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/>
  <xr:revisionPtr revIDLastSave="0" documentId="13_ncr:1_{576EDCB7-3500-41A2-A338-EE0D88BD7582}" xr6:coauthVersionLast="33" xr6:coauthVersionMax="33" xr10:uidLastSave="{00000000-0000-0000-0000-000000000000}"/>
  <bookViews>
    <workbookView xWindow="0" yWindow="0" windowWidth="27840" windowHeight="12210" tabRatio="809" firstSheet="1" activeTab="7" xr2:uid="{00000000-000D-0000-FFFF-FFFF00000000}"/>
  </bookViews>
  <sheets>
    <sheet name="TD m1_nodos" sheetId="10" state="hidden" r:id="rId1"/>
    <sheet name="m1_nodos" sheetId="2" r:id="rId2"/>
    <sheet name="TD_m2_inventario_transformador" sheetId="11" state="hidden" r:id="rId3"/>
    <sheet name="m2_inventario_transformadores 1" sheetId="12" state="hidden" r:id="rId4"/>
    <sheet name="m2_inventario_transformadores" sheetId="9" r:id="rId5"/>
    <sheet name="carac_tecn_transf" sheetId="14" r:id="rId6"/>
    <sheet name="vida_util" sheetId="17" r:id="rId7"/>
    <sheet name="Hoja1" sheetId="18" r:id="rId8"/>
    <sheet name="vida_util_cj" sheetId="19" r:id="rId9"/>
    <sheet name="TD-m3_transformadores_nuevos" sheetId="13" state="hidden" r:id="rId10"/>
    <sheet name="m5_remuneracion_creg" sheetId="7" state="hidden" r:id="rId11"/>
  </sheets>
  <definedNames>
    <definedName name="_xlnm._FilterDatabase" localSheetId="1" hidden="1">m1_nodos!$A$1:$V$72</definedName>
    <definedName name="_xlnm._FilterDatabase" localSheetId="4" hidden="1">m2_inventario_transformadores!$B$1:$O$77</definedName>
    <definedName name="_xlnm._FilterDatabase" localSheetId="3" hidden="1">'m2_inventario_transformadores 1'!$A$1:$S$77</definedName>
    <definedName name="_xlnm._FilterDatabase" localSheetId="6" hidden="1">vida_util!$A$1:$R$542</definedName>
    <definedName name="_xlnm._FilterDatabase" localSheetId="8" hidden="1">vida_util_cj!$A$1:$K$542</definedName>
  </definedNames>
  <calcPr calcId="179017"/>
  <pivotCaches>
    <pivotCache cacheId="3" r:id="rId12"/>
    <pivotCache cacheId="4" r:id="rId13"/>
    <pivotCache cacheId="5" r:id="rId14"/>
    <pivotCache cacheId="6" r:id="rId15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5" i="17" l="1"/>
  <c r="M46" i="17" s="1"/>
  <c r="M40" i="17"/>
  <c r="M33" i="17"/>
  <c r="Q27" i="17"/>
  <c r="Q28" i="17" s="1"/>
  <c r="M36" i="17" s="1"/>
  <c r="Q25" i="17"/>
  <c r="N25" i="17"/>
  <c r="Q24" i="17"/>
  <c r="N24" i="17"/>
  <c r="Q23" i="17"/>
  <c r="N23" i="17"/>
  <c r="Q22" i="17"/>
  <c r="N22" i="17"/>
  <c r="Q21" i="17"/>
  <c r="N21" i="17"/>
  <c r="Q20" i="17"/>
  <c r="N20" i="17"/>
  <c r="Q19" i="17"/>
  <c r="N19" i="17"/>
  <c r="Q18" i="17"/>
  <c r="N18" i="17"/>
  <c r="Q17" i="17"/>
  <c r="N17" i="17"/>
  <c r="Q16" i="17"/>
  <c r="N16" i="17"/>
  <c r="Q15" i="17"/>
  <c r="N15" i="17"/>
  <c r="Q14" i="17"/>
  <c r="N14" i="17"/>
  <c r="Q13" i="17"/>
  <c r="N13" i="17"/>
  <c r="Q12" i="17"/>
  <c r="R26" i="17" s="1"/>
  <c r="R28" i="17" s="1"/>
  <c r="N12" i="17"/>
  <c r="Q11" i="17"/>
  <c r="N11" i="17"/>
  <c r="Q10" i="17"/>
  <c r="N10" i="17"/>
  <c r="Q9" i="17"/>
  <c r="N9" i="17"/>
  <c r="Q8" i="17"/>
  <c r="N8" i="17"/>
  <c r="Q7" i="17"/>
  <c r="N7" i="17"/>
  <c r="Q6" i="17"/>
  <c r="N6" i="17"/>
  <c r="Q5" i="17"/>
  <c r="N5" i="17"/>
  <c r="Q4" i="17"/>
  <c r="N4" i="17"/>
  <c r="Q3" i="17"/>
  <c r="N3" i="17"/>
  <c r="Q2" i="17"/>
  <c r="Q26" i="17" s="1"/>
  <c r="N2" i="17"/>
  <c r="N26" i="17" s="1"/>
  <c r="N27" i="17" s="1"/>
  <c r="N28" i="17" s="1"/>
  <c r="M44" i="19"/>
  <c r="N44" i="19" s="1"/>
  <c r="M40" i="19"/>
  <c r="M33" i="19"/>
  <c r="R31" i="19"/>
  <c r="R32" i="19" s="1"/>
  <c r="Q32" i="19" s="1"/>
  <c r="Q25" i="19"/>
  <c r="N25" i="19"/>
  <c r="Q24" i="19"/>
  <c r="N24" i="19"/>
  <c r="Q23" i="19"/>
  <c r="N23" i="19"/>
  <c r="Q22" i="19"/>
  <c r="N22" i="19"/>
  <c r="Q21" i="19"/>
  <c r="N21" i="19"/>
  <c r="Q20" i="19"/>
  <c r="N20" i="19"/>
  <c r="Q19" i="19"/>
  <c r="N19" i="19"/>
  <c r="Q18" i="19"/>
  <c r="N18" i="19"/>
  <c r="Q17" i="19"/>
  <c r="N17" i="19"/>
  <c r="Q16" i="19"/>
  <c r="N16" i="19"/>
  <c r="Q15" i="19"/>
  <c r="N15" i="19"/>
  <c r="Q14" i="19"/>
  <c r="N14" i="19"/>
  <c r="Q13" i="19"/>
  <c r="N13" i="19"/>
  <c r="Q12" i="19"/>
  <c r="Q27" i="19" s="1"/>
  <c r="Q28" i="19" s="1"/>
  <c r="N12" i="19"/>
  <c r="N27" i="19" s="1"/>
  <c r="N28" i="19" s="1"/>
  <c r="Q11" i="19"/>
  <c r="N11" i="19"/>
  <c r="Q10" i="19"/>
  <c r="N10" i="19"/>
  <c r="Q9" i="19"/>
  <c r="N9" i="19"/>
  <c r="Q8" i="19"/>
  <c r="N8" i="19"/>
  <c r="Q7" i="19"/>
  <c r="N7" i="19"/>
  <c r="Q6" i="19"/>
  <c r="N6" i="19"/>
  <c r="Q5" i="19"/>
  <c r="N5" i="19"/>
  <c r="Q4" i="19"/>
  <c r="N4" i="19"/>
  <c r="Q3" i="19"/>
  <c r="N3" i="19"/>
  <c r="Q2" i="19"/>
  <c r="N2" i="19"/>
  <c r="N26" i="19" s="1"/>
  <c r="O26" i="19" s="1"/>
  <c r="O27" i="19" s="1"/>
  <c r="M36" i="19" s="1"/>
  <c r="F523" i="19"/>
  <c r="E523" i="19"/>
  <c r="F522" i="19"/>
  <c r="E522" i="19"/>
  <c r="F521" i="19"/>
  <c r="E521" i="19"/>
  <c r="F520" i="19"/>
  <c r="E520" i="19"/>
  <c r="F519" i="19"/>
  <c r="E519" i="19"/>
  <c r="F518" i="19"/>
  <c r="E518" i="19"/>
  <c r="I511" i="19"/>
  <c r="H511" i="19"/>
  <c r="G511" i="19"/>
  <c r="F511" i="19"/>
  <c r="E511" i="19"/>
  <c r="I510" i="19"/>
  <c r="H510" i="19"/>
  <c r="G510" i="19"/>
  <c r="F510" i="19"/>
  <c r="E510" i="19"/>
  <c r="I509" i="19"/>
  <c r="H509" i="19"/>
  <c r="G509" i="19"/>
  <c r="F509" i="19"/>
  <c r="E509" i="19"/>
  <c r="I508" i="19"/>
  <c r="H508" i="19"/>
  <c r="G508" i="19"/>
  <c r="F508" i="19"/>
  <c r="E508" i="19"/>
  <c r="I507" i="19"/>
  <c r="H507" i="19"/>
  <c r="G507" i="19"/>
  <c r="F507" i="19"/>
  <c r="E507" i="19"/>
  <c r="I506" i="19"/>
  <c r="H506" i="19"/>
  <c r="G506" i="19"/>
  <c r="F506" i="19"/>
  <c r="E506" i="19"/>
  <c r="I499" i="19"/>
  <c r="H499" i="19"/>
  <c r="G499" i="19"/>
  <c r="F499" i="19"/>
  <c r="E499" i="19"/>
  <c r="I498" i="19"/>
  <c r="H498" i="19"/>
  <c r="G498" i="19"/>
  <c r="F498" i="19"/>
  <c r="E498" i="19"/>
  <c r="I497" i="19"/>
  <c r="H497" i="19"/>
  <c r="G497" i="19"/>
  <c r="F497" i="19"/>
  <c r="E497" i="19"/>
  <c r="I496" i="19"/>
  <c r="H496" i="19"/>
  <c r="G496" i="19"/>
  <c r="F496" i="19"/>
  <c r="E496" i="19"/>
  <c r="I495" i="19"/>
  <c r="H495" i="19"/>
  <c r="G495" i="19"/>
  <c r="F495" i="19"/>
  <c r="E495" i="19"/>
  <c r="I494" i="19"/>
  <c r="H494" i="19"/>
  <c r="G494" i="19"/>
  <c r="F494" i="19"/>
  <c r="E494" i="19"/>
  <c r="F487" i="19"/>
  <c r="E487" i="19"/>
  <c r="F486" i="19"/>
  <c r="E486" i="19"/>
  <c r="F485" i="19"/>
  <c r="E485" i="19"/>
  <c r="F484" i="19"/>
  <c r="E484" i="19"/>
  <c r="F483" i="19"/>
  <c r="E483" i="19"/>
  <c r="F482" i="19"/>
  <c r="E482" i="19"/>
  <c r="I475" i="19"/>
  <c r="H475" i="19"/>
  <c r="G475" i="19"/>
  <c r="F475" i="19"/>
  <c r="E475" i="19"/>
  <c r="I474" i="19"/>
  <c r="H474" i="19"/>
  <c r="G474" i="19"/>
  <c r="F474" i="19"/>
  <c r="E474" i="19"/>
  <c r="I473" i="19"/>
  <c r="H473" i="19"/>
  <c r="G473" i="19"/>
  <c r="F473" i="19"/>
  <c r="E473" i="19"/>
  <c r="I472" i="19"/>
  <c r="H472" i="19"/>
  <c r="G472" i="19"/>
  <c r="F472" i="19"/>
  <c r="E472" i="19"/>
  <c r="I471" i="19"/>
  <c r="H471" i="19"/>
  <c r="G471" i="19"/>
  <c r="F471" i="19"/>
  <c r="E471" i="19"/>
  <c r="I470" i="19"/>
  <c r="H470" i="19"/>
  <c r="G470" i="19"/>
  <c r="F470" i="19"/>
  <c r="E470" i="19"/>
  <c r="I463" i="19"/>
  <c r="H463" i="19"/>
  <c r="G463" i="19"/>
  <c r="F463" i="19"/>
  <c r="E463" i="19"/>
  <c r="I462" i="19"/>
  <c r="H462" i="19"/>
  <c r="G462" i="19"/>
  <c r="F462" i="19"/>
  <c r="E462" i="19"/>
  <c r="I461" i="19"/>
  <c r="H461" i="19"/>
  <c r="G461" i="19"/>
  <c r="F461" i="19"/>
  <c r="E461" i="19"/>
  <c r="I460" i="19"/>
  <c r="H460" i="19"/>
  <c r="G460" i="19"/>
  <c r="F460" i="19"/>
  <c r="E460" i="19"/>
  <c r="I459" i="19"/>
  <c r="H459" i="19"/>
  <c r="G459" i="19"/>
  <c r="F459" i="19"/>
  <c r="E459" i="19"/>
  <c r="I458" i="19"/>
  <c r="H458" i="19"/>
  <c r="G458" i="19"/>
  <c r="F458" i="19"/>
  <c r="E458" i="19"/>
  <c r="H433" i="19"/>
  <c r="G433" i="19"/>
  <c r="F433" i="19"/>
  <c r="E433" i="19"/>
  <c r="H432" i="19"/>
  <c r="G432" i="19"/>
  <c r="F432" i="19"/>
  <c r="E432" i="19"/>
  <c r="H431" i="19"/>
  <c r="G431" i="19"/>
  <c r="F431" i="19"/>
  <c r="E431" i="19"/>
  <c r="H430" i="19"/>
  <c r="G430" i="19"/>
  <c r="F430" i="19"/>
  <c r="E430" i="19"/>
  <c r="H429" i="19"/>
  <c r="G429" i="19"/>
  <c r="F429" i="19"/>
  <c r="E429" i="19"/>
  <c r="H428" i="19"/>
  <c r="G428" i="19"/>
  <c r="F428" i="19"/>
  <c r="E428" i="19"/>
  <c r="I421" i="19"/>
  <c r="H421" i="19"/>
  <c r="G421" i="19"/>
  <c r="F421" i="19"/>
  <c r="E421" i="19"/>
  <c r="I420" i="19"/>
  <c r="H420" i="19"/>
  <c r="G420" i="19"/>
  <c r="F420" i="19"/>
  <c r="E420" i="19"/>
  <c r="I419" i="19"/>
  <c r="H419" i="19"/>
  <c r="G419" i="19"/>
  <c r="F419" i="19"/>
  <c r="E419" i="19"/>
  <c r="I418" i="19"/>
  <c r="H418" i="19"/>
  <c r="G418" i="19"/>
  <c r="F418" i="19"/>
  <c r="E418" i="19"/>
  <c r="I417" i="19"/>
  <c r="H417" i="19"/>
  <c r="G417" i="19"/>
  <c r="F417" i="19"/>
  <c r="E417" i="19"/>
  <c r="I416" i="19"/>
  <c r="H416" i="19"/>
  <c r="G416" i="19"/>
  <c r="F416" i="19"/>
  <c r="E416" i="19"/>
  <c r="I409" i="19"/>
  <c r="H409" i="19"/>
  <c r="G409" i="19"/>
  <c r="F409" i="19"/>
  <c r="E409" i="19"/>
  <c r="I408" i="19"/>
  <c r="H408" i="19"/>
  <c r="G408" i="19"/>
  <c r="F408" i="19"/>
  <c r="E408" i="19"/>
  <c r="I407" i="19"/>
  <c r="H407" i="19"/>
  <c r="G407" i="19"/>
  <c r="F407" i="19"/>
  <c r="E407" i="19"/>
  <c r="I406" i="19"/>
  <c r="H406" i="19"/>
  <c r="G406" i="19"/>
  <c r="F406" i="19"/>
  <c r="E406" i="19"/>
  <c r="I405" i="19"/>
  <c r="H405" i="19"/>
  <c r="G405" i="19"/>
  <c r="F405" i="19"/>
  <c r="E405" i="19"/>
  <c r="I404" i="19"/>
  <c r="H404" i="19"/>
  <c r="G404" i="19"/>
  <c r="F404" i="19"/>
  <c r="E404" i="19"/>
  <c r="I397" i="19"/>
  <c r="H397" i="19"/>
  <c r="G397" i="19"/>
  <c r="F397" i="19"/>
  <c r="E397" i="19"/>
  <c r="I396" i="19"/>
  <c r="H396" i="19"/>
  <c r="G396" i="19"/>
  <c r="F396" i="19"/>
  <c r="E396" i="19"/>
  <c r="I395" i="19"/>
  <c r="H395" i="19"/>
  <c r="G395" i="19"/>
  <c r="F395" i="19"/>
  <c r="E395" i="19"/>
  <c r="I394" i="19"/>
  <c r="H394" i="19"/>
  <c r="G394" i="19"/>
  <c r="F394" i="19"/>
  <c r="E394" i="19"/>
  <c r="I393" i="19"/>
  <c r="H393" i="19"/>
  <c r="G393" i="19"/>
  <c r="F393" i="19"/>
  <c r="E393" i="19"/>
  <c r="I392" i="19"/>
  <c r="H392" i="19"/>
  <c r="G392" i="19"/>
  <c r="F392" i="19"/>
  <c r="E392" i="19"/>
  <c r="I385" i="19"/>
  <c r="H385" i="19"/>
  <c r="G385" i="19"/>
  <c r="F385" i="19"/>
  <c r="E385" i="19"/>
  <c r="I384" i="19"/>
  <c r="H384" i="19"/>
  <c r="G384" i="19"/>
  <c r="F384" i="19"/>
  <c r="E384" i="19"/>
  <c r="I383" i="19"/>
  <c r="H383" i="19"/>
  <c r="G383" i="19"/>
  <c r="F383" i="19"/>
  <c r="E383" i="19"/>
  <c r="I382" i="19"/>
  <c r="H382" i="19"/>
  <c r="G382" i="19"/>
  <c r="F382" i="19"/>
  <c r="E382" i="19"/>
  <c r="I381" i="19"/>
  <c r="H381" i="19"/>
  <c r="G381" i="19"/>
  <c r="F381" i="19"/>
  <c r="E381" i="19"/>
  <c r="I380" i="19"/>
  <c r="H380" i="19"/>
  <c r="G380" i="19"/>
  <c r="F380" i="19"/>
  <c r="E380" i="19"/>
  <c r="I373" i="19"/>
  <c r="H373" i="19"/>
  <c r="G373" i="19"/>
  <c r="F373" i="19"/>
  <c r="E373" i="19"/>
  <c r="I372" i="19"/>
  <c r="H372" i="19"/>
  <c r="G372" i="19"/>
  <c r="F372" i="19"/>
  <c r="E372" i="19"/>
  <c r="I371" i="19"/>
  <c r="H371" i="19"/>
  <c r="G371" i="19"/>
  <c r="F371" i="19"/>
  <c r="E371" i="19"/>
  <c r="I370" i="19"/>
  <c r="H370" i="19"/>
  <c r="G370" i="19"/>
  <c r="F370" i="19"/>
  <c r="E370" i="19"/>
  <c r="I369" i="19"/>
  <c r="H369" i="19"/>
  <c r="G369" i="19"/>
  <c r="F369" i="19"/>
  <c r="E369" i="19"/>
  <c r="I368" i="19"/>
  <c r="H368" i="19"/>
  <c r="G368" i="19"/>
  <c r="F368" i="19"/>
  <c r="E368" i="19"/>
  <c r="I343" i="19"/>
  <c r="H343" i="19"/>
  <c r="G343" i="19"/>
  <c r="F343" i="19"/>
  <c r="E343" i="19"/>
  <c r="I342" i="19"/>
  <c r="H342" i="19"/>
  <c r="G342" i="19"/>
  <c r="F342" i="19"/>
  <c r="E342" i="19"/>
  <c r="I341" i="19"/>
  <c r="H341" i="19"/>
  <c r="G341" i="19"/>
  <c r="F341" i="19"/>
  <c r="E341" i="19"/>
  <c r="I340" i="19"/>
  <c r="H340" i="19"/>
  <c r="G340" i="19"/>
  <c r="F340" i="19"/>
  <c r="E340" i="19"/>
  <c r="I339" i="19"/>
  <c r="H339" i="19"/>
  <c r="G339" i="19"/>
  <c r="F339" i="19"/>
  <c r="E339" i="19"/>
  <c r="I338" i="19"/>
  <c r="H338" i="19"/>
  <c r="G338" i="19"/>
  <c r="F338" i="19"/>
  <c r="E338" i="19"/>
  <c r="I331" i="19"/>
  <c r="H331" i="19"/>
  <c r="G331" i="19"/>
  <c r="F331" i="19"/>
  <c r="E331" i="19"/>
  <c r="I330" i="19"/>
  <c r="H330" i="19"/>
  <c r="G330" i="19"/>
  <c r="F330" i="19"/>
  <c r="E330" i="19"/>
  <c r="I329" i="19"/>
  <c r="H329" i="19"/>
  <c r="G329" i="19"/>
  <c r="F329" i="19"/>
  <c r="E329" i="19"/>
  <c r="I328" i="19"/>
  <c r="H328" i="19"/>
  <c r="G328" i="19"/>
  <c r="F328" i="19"/>
  <c r="E328" i="19"/>
  <c r="I327" i="19"/>
  <c r="H327" i="19"/>
  <c r="G327" i="19"/>
  <c r="F327" i="19"/>
  <c r="E327" i="19"/>
  <c r="I326" i="19"/>
  <c r="H326" i="19"/>
  <c r="G326" i="19"/>
  <c r="F326" i="19"/>
  <c r="E326" i="19"/>
  <c r="I319" i="19"/>
  <c r="H319" i="19"/>
  <c r="G319" i="19"/>
  <c r="F319" i="19"/>
  <c r="E319" i="19"/>
  <c r="I318" i="19"/>
  <c r="H318" i="19"/>
  <c r="G318" i="19"/>
  <c r="F318" i="19"/>
  <c r="E318" i="19"/>
  <c r="I317" i="19"/>
  <c r="H317" i="19"/>
  <c r="G317" i="19"/>
  <c r="F317" i="19"/>
  <c r="E317" i="19"/>
  <c r="I316" i="19"/>
  <c r="H316" i="19"/>
  <c r="G316" i="19"/>
  <c r="F316" i="19"/>
  <c r="E316" i="19"/>
  <c r="I315" i="19"/>
  <c r="H315" i="19"/>
  <c r="G315" i="19"/>
  <c r="F315" i="19"/>
  <c r="E315" i="19"/>
  <c r="I314" i="19"/>
  <c r="H314" i="19"/>
  <c r="G314" i="19"/>
  <c r="F314" i="19"/>
  <c r="E314" i="19"/>
  <c r="I307" i="19"/>
  <c r="H307" i="19"/>
  <c r="G307" i="19"/>
  <c r="F307" i="19"/>
  <c r="E307" i="19"/>
  <c r="I306" i="19"/>
  <c r="H306" i="19"/>
  <c r="G306" i="19"/>
  <c r="F306" i="19"/>
  <c r="E306" i="19"/>
  <c r="I305" i="19"/>
  <c r="H305" i="19"/>
  <c r="G305" i="19"/>
  <c r="F305" i="19"/>
  <c r="E305" i="19"/>
  <c r="I304" i="19"/>
  <c r="H304" i="19"/>
  <c r="G304" i="19"/>
  <c r="F304" i="19"/>
  <c r="E304" i="19"/>
  <c r="I303" i="19"/>
  <c r="H303" i="19"/>
  <c r="G303" i="19"/>
  <c r="F303" i="19"/>
  <c r="E303" i="19"/>
  <c r="I302" i="19"/>
  <c r="H302" i="19"/>
  <c r="G302" i="19"/>
  <c r="F302" i="19"/>
  <c r="E302" i="19"/>
  <c r="I295" i="19"/>
  <c r="H295" i="19"/>
  <c r="G295" i="19"/>
  <c r="F295" i="19"/>
  <c r="E295" i="19"/>
  <c r="I294" i="19"/>
  <c r="H294" i="19"/>
  <c r="G294" i="19"/>
  <c r="F294" i="19"/>
  <c r="E294" i="19"/>
  <c r="I293" i="19"/>
  <c r="H293" i="19"/>
  <c r="G293" i="19"/>
  <c r="F293" i="19"/>
  <c r="E293" i="19"/>
  <c r="I292" i="19"/>
  <c r="H292" i="19"/>
  <c r="G292" i="19"/>
  <c r="F292" i="19"/>
  <c r="E292" i="19"/>
  <c r="I291" i="19"/>
  <c r="H291" i="19"/>
  <c r="G291" i="19"/>
  <c r="F291" i="19"/>
  <c r="E291" i="19"/>
  <c r="I290" i="19"/>
  <c r="H290" i="19"/>
  <c r="G290" i="19"/>
  <c r="F290" i="19"/>
  <c r="E290" i="19"/>
  <c r="I283" i="19"/>
  <c r="H283" i="19"/>
  <c r="G283" i="19"/>
  <c r="F283" i="19"/>
  <c r="E283" i="19"/>
  <c r="I282" i="19"/>
  <c r="H282" i="19"/>
  <c r="G282" i="19"/>
  <c r="F282" i="19"/>
  <c r="E282" i="19"/>
  <c r="I281" i="19"/>
  <c r="H281" i="19"/>
  <c r="G281" i="19"/>
  <c r="F281" i="19"/>
  <c r="E281" i="19"/>
  <c r="I280" i="19"/>
  <c r="H280" i="19"/>
  <c r="G280" i="19"/>
  <c r="F280" i="19"/>
  <c r="E280" i="19"/>
  <c r="I279" i="19"/>
  <c r="H279" i="19"/>
  <c r="G279" i="19"/>
  <c r="F279" i="19"/>
  <c r="E279" i="19"/>
  <c r="I278" i="19"/>
  <c r="H278" i="19"/>
  <c r="G278" i="19"/>
  <c r="F278" i="19"/>
  <c r="E278" i="19"/>
  <c r="I253" i="19"/>
  <c r="H253" i="19"/>
  <c r="G253" i="19"/>
  <c r="F253" i="19"/>
  <c r="E253" i="19"/>
  <c r="I252" i="19"/>
  <c r="H252" i="19"/>
  <c r="G252" i="19"/>
  <c r="F252" i="19"/>
  <c r="E252" i="19"/>
  <c r="I251" i="19"/>
  <c r="H251" i="19"/>
  <c r="G251" i="19"/>
  <c r="F251" i="19"/>
  <c r="E251" i="19"/>
  <c r="I250" i="19"/>
  <c r="H250" i="19"/>
  <c r="G250" i="19"/>
  <c r="F250" i="19"/>
  <c r="E250" i="19"/>
  <c r="I249" i="19"/>
  <c r="H249" i="19"/>
  <c r="G249" i="19"/>
  <c r="F249" i="19"/>
  <c r="E249" i="19"/>
  <c r="I248" i="19"/>
  <c r="H248" i="19"/>
  <c r="G248" i="19"/>
  <c r="F248" i="19"/>
  <c r="E248" i="19"/>
  <c r="I241" i="19"/>
  <c r="H241" i="19"/>
  <c r="G241" i="19"/>
  <c r="F241" i="19"/>
  <c r="E241" i="19"/>
  <c r="I240" i="19"/>
  <c r="H240" i="19"/>
  <c r="G240" i="19"/>
  <c r="F240" i="19"/>
  <c r="E240" i="19"/>
  <c r="I239" i="19"/>
  <c r="H239" i="19"/>
  <c r="G239" i="19"/>
  <c r="F239" i="19"/>
  <c r="E239" i="19"/>
  <c r="I238" i="19"/>
  <c r="H238" i="19"/>
  <c r="G238" i="19"/>
  <c r="F238" i="19"/>
  <c r="E238" i="19"/>
  <c r="I237" i="19"/>
  <c r="H237" i="19"/>
  <c r="G237" i="19"/>
  <c r="F237" i="19"/>
  <c r="E237" i="19"/>
  <c r="I236" i="19"/>
  <c r="H236" i="19"/>
  <c r="G236" i="19"/>
  <c r="F236" i="19"/>
  <c r="E236" i="19"/>
  <c r="I229" i="19"/>
  <c r="H229" i="19"/>
  <c r="G229" i="19"/>
  <c r="F229" i="19"/>
  <c r="E229" i="19"/>
  <c r="I228" i="19"/>
  <c r="H228" i="19"/>
  <c r="G228" i="19"/>
  <c r="F228" i="19"/>
  <c r="E228" i="19"/>
  <c r="I227" i="19"/>
  <c r="H227" i="19"/>
  <c r="G227" i="19"/>
  <c r="F227" i="19"/>
  <c r="E227" i="19"/>
  <c r="I226" i="19"/>
  <c r="H226" i="19"/>
  <c r="G226" i="19"/>
  <c r="F226" i="19"/>
  <c r="E226" i="19"/>
  <c r="I225" i="19"/>
  <c r="H225" i="19"/>
  <c r="G225" i="19"/>
  <c r="F225" i="19"/>
  <c r="E225" i="19"/>
  <c r="I224" i="19"/>
  <c r="H224" i="19"/>
  <c r="G224" i="19"/>
  <c r="F224" i="19"/>
  <c r="E224" i="19"/>
  <c r="I217" i="19"/>
  <c r="H217" i="19"/>
  <c r="G217" i="19"/>
  <c r="F217" i="19"/>
  <c r="E217" i="19"/>
  <c r="I216" i="19"/>
  <c r="H216" i="19"/>
  <c r="G216" i="19"/>
  <c r="F216" i="19"/>
  <c r="E216" i="19"/>
  <c r="I215" i="19"/>
  <c r="H215" i="19"/>
  <c r="G215" i="19"/>
  <c r="F215" i="19"/>
  <c r="E215" i="19"/>
  <c r="I214" i="19"/>
  <c r="H214" i="19"/>
  <c r="G214" i="19"/>
  <c r="F214" i="19"/>
  <c r="E214" i="19"/>
  <c r="I213" i="19"/>
  <c r="H213" i="19"/>
  <c r="G213" i="19"/>
  <c r="F213" i="19"/>
  <c r="E213" i="19"/>
  <c r="I212" i="19"/>
  <c r="H212" i="19"/>
  <c r="G212" i="19"/>
  <c r="F212" i="19"/>
  <c r="E212" i="19"/>
  <c r="I205" i="19"/>
  <c r="H205" i="19"/>
  <c r="G205" i="19"/>
  <c r="F205" i="19"/>
  <c r="E205" i="19"/>
  <c r="I204" i="19"/>
  <c r="H204" i="19"/>
  <c r="G204" i="19"/>
  <c r="F204" i="19"/>
  <c r="E204" i="19"/>
  <c r="I203" i="19"/>
  <c r="H203" i="19"/>
  <c r="G203" i="19"/>
  <c r="F203" i="19"/>
  <c r="E203" i="19"/>
  <c r="I202" i="19"/>
  <c r="H202" i="19"/>
  <c r="G202" i="19"/>
  <c r="F202" i="19"/>
  <c r="E202" i="19"/>
  <c r="I201" i="19"/>
  <c r="H201" i="19"/>
  <c r="G201" i="19"/>
  <c r="F201" i="19"/>
  <c r="E201" i="19"/>
  <c r="I200" i="19"/>
  <c r="H200" i="19"/>
  <c r="G200" i="19"/>
  <c r="F200" i="19"/>
  <c r="E200" i="19"/>
  <c r="I193" i="19"/>
  <c r="H193" i="19"/>
  <c r="G193" i="19"/>
  <c r="F193" i="19"/>
  <c r="E193" i="19"/>
  <c r="I192" i="19"/>
  <c r="H192" i="19"/>
  <c r="G192" i="19"/>
  <c r="F192" i="19"/>
  <c r="E192" i="19"/>
  <c r="I191" i="19"/>
  <c r="H191" i="19"/>
  <c r="G191" i="19"/>
  <c r="F191" i="19"/>
  <c r="E191" i="19"/>
  <c r="I190" i="19"/>
  <c r="H190" i="19"/>
  <c r="G190" i="19"/>
  <c r="F190" i="19"/>
  <c r="E190" i="19"/>
  <c r="I189" i="19"/>
  <c r="H189" i="19"/>
  <c r="G189" i="19"/>
  <c r="F189" i="19"/>
  <c r="E189" i="19"/>
  <c r="I188" i="19"/>
  <c r="H188" i="19"/>
  <c r="G188" i="19"/>
  <c r="F188" i="19"/>
  <c r="E188" i="19"/>
  <c r="I163" i="19"/>
  <c r="H163" i="19"/>
  <c r="G163" i="19"/>
  <c r="F163" i="19"/>
  <c r="E163" i="19"/>
  <c r="I162" i="19"/>
  <c r="H162" i="19"/>
  <c r="G162" i="19"/>
  <c r="F162" i="19"/>
  <c r="E162" i="19"/>
  <c r="I161" i="19"/>
  <c r="H161" i="19"/>
  <c r="G161" i="19"/>
  <c r="F161" i="19"/>
  <c r="E161" i="19"/>
  <c r="I160" i="19"/>
  <c r="H160" i="19"/>
  <c r="G160" i="19"/>
  <c r="F160" i="19"/>
  <c r="E160" i="19"/>
  <c r="I159" i="19"/>
  <c r="H159" i="19"/>
  <c r="G159" i="19"/>
  <c r="F159" i="19"/>
  <c r="E159" i="19"/>
  <c r="I158" i="19"/>
  <c r="H158" i="19"/>
  <c r="G158" i="19"/>
  <c r="F158" i="19"/>
  <c r="E158" i="19"/>
  <c r="I151" i="19"/>
  <c r="H151" i="19"/>
  <c r="G151" i="19"/>
  <c r="F151" i="19"/>
  <c r="E151" i="19"/>
  <c r="I150" i="19"/>
  <c r="H150" i="19"/>
  <c r="G150" i="19"/>
  <c r="F150" i="19"/>
  <c r="E150" i="19"/>
  <c r="I149" i="19"/>
  <c r="H149" i="19"/>
  <c r="G149" i="19"/>
  <c r="F149" i="19"/>
  <c r="E149" i="19"/>
  <c r="I148" i="19"/>
  <c r="H148" i="19"/>
  <c r="G148" i="19"/>
  <c r="F148" i="19"/>
  <c r="E148" i="19"/>
  <c r="I147" i="19"/>
  <c r="H147" i="19"/>
  <c r="G147" i="19"/>
  <c r="F147" i="19"/>
  <c r="E147" i="19"/>
  <c r="I146" i="19"/>
  <c r="H146" i="19"/>
  <c r="G146" i="19"/>
  <c r="F146" i="19"/>
  <c r="E146" i="19"/>
  <c r="I139" i="19"/>
  <c r="H139" i="19"/>
  <c r="G139" i="19"/>
  <c r="F139" i="19"/>
  <c r="E139" i="19"/>
  <c r="I138" i="19"/>
  <c r="H138" i="19"/>
  <c r="G138" i="19"/>
  <c r="F138" i="19"/>
  <c r="E138" i="19"/>
  <c r="I137" i="19"/>
  <c r="H137" i="19"/>
  <c r="G137" i="19"/>
  <c r="F137" i="19"/>
  <c r="E137" i="19"/>
  <c r="I136" i="19"/>
  <c r="H136" i="19"/>
  <c r="G136" i="19"/>
  <c r="F136" i="19"/>
  <c r="E136" i="19"/>
  <c r="I135" i="19"/>
  <c r="H135" i="19"/>
  <c r="G135" i="19"/>
  <c r="F135" i="19"/>
  <c r="E135" i="19"/>
  <c r="I134" i="19"/>
  <c r="H134" i="19"/>
  <c r="G134" i="19"/>
  <c r="F134" i="19"/>
  <c r="E134" i="19"/>
  <c r="I127" i="19"/>
  <c r="H127" i="19"/>
  <c r="G127" i="19"/>
  <c r="F127" i="19"/>
  <c r="E127" i="19"/>
  <c r="I126" i="19"/>
  <c r="H126" i="19"/>
  <c r="G126" i="19"/>
  <c r="F126" i="19"/>
  <c r="E126" i="19"/>
  <c r="I125" i="19"/>
  <c r="H125" i="19"/>
  <c r="G125" i="19"/>
  <c r="F125" i="19"/>
  <c r="E125" i="19"/>
  <c r="I124" i="19"/>
  <c r="H124" i="19"/>
  <c r="G124" i="19"/>
  <c r="F124" i="19"/>
  <c r="E124" i="19"/>
  <c r="I123" i="19"/>
  <c r="H123" i="19"/>
  <c r="G123" i="19"/>
  <c r="F123" i="19"/>
  <c r="E123" i="19"/>
  <c r="I122" i="19"/>
  <c r="H122" i="19"/>
  <c r="G122" i="19"/>
  <c r="F122" i="19"/>
  <c r="E122" i="19"/>
  <c r="I115" i="19"/>
  <c r="H115" i="19"/>
  <c r="G115" i="19"/>
  <c r="F115" i="19"/>
  <c r="E115" i="19"/>
  <c r="I114" i="19"/>
  <c r="H114" i="19"/>
  <c r="G114" i="19"/>
  <c r="F114" i="19"/>
  <c r="E114" i="19"/>
  <c r="I113" i="19"/>
  <c r="H113" i="19"/>
  <c r="G113" i="19"/>
  <c r="F113" i="19"/>
  <c r="E113" i="19"/>
  <c r="I112" i="19"/>
  <c r="H112" i="19"/>
  <c r="G112" i="19"/>
  <c r="F112" i="19"/>
  <c r="E112" i="19"/>
  <c r="I111" i="19"/>
  <c r="H111" i="19"/>
  <c r="G111" i="19"/>
  <c r="F111" i="19"/>
  <c r="E111" i="19"/>
  <c r="I110" i="19"/>
  <c r="H110" i="19"/>
  <c r="G110" i="19"/>
  <c r="F110" i="19"/>
  <c r="E110" i="19"/>
  <c r="I103" i="19"/>
  <c r="H103" i="19"/>
  <c r="G103" i="19"/>
  <c r="F103" i="19"/>
  <c r="E103" i="19"/>
  <c r="I102" i="19"/>
  <c r="H102" i="19"/>
  <c r="G102" i="19"/>
  <c r="F102" i="19"/>
  <c r="E102" i="19"/>
  <c r="I101" i="19"/>
  <c r="H101" i="19"/>
  <c r="G101" i="19"/>
  <c r="F101" i="19"/>
  <c r="E101" i="19"/>
  <c r="I100" i="19"/>
  <c r="H100" i="19"/>
  <c r="G100" i="19"/>
  <c r="F100" i="19"/>
  <c r="E100" i="19"/>
  <c r="I99" i="19"/>
  <c r="H99" i="19"/>
  <c r="G99" i="19"/>
  <c r="F99" i="19"/>
  <c r="E99" i="19"/>
  <c r="I98" i="19"/>
  <c r="H98" i="19"/>
  <c r="G98" i="19"/>
  <c r="F98" i="19"/>
  <c r="E98" i="19"/>
  <c r="I73" i="19"/>
  <c r="H73" i="19"/>
  <c r="G73" i="19"/>
  <c r="F73" i="19"/>
  <c r="E73" i="19"/>
  <c r="I72" i="19"/>
  <c r="H72" i="19"/>
  <c r="G72" i="19"/>
  <c r="F72" i="19"/>
  <c r="E72" i="19"/>
  <c r="I71" i="19"/>
  <c r="H71" i="19"/>
  <c r="G71" i="19"/>
  <c r="F71" i="19"/>
  <c r="E71" i="19"/>
  <c r="I70" i="19"/>
  <c r="H70" i="19"/>
  <c r="G70" i="19"/>
  <c r="F70" i="19"/>
  <c r="E70" i="19"/>
  <c r="I69" i="19"/>
  <c r="H69" i="19"/>
  <c r="G69" i="19"/>
  <c r="F69" i="19"/>
  <c r="E69" i="19"/>
  <c r="I68" i="19"/>
  <c r="H68" i="19"/>
  <c r="G68" i="19"/>
  <c r="F68" i="19"/>
  <c r="E68" i="19"/>
  <c r="I61" i="19"/>
  <c r="H61" i="19"/>
  <c r="G61" i="19"/>
  <c r="F61" i="19"/>
  <c r="E61" i="19"/>
  <c r="I60" i="19"/>
  <c r="H60" i="19"/>
  <c r="G60" i="19"/>
  <c r="F60" i="19"/>
  <c r="E60" i="19"/>
  <c r="I59" i="19"/>
  <c r="H59" i="19"/>
  <c r="G59" i="19"/>
  <c r="F59" i="19"/>
  <c r="E59" i="19"/>
  <c r="I58" i="19"/>
  <c r="H58" i="19"/>
  <c r="G58" i="19"/>
  <c r="F58" i="19"/>
  <c r="E58" i="19"/>
  <c r="I57" i="19"/>
  <c r="H57" i="19"/>
  <c r="G57" i="19"/>
  <c r="F57" i="19"/>
  <c r="E57" i="19"/>
  <c r="I56" i="19"/>
  <c r="H56" i="19"/>
  <c r="G56" i="19"/>
  <c r="F56" i="19"/>
  <c r="E56" i="19"/>
  <c r="I49" i="19"/>
  <c r="H49" i="19"/>
  <c r="G49" i="19"/>
  <c r="F49" i="19"/>
  <c r="E49" i="19"/>
  <c r="I48" i="19"/>
  <c r="H48" i="19"/>
  <c r="G48" i="19"/>
  <c r="F48" i="19"/>
  <c r="E48" i="19"/>
  <c r="I47" i="19"/>
  <c r="H47" i="19"/>
  <c r="G47" i="19"/>
  <c r="F47" i="19"/>
  <c r="E47" i="19"/>
  <c r="I46" i="19"/>
  <c r="H46" i="19"/>
  <c r="G46" i="19"/>
  <c r="F46" i="19"/>
  <c r="E46" i="19"/>
  <c r="I45" i="19"/>
  <c r="H45" i="19"/>
  <c r="G45" i="19"/>
  <c r="F45" i="19"/>
  <c r="E45" i="19"/>
  <c r="I44" i="19"/>
  <c r="H44" i="19"/>
  <c r="G44" i="19"/>
  <c r="F44" i="19"/>
  <c r="E44" i="19"/>
  <c r="I37" i="19"/>
  <c r="H37" i="19"/>
  <c r="G37" i="19"/>
  <c r="F37" i="19"/>
  <c r="E37" i="19"/>
  <c r="I36" i="19"/>
  <c r="H36" i="19"/>
  <c r="G36" i="19"/>
  <c r="F36" i="19"/>
  <c r="E36" i="19"/>
  <c r="I35" i="19"/>
  <c r="H35" i="19"/>
  <c r="G35" i="19"/>
  <c r="F35" i="19"/>
  <c r="E35" i="19"/>
  <c r="I34" i="19"/>
  <c r="H34" i="19"/>
  <c r="G34" i="19"/>
  <c r="F34" i="19"/>
  <c r="E34" i="19"/>
  <c r="I33" i="19"/>
  <c r="H33" i="19"/>
  <c r="G33" i="19"/>
  <c r="F33" i="19"/>
  <c r="E33" i="19"/>
  <c r="I32" i="19"/>
  <c r="H32" i="19"/>
  <c r="G32" i="19"/>
  <c r="F32" i="19"/>
  <c r="E32" i="19"/>
  <c r="I25" i="19"/>
  <c r="H25" i="19"/>
  <c r="G25" i="19"/>
  <c r="F25" i="19"/>
  <c r="E25" i="19"/>
  <c r="I24" i="19"/>
  <c r="H24" i="19"/>
  <c r="G24" i="19"/>
  <c r="F24" i="19"/>
  <c r="E24" i="19"/>
  <c r="I23" i="19"/>
  <c r="H23" i="19"/>
  <c r="G23" i="19"/>
  <c r="F23" i="19"/>
  <c r="E23" i="19"/>
  <c r="I22" i="19"/>
  <c r="H22" i="19"/>
  <c r="G22" i="19"/>
  <c r="F22" i="19"/>
  <c r="E22" i="19"/>
  <c r="I21" i="19"/>
  <c r="H21" i="19"/>
  <c r="G21" i="19"/>
  <c r="F21" i="19"/>
  <c r="E21" i="19"/>
  <c r="I20" i="19"/>
  <c r="H20" i="19"/>
  <c r="G20" i="19"/>
  <c r="F20" i="19"/>
  <c r="E20" i="19"/>
  <c r="I13" i="19"/>
  <c r="H13" i="19"/>
  <c r="G13" i="19"/>
  <c r="F13" i="19"/>
  <c r="E13" i="19"/>
  <c r="I12" i="19"/>
  <c r="H12" i="19"/>
  <c r="G12" i="19"/>
  <c r="F12" i="19"/>
  <c r="E12" i="19"/>
  <c r="I11" i="19"/>
  <c r="H11" i="19"/>
  <c r="G11" i="19"/>
  <c r="F11" i="19"/>
  <c r="E11" i="19"/>
  <c r="I10" i="19"/>
  <c r="H10" i="19"/>
  <c r="G10" i="19"/>
  <c r="F10" i="19"/>
  <c r="E10" i="19"/>
  <c r="I9" i="19"/>
  <c r="H9" i="19"/>
  <c r="G9" i="19"/>
  <c r="F9" i="19"/>
  <c r="E9" i="19"/>
  <c r="I8" i="19"/>
  <c r="H8" i="19"/>
  <c r="G8" i="19"/>
  <c r="F8" i="19"/>
  <c r="E8" i="19"/>
  <c r="Q26" i="19" l="1"/>
  <c r="R26" i="19" s="1"/>
  <c r="R27" i="19" s="1"/>
  <c r="M50" i="17"/>
  <c r="M51" i="17" s="1"/>
  <c r="M37" i="17"/>
  <c r="N45" i="17"/>
  <c r="M41" i="17"/>
  <c r="M42" i="17" s="1"/>
  <c r="N39" i="19"/>
  <c r="M45" i="19"/>
  <c r="M46" i="19" s="1"/>
  <c r="M37" i="19"/>
  <c r="N37" i="19" s="1"/>
  <c r="N45" i="19" s="1"/>
  <c r="M41" i="19"/>
  <c r="M42" i="19" s="1"/>
  <c r="N36" i="19"/>
  <c r="U29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5" i="18"/>
  <c r="T10" i="18"/>
  <c r="T11" i="18" s="1"/>
  <c r="T9" i="18"/>
  <c r="T8" i="18"/>
  <c r="T7" i="18"/>
  <c r="T6" i="18"/>
  <c r="T5" i="18"/>
  <c r="N9" i="18"/>
  <c r="M6" i="18"/>
  <c r="L6" i="18"/>
  <c r="L5" i="18"/>
  <c r="M5" i="18" s="1"/>
  <c r="I6" i="18"/>
  <c r="I7" i="18"/>
  <c r="I8" i="18"/>
  <c r="I9" i="18"/>
  <c r="I10" i="18"/>
  <c r="I11" i="18"/>
  <c r="L7" i="18" s="1"/>
  <c r="M7" i="18" s="1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5" i="18"/>
  <c r="L8" i="18" s="1"/>
  <c r="M8" i="18" s="1"/>
  <c r="B6" i="18"/>
  <c r="B7" i="18" s="1"/>
  <c r="C5" i="18"/>
  <c r="M53" i="17" l="1"/>
  <c r="M52" i="17"/>
  <c r="N46" i="17"/>
  <c r="M47" i="19"/>
  <c r="M48" i="19"/>
  <c r="N40" i="19"/>
  <c r="O39" i="19"/>
  <c r="O40" i="19" s="1"/>
  <c r="B8" i="18"/>
  <c r="C7" i="18"/>
  <c r="C6" i="18"/>
  <c r="B9" i="18" l="1"/>
  <c r="C8" i="18"/>
  <c r="B10" i="18" l="1"/>
  <c r="C9" i="18"/>
  <c r="B11" i="18" l="1"/>
  <c r="C10" i="18"/>
  <c r="B12" i="18" l="1"/>
  <c r="C11" i="18"/>
  <c r="B13" i="18" l="1"/>
  <c r="C12" i="18"/>
  <c r="B14" i="18" l="1"/>
  <c r="C13" i="18"/>
  <c r="B15" i="18" l="1"/>
  <c r="C14" i="18"/>
  <c r="C15" i="18" l="1"/>
  <c r="B16" i="18"/>
  <c r="B17" i="18" l="1"/>
  <c r="C16" i="18"/>
  <c r="B18" i="18" l="1"/>
  <c r="C17" i="18"/>
  <c r="B19" i="18" l="1"/>
  <c r="C18" i="18"/>
  <c r="B20" i="18" l="1"/>
  <c r="C19" i="18"/>
  <c r="B21" i="18" l="1"/>
  <c r="C20" i="18"/>
  <c r="B22" i="18" l="1"/>
  <c r="C21" i="18"/>
  <c r="B23" i="18" l="1"/>
  <c r="C22" i="18"/>
  <c r="B24" i="18" l="1"/>
  <c r="C23" i="18"/>
  <c r="B25" i="18" l="1"/>
  <c r="C24" i="18"/>
  <c r="B26" i="18" l="1"/>
  <c r="C25" i="18"/>
  <c r="B27" i="18" l="1"/>
  <c r="C26" i="18"/>
  <c r="B28" i="18" l="1"/>
  <c r="C27" i="18"/>
  <c r="B29" i="18" l="1"/>
  <c r="C28" i="18"/>
  <c r="B30" i="18" l="1"/>
  <c r="C29" i="18"/>
  <c r="B31" i="18" l="1"/>
  <c r="C30" i="18"/>
  <c r="C31" i="18" l="1"/>
  <c r="B32" i="18"/>
  <c r="C32" i="18" l="1"/>
  <c r="B33" i="18"/>
  <c r="B34" i="18" l="1"/>
  <c r="C33" i="18"/>
  <c r="B35" i="18" l="1"/>
  <c r="C34" i="18"/>
  <c r="C35" i="18" l="1"/>
  <c r="B36" i="18"/>
  <c r="B37" i="18" l="1"/>
  <c r="C36" i="18"/>
  <c r="B38" i="18" l="1"/>
  <c r="C37" i="18"/>
  <c r="B39" i="18" l="1"/>
  <c r="C38" i="18"/>
  <c r="B40" i="18" l="1"/>
  <c r="C39" i="18"/>
  <c r="B41" i="18" l="1"/>
  <c r="C40" i="18"/>
  <c r="B42" i="18" l="1"/>
  <c r="C41" i="18"/>
  <c r="B43" i="18" l="1"/>
  <c r="C42" i="18"/>
  <c r="B44" i="18" l="1"/>
  <c r="C43" i="18"/>
  <c r="B45" i="18" l="1"/>
  <c r="C44" i="18"/>
  <c r="B46" i="18" l="1"/>
  <c r="C45" i="18"/>
  <c r="B47" i="18" l="1"/>
  <c r="C46" i="18"/>
  <c r="B48" i="18" l="1"/>
  <c r="C47" i="18"/>
  <c r="B49" i="18" l="1"/>
  <c r="C48" i="18"/>
  <c r="B50" i="18" l="1"/>
  <c r="C49" i="18"/>
  <c r="B51" i="18" l="1"/>
  <c r="C50" i="18"/>
  <c r="B52" i="18" l="1"/>
  <c r="C52" i="18" s="1"/>
  <c r="C51" i="18"/>
  <c r="F523" i="17" l="1"/>
  <c r="E523" i="17"/>
  <c r="F522" i="17"/>
  <c r="E522" i="17"/>
  <c r="F521" i="17"/>
  <c r="E521" i="17"/>
  <c r="F520" i="17"/>
  <c r="E520" i="17"/>
  <c r="F519" i="17"/>
  <c r="E519" i="17"/>
  <c r="F518" i="17"/>
  <c r="E518" i="17"/>
  <c r="I511" i="17"/>
  <c r="H511" i="17"/>
  <c r="G511" i="17"/>
  <c r="F511" i="17"/>
  <c r="E511" i="17"/>
  <c r="I510" i="17"/>
  <c r="H510" i="17"/>
  <c r="G510" i="17"/>
  <c r="F510" i="17"/>
  <c r="E510" i="17"/>
  <c r="I509" i="17"/>
  <c r="H509" i="17"/>
  <c r="G509" i="17"/>
  <c r="F509" i="17"/>
  <c r="E509" i="17"/>
  <c r="I508" i="17"/>
  <c r="H508" i="17"/>
  <c r="G508" i="17"/>
  <c r="F508" i="17"/>
  <c r="E508" i="17"/>
  <c r="I507" i="17"/>
  <c r="H507" i="17"/>
  <c r="G507" i="17"/>
  <c r="F507" i="17"/>
  <c r="E507" i="17"/>
  <c r="I506" i="17"/>
  <c r="H506" i="17"/>
  <c r="G506" i="17"/>
  <c r="F506" i="17"/>
  <c r="E506" i="17"/>
  <c r="I499" i="17"/>
  <c r="H499" i="17"/>
  <c r="G499" i="17"/>
  <c r="F499" i="17"/>
  <c r="E499" i="17"/>
  <c r="I498" i="17"/>
  <c r="H498" i="17"/>
  <c r="G498" i="17"/>
  <c r="F498" i="17"/>
  <c r="E498" i="17"/>
  <c r="I497" i="17"/>
  <c r="H497" i="17"/>
  <c r="G497" i="17"/>
  <c r="F497" i="17"/>
  <c r="E497" i="17"/>
  <c r="I496" i="17"/>
  <c r="H496" i="17"/>
  <c r="G496" i="17"/>
  <c r="F496" i="17"/>
  <c r="E496" i="17"/>
  <c r="I495" i="17"/>
  <c r="H495" i="17"/>
  <c r="G495" i="17"/>
  <c r="F495" i="17"/>
  <c r="E495" i="17"/>
  <c r="I494" i="17"/>
  <c r="H494" i="17"/>
  <c r="G494" i="17"/>
  <c r="F494" i="17"/>
  <c r="E494" i="17"/>
  <c r="F487" i="17"/>
  <c r="E487" i="17"/>
  <c r="F486" i="17"/>
  <c r="E486" i="17"/>
  <c r="F485" i="17"/>
  <c r="E485" i="17"/>
  <c r="F484" i="17"/>
  <c r="E484" i="17"/>
  <c r="F483" i="17"/>
  <c r="E483" i="17"/>
  <c r="F482" i="17"/>
  <c r="E482" i="17"/>
  <c r="I475" i="17"/>
  <c r="H475" i="17"/>
  <c r="G475" i="17"/>
  <c r="F475" i="17"/>
  <c r="E475" i="17"/>
  <c r="I474" i="17"/>
  <c r="H474" i="17"/>
  <c r="G474" i="17"/>
  <c r="F474" i="17"/>
  <c r="E474" i="17"/>
  <c r="I473" i="17"/>
  <c r="H473" i="17"/>
  <c r="G473" i="17"/>
  <c r="F473" i="17"/>
  <c r="E473" i="17"/>
  <c r="I472" i="17"/>
  <c r="H472" i="17"/>
  <c r="G472" i="17"/>
  <c r="F472" i="17"/>
  <c r="E472" i="17"/>
  <c r="I471" i="17"/>
  <c r="H471" i="17"/>
  <c r="G471" i="17"/>
  <c r="F471" i="17"/>
  <c r="E471" i="17"/>
  <c r="I470" i="17"/>
  <c r="H470" i="17"/>
  <c r="G470" i="17"/>
  <c r="F470" i="17"/>
  <c r="E470" i="17"/>
  <c r="I463" i="17"/>
  <c r="H463" i="17"/>
  <c r="G463" i="17"/>
  <c r="F463" i="17"/>
  <c r="E463" i="17"/>
  <c r="I462" i="17"/>
  <c r="H462" i="17"/>
  <c r="G462" i="17"/>
  <c r="F462" i="17"/>
  <c r="E462" i="17"/>
  <c r="I461" i="17"/>
  <c r="H461" i="17"/>
  <c r="G461" i="17"/>
  <c r="F461" i="17"/>
  <c r="E461" i="17"/>
  <c r="I460" i="17"/>
  <c r="H460" i="17"/>
  <c r="G460" i="17"/>
  <c r="F460" i="17"/>
  <c r="E460" i="17"/>
  <c r="I459" i="17"/>
  <c r="H459" i="17"/>
  <c r="G459" i="17"/>
  <c r="F459" i="17"/>
  <c r="E459" i="17"/>
  <c r="I458" i="17"/>
  <c r="H458" i="17"/>
  <c r="G458" i="17"/>
  <c r="F458" i="17"/>
  <c r="E458" i="17"/>
  <c r="H433" i="17"/>
  <c r="G433" i="17"/>
  <c r="F433" i="17"/>
  <c r="E433" i="17"/>
  <c r="H432" i="17"/>
  <c r="G432" i="17"/>
  <c r="F432" i="17"/>
  <c r="E432" i="17"/>
  <c r="H431" i="17"/>
  <c r="G431" i="17"/>
  <c r="F431" i="17"/>
  <c r="E431" i="17"/>
  <c r="H430" i="17"/>
  <c r="G430" i="17"/>
  <c r="F430" i="17"/>
  <c r="E430" i="17"/>
  <c r="H429" i="17"/>
  <c r="G429" i="17"/>
  <c r="F429" i="17"/>
  <c r="E429" i="17"/>
  <c r="H428" i="17"/>
  <c r="G428" i="17"/>
  <c r="F428" i="17"/>
  <c r="E428" i="17"/>
  <c r="I421" i="17"/>
  <c r="H421" i="17"/>
  <c r="G421" i="17"/>
  <c r="F421" i="17"/>
  <c r="E421" i="17"/>
  <c r="I420" i="17"/>
  <c r="H420" i="17"/>
  <c r="G420" i="17"/>
  <c r="F420" i="17"/>
  <c r="E420" i="17"/>
  <c r="I419" i="17"/>
  <c r="H419" i="17"/>
  <c r="G419" i="17"/>
  <c r="F419" i="17"/>
  <c r="E419" i="17"/>
  <c r="I418" i="17"/>
  <c r="H418" i="17"/>
  <c r="G418" i="17"/>
  <c r="F418" i="17"/>
  <c r="E418" i="17"/>
  <c r="I417" i="17"/>
  <c r="H417" i="17"/>
  <c r="G417" i="17"/>
  <c r="F417" i="17"/>
  <c r="E417" i="17"/>
  <c r="I416" i="17"/>
  <c r="H416" i="17"/>
  <c r="G416" i="17"/>
  <c r="F416" i="17"/>
  <c r="E416" i="17"/>
  <c r="I409" i="17"/>
  <c r="H409" i="17"/>
  <c r="G409" i="17"/>
  <c r="F409" i="17"/>
  <c r="E409" i="17"/>
  <c r="I408" i="17"/>
  <c r="H408" i="17"/>
  <c r="G408" i="17"/>
  <c r="F408" i="17"/>
  <c r="E408" i="17"/>
  <c r="I407" i="17"/>
  <c r="H407" i="17"/>
  <c r="G407" i="17"/>
  <c r="F407" i="17"/>
  <c r="E407" i="17"/>
  <c r="I406" i="17"/>
  <c r="H406" i="17"/>
  <c r="G406" i="17"/>
  <c r="F406" i="17"/>
  <c r="E406" i="17"/>
  <c r="I405" i="17"/>
  <c r="H405" i="17"/>
  <c r="G405" i="17"/>
  <c r="F405" i="17"/>
  <c r="E405" i="17"/>
  <c r="I404" i="17"/>
  <c r="H404" i="17"/>
  <c r="G404" i="17"/>
  <c r="F404" i="17"/>
  <c r="E404" i="17"/>
  <c r="I397" i="17"/>
  <c r="H397" i="17"/>
  <c r="G397" i="17"/>
  <c r="F397" i="17"/>
  <c r="E397" i="17"/>
  <c r="I396" i="17"/>
  <c r="H396" i="17"/>
  <c r="G396" i="17"/>
  <c r="F396" i="17"/>
  <c r="E396" i="17"/>
  <c r="I395" i="17"/>
  <c r="H395" i="17"/>
  <c r="G395" i="17"/>
  <c r="F395" i="17"/>
  <c r="E395" i="17"/>
  <c r="I394" i="17"/>
  <c r="H394" i="17"/>
  <c r="G394" i="17"/>
  <c r="F394" i="17"/>
  <c r="E394" i="17"/>
  <c r="I393" i="17"/>
  <c r="H393" i="17"/>
  <c r="G393" i="17"/>
  <c r="F393" i="17"/>
  <c r="E393" i="17"/>
  <c r="I392" i="17"/>
  <c r="H392" i="17"/>
  <c r="G392" i="17"/>
  <c r="F392" i="17"/>
  <c r="E392" i="17"/>
  <c r="I385" i="17"/>
  <c r="H385" i="17"/>
  <c r="G385" i="17"/>
  <c r="F385" i="17"/>
  <c r="E385" i="17"/>
  <c r="I384" i="17"/>
  <c r="H384" i="17"/>
  <c r="G384" i="17"/>
  <c r="F384" i="17"/>
  <c r="E384" i="17"/>
  <c r="I383" i="17"/>
  <c r="H383" i="17"/>
  <c r="G383" i="17"/>
  <c r="F383" i="17"/>
  <c r="E383" i="17"/>
  <c r="I382" i="17"/>
  <c r="H382" i="17"/>
  <c r="G382" i="17"/>
  <c r="F382" i="17"/>
  <c r="E382" i="17"/>
  <c r="I381" i="17"/>
  <c r="H381" i="17"/>
  <c r="G381" i="17"/>
  <c r="F381" i="17"/>
  <c r="E381" i="17"/>
  <c r="I380" i="17"/>
  <c r="H380" i="17"/>
  <c r="G380" i="17"/>
  <c r="F380" i="17"/>
  <c r="E380" i="17"/>
  <c r="I373" i="17"/>
  <c r="H373" i="17"/>
  <c r="G373" i="17"/>
  <c r="F373" i="17"/>
  <c r="E373" i="17"/>
  <c r="I372" i="17"/>
  <c r="H372" i="17"/>
  <c r="G372" i="17"/>
  <c r="F372" i="17"/>
  <c r="E372" i="17"/>
  <c r="I371" i="17"/>
  <c r="H371" i="17"/>
  <c r="G371" i="17"/>
  <c r="F371" i="17"/>
  <c r="E371" i="17"/>
  <c r="I370" i="17"/>
  <c r="H370" i="17"/>
  <c r="G370" i="17"/>
  <c r="F370" i="17"/>
  <c r="E370" i="17"/>
  <c r="I369" i="17"/>
  <c r="H369" i="17"/>
  <c r="G369" i="17"/>
  <c r="F369" i="17"/>
  <c r="E369" i="17"/>
  <c r="I368" i="17"/>
  <c r="H368" i="17"/>
  <c r="G368" i="17"/>
  <c r="F368" i="17"/>
  <c r="E368" i="17"/>
  <c r="I343" i="17"/>
  <c r="H343" i="17"/>
  <c r="G343" i="17"/>
  <c r="F343" i="17"/>
  <c r="E343" i="17"/>
  <c r="I342" i="17"/>
  <c r="H342" i="17"/>
  <c r="G342" i="17"/>
  <c r="F342" i="17"/>
  <c r="E342" i="17"/>
  <c r="I341" i="17"/>
  <c r="H341" i="17"/>
  <c r="G341" i="17"/>
  <c r="F341" i="17"/>
  <c r="E341" i="17"/>
  <c r="I340" i="17"/>
  <c r="H340" i="17"/>
  <c r="G340" i="17"/>
  <c r="F340" i="17"/>
  <c r="E340" i="17"/>
  <c r="I339" i="17"/>
  <c r="H339" i="17"/>
  <c r="G339" i="17"/>
  <c r="F339" i="17"/>
  <c r="E339" i="17"/>
  <c r="I338" i="17"/>
  <c r="H338" i="17"/>
  <c r="G338" i="17"/>
  <c r="F338" i="17"/>
  <c r="E338" i="17"/>
  <c r="I331" i="17"/>
  <c r="H331" i="17"/>
  <c r="G331" i="17"/>
  <c r="F331" i="17"/>
  <c r="E331" i="17"/>
  <c r="I330" i="17"/>
  <c r="H330" i="17"/>
  <c r="G330" i="17"/>
  <c r="F330" i="17"/>
  <c r="E330" i="17"/>
  <c r="I329" i="17"/>
  <c r="H329" i="17"/>
  <c r="G329" i="17"/>
  <c r="F329" i="17"/>
  <c r="E329" i="17"/>
  <c r="I328" i="17"/>
  <c r="H328" i="17"/>
  <c r="G328" i="17"/>
  <c r="F328" i="17"/>
  <c r="E328" i="17"/>
  <c r="I327" i="17"/>
  <c r="H327" i="17"/>
  <c r="G327" i="17"/>
  <c r="F327" i="17"/>
  <c r="E327" i="17"/>
  <c r="I326" i="17"/>
  <c r="H326" i="17"/>
  <c r="G326" i="17"/>
  <c r="F326" i="17"/>
  <c r="E326" i="17"/>
  <c r="I319" i="17"/>
  <c r="H319" i="17"/>
  <c r="G319" i="17"/>
  <c r="F319" i="17"/>
  <c r="E319" i="17"/>
  <c r="I318" i="17"/>
  <c r="H318" i="17"/>
  <c r="G318" i="17"/>
  <c r="F318" i="17"/>
  <c r="E318" i="17"/>
  <c r="I317" i="17"/>
  <c r="H317" i="17"/>
  <c r="G317" i="17"/>
  <c r="F317" i="17"/>
  <c r="E317" i="17"/>
  <c r="I316" i="17"/>
  <c r="H316" i="17"/>
  <c r="G316" i="17"/>
  <c r="F316" i="17"/>
  <c r="E316" i="17"/>
  <c r="I315" i="17"/>
  <c r="H315" i="17"/>
  <c r="G315" i="17"/>
  <c r="F315" i="17"/>
  <c r="E315" i="17"/>
  <c r="I314" i="17"/>
  <c r="H314" i="17"/>
  <c r="G314" i="17"/>
  <c r="F314" i="17"/>
  <c r="E314" i="17"/>
  <c r="I307" i="17"/>
  <c r="H307" i="17"/>
  <c r="G307" i="17"/>
  <c r="F307" i="17"/>
  <c r="E307" i="17"/>
  <c r="I306" i="17"/>
  <c r="H306" i="17"/>
  <c r="G306" i="17"/>
  <c r="F306" i="17"/>
  <c r="E306" i="17"/>
  <c r="I305" i="17"/>
  <c r="H305" i="17"/>
  <c r="G305" i="17"/>
  <c r="F305" i="17"/>
  <c r="E305" i="17"/>
  <c r="I304" i="17"/>
  <c r="H304" i="17"/>
  <c r="G304" i="17"/>
  <c r="F304" i="17"/>
  <c r="E304" i="17"/>
  <c r="I303" i="17"/>
  <c r="H303" i="17"/>
  <c r="G303" i="17"/>
  <c r="F303" i="17"/>
  <c r="E303" i="17"/>
  <c r="I302" i="17"/>
  <c r="H302" i="17"/>
  <c r="G302" i="17"/>
  <c r="F302" i="17"/>
  <c r="E302" i="17"/>
  <c r="I295" i="17"/>
  <c r="H295" i="17"/>
  <c r="G295" i="17"/>
  <c r="F295" i="17"/>
  <c r="E295" i="17"/>
  <c r="I294" i="17"/>
  <c r="H294" i="17"/>
  <c r="G294" i="17"/>
  <c r="F294" i="17"/>
  <c r="E294" i="17"/>
  <c r="I293" i="17"/>
  <c r="H293" i="17"/>
  <c r="G293" i="17"/>
  <c r="F293" i="17"/>
  <c r="E293" i="17"/>
  <c r="I292" i="17"/>
  <c r="H292" i="17"/>
  <c r="G292" i="17"/>
  <c r="F292" i="17"/>
  <c r="E292" i="17"/>
  <c r="I291" i="17"/>
  <c r="H291" i="17"/>
  <c r="G291" i="17"/>
  <c r="F291" i="17"/>
  <c r="E291" i="17"/>
  <c r="I290" i="17"/>
  <c r="H290" i="17"/>
  <c r="G290" i="17"/>
  <c r="F290" i="17"/>
  <c r="E290" i="17"/>
  <c r="I283" i="17"/>
  <c r="H283" i="17"/>
  <c r="G283" i="17"/>
  <c r="F283" i="17"/>
  <c r="E283" i="17"/>
  <c r="I282" i="17"/>
  <c r="H282" i="17"/>
  <c r="G282" i="17"/>
  <c r="F282" i="17"/>
  <c r="E282" i="17"/>
  <c r="I281" i="17"/>
  <c r="H281" i="17"/>
  <c r="G281" i="17"/>
  <c r="F281" i="17"/>
  <c r="E281" i="17"/>
  <c r="I280" i="17"/>
  <c r="H280" i="17"/>
  <c r="G280" i="17"/>
  <c r="F280" i="17"/>
  <c r="E280" i="17"/>
  <c r="I279" i="17"/>
  <c r="H279" i="17"/>
  <c r="G279" i="17"/>
  <c r="F279" i="17"/>
  <c r="E279" i="17"/>
  <c r="I278" i="17"/>
  <c r="H278" i="17"/>
  <c r="G278" i="17"/>
  <c r="F278" i="17"/>
  <c r="E278" i="17"/>
  <c r="I253" i="17"/>
  <c r="H253" i="17"/>
  <c r="G253" i="17"/>
  <c r="F253" i="17"/>
  <c r="E253" i="17"/>
  <c r="I252" i="17"/>
  <c r="H252" i="17"/>
  <c r="G252" i="17"/>
  <c r="F252" i="17"/>
  <c r="E252" i="17"/>
  <c r="I251" i="17"/>
  <c r="H251" i="17"/>
  <c r="G251" i="17"/>
  <c r="F251" i="17"/>
  <c r="E251" i="17"/>
  <c r="I250" i="17"/>
  <c r="H250" i="17"/>
  <c r="G250" i="17"/>
  <c r="F250" i="17"/>
  <c r="E250" i="17"/>
  <c r="I249" i="17"/>
  <c r="H249" i="17"/>
  <c r="G249" i="17"/>
  <c r="F249" i="17"/>
  <c r="E249" i="17"/>
  <c r="I248" i="17"/>
  <c r="H248" i="17"/>
  <c r="G248" i="17"/>
  <c r="F248" i="17"/>
  <c r="E248" i="17"/>
  <c r="I241" i="17"/>
  <c r="H241" i="17"/>
  <c r="G241" i="17"/>
  <c r="F241" i="17"/>
  <c r="E241" i="17"/>
  <c r="I240" i="17"/>
  <c r="H240" i="17"/>
  <c r="G240" i="17"/>
  <c r="F240" i="17"/>
  <c r="E240" i="17"/>
  <c r="I239" i="17"/>
  <c r="H239" i="17"/>
  <c r="G239" i="17"/>
  <c r="F239" i="17"/>
  <c r="E239" i="17"/>
  <c r="I238" i="17"/>
  <c r="H238" i="17"/>
  <c r="G238" i="17"/>
  <c r="F238" i="17"/>
  <c r="E238" i="17"/>
  <c r="I237" i="17"/>
  <c r="H237" i="17"/>
  <c r="G237" i="17"/>
  <c r="F237" i="17"/>
  <c r="E237" i="17"/>
  <c r="I236" i="17"/>
  <c r="H236" i="17"/>
  <c r="G236" i="17"/>
  <c r="F236" i="17"/>
  <c r="E236" i="17"/>
  <c r="I229" i="17"/>
  <c r="H229" i="17"/>
  <c r="G229" i="17"/>
  <c r="F229" i="17"/>
  <c r="E229" i="17"/>
  <c r="I228" i="17"/>
  <c r="H228" i="17"/>
  <c r="G228" i="17"/>
  <c r="F228" i="17"/>
  <c r="E228" i="17"/>
  <c r="I227" i="17"/>
  <c r="H227" i="17"/>
  <c r="G227" i="17"/>
  <c r="F227" i="17"/>
  <c r="E227" i="17"/>
  <c r="I226" i="17"/>
  <c r="H226" i="17"/>
  <c r="G226" i="17"/>
  <c r="F226" i="17"/>
  <c r="E226" i="17"/>
  <c r="I225" i="17"/>
  <c r="H225" i="17"/>
  <c r="G225" i="17"/>
  <c r="F225" i="17"/>
  <c r="E225" i="17"/>
  <c r="I224" i="17"/>
  <c r="H224" i="17"/>
  <c r="G224" i="17"/>
  <c r="F224" i="17"/>
  <c r="E224" i="17"/>
  <c r="I217" i="17"/>
  <c r="H217" i="17"/>
  <c r="G217" i="17"/>
  <c r="F217" i="17"/>
  <c r="E217" i="17"/>
  <c r="I216" i="17"/>
  <c r="H216" i="17"/>
  <c r="G216" i="17"/>
  <c r="F216" i="17"/>
  <c r="E216" i="17"/>
  <c r="I215" i="17"/>
  <c r="H215" i="17"/>
  <c r="G215" i="17"/>
  <c r="F215" i="17"/>
  <c r="E215" i="17"/>
  <c r="I214" i="17"/>
  <c r="H214" i="17"/>
  <c r="G214" i="17"/>
  <c r="F214" i="17"/>
  <c r="E214" i="17"/>
  <c r="I213" i="17"/>
  <c r="H213" i="17"/>
  <c r="G213" i="17"/>
  <c r="F213" i="17"/>
  <c r="E213" i="17"/>
  <c r="I212" i="17"/>
  <c r="H212" i="17"/>
  <c r="G212" i="17"/>
  <c r="F212" i="17"/>
  <c r="E212" i="17"/>
  <c r="I205" i="17"/>
  <c r="H205" i="17"/>
  <c r="G205" i="17"/>
  <c r="F205" i="17"/>
  <c r="E205" i="17"/>
  <c r="I204" i="17"/>
  <c r="H204" i="17"/>
  <c r="G204" i="17"/>
  <c r="F204" i="17"/>
  <c r="E204" i="17"/>
  <c r="I203" i="17"/>
  <c r="H203" i="17"/>
  <c r="G203" i="17"/>
  <c r="F203" i="17"/>
  <c r="E203" i="17"/>
  <c r="I202" i="17"/>
  <c r="H202" i="17"/>
  <c r="G202" i="17"/>
  <c r="F202" i="17"/>
  <c r="E202" i="17"/>
  <c r="I201" i="17"/>
  <c r="H201" i="17"/>
  <c r="G201" i="17"/>
  <c r="F201" i="17"/>
  <c r="E201" i="17"/>
  <c r="I200" i="17"/>
  <c r="H200" i="17"/>
  <c r="G200" i="17"/>
  <c r="F200" i="17"/>
  <c r="E200" i="17"/>
  <c r="I193" i="17"/>
  <c r="H193" i="17"/>
  <c r="G193" i="17"/>
  <c r="F193" i="17"/>
  <c r="E193" i="17"/>
  <c r="I192" i="17"/>
  <c r="H192" i="17"/>
  <c r="G192" i="17"/>
  <c r="F192" i="17"/>
  <c r="E192" i="17"/>
  <c r="I191" i="17"/>
  <c r="H191" i="17"/>
  <c r="G191" i="17"/>
  <c r="F191" i="17"/>
  <c r="E191" i="17"/>
  <c r="I190" i="17"/>
  <c r="H190" i="17"/>
  <c r="G190" i="17"/>
  <c r="F190" i="17"/>
  <c r="E190" i="17"/>
  <c r="I189" i="17"/>
  <c r="H189" i="17"/>
  <c r="G189" i="17"/>
  <c r="F189" i="17"/>
  <c r="E189" i="17"/>
  <c r="I188" i="17"/>
  <c r="H188" i="17"/>
  <c r="G188" i="17"/>
  <c r="F188" i="17"/>
  <c r="E188" i="17"/>
  <c r="I163" i="17"/>
  <c r="H163" i="17"/>
  <c r="G163" i="17"/>
  <c r="F163" i="17"/>
  <c r="E163" i="17"/>
  <c r="I162" i="17"/>
  <c r="H162" i="17"/>
  <c r="G162" i="17"/>
  <c r="F162" i="17"/>
  <c r="E162" i="17"/>
  <c r="I161" i="17"/>
  <c r="H161" i="17"/>
  <c r="G161" i="17"/>
  <c r="F161" i="17"/>
  <c r="E161" i="17"/>
  <c r="I160" i="17"/>
  <c r="H160" i="17"/>
  <c r="G160" i="17"/>
  <c r="F160" i="17"/>
  <c r="E160" i="17"/>
  <c r="I159" i="17"/>
  <c r="H159" i="17"/>
  <c r="G159" i="17"/>
  <c r="F159" i="17"/>
  <c r="E159" i="17"/>
  <c r="I158" i="17"/>
  <c r="H158" i="17"/>
  <c r="G158" i="17"/>
  <c r="F158" i="17"/>
  <c r="E158" i="17"/>
  <c r="I151" i="17"/>
  <c r="H151" i="17"/>
  <c r="G151" i="17"/>
  <c r="F151" i="17"/>
  <c r="E151" i="17"/>
  <c r="I150" i="17"/>
  <c r="H150" i="17"/>
  <c r="G150" i="17"/>
  <c r="F150" i="17"/>
  <c r="E150" i="17"/>
  <c r="I149" i="17"/>
  <c r="H149" i="17"/>
  <c r="G149" i="17"/>
  <c r="F149" i="17"/>
  <c r="E149" i="17"/>
  <c r="I148" i="17"/>
  <c r="H148" i="17"/>
  <c r="G148" i="17"/>
  <c r="F148" i="17"/>
  <c r="E148" i="17"/>
  <c r="I147" i="17"/>
  <c r="H147" i="17"/>
  <c r="G147" i="17"/>
  <c r="F147" i="17"/>
  <c r="E147" i="17"/>
  <c r="I146" i="17"/>
  <c r="H146" i="17"/>
  <c r="G146" i="17"/>
  <c r="F146" i="17"/>
  <c r="E146" i="17"/>
  <c r="I139" i="17"/>
  <c r="H139" i="17"/>
  <c r="G139" i="17"/>
  <c r="F139" i="17"/>
  <c r="E139" i="17"/>
  <c r="I138" i="17"/>
  <c r="H138" i="17"/>
  <c r="G138" i="17"/>
  <c r="F138" i="17"/>
  <c r="E138" i="17"/>
  <c r="I137" i="17"/>
  <c r="H137" i="17"/>
  <c r="G137" i="17"/>
  <c r="F137" i="17"/>
  <c r="E137" i="17"/>
  <c r="I136" i="17"/>
  <c r="H136" i="17"/>
  <c r="G136" i="17"/>
  <c r="F136" i="17"/>
  <c r="E136" i="17"/>
  <c r="I135" i="17"/>
  <c r="H135" i="17"/>
  <c r="G135" i="17"/>
  <c r="F135" i="17"/>
  <c r="E135" i="17"/>
  <c r="I134" i="17"/>
  <c r="H134" i="17"/>
  <c r="G134" i="17"/>
  <c r="F134" i="17"/>
  <c r="E134" i="17"/>
  <c r="I127" i="17"/>
  <c r="H127" i="17"/>
  <c r="G127" i="17"/>
  <c r="F127" i="17"/>
  <c r="E127" i="17"/>
  <c r="I126" i="17"/>
  <c r="H126" i="17"/>
  <c r="G126" i="17"/>
  <c r="F126" i="17"/>
  <c r="E126" i="17"/>
  <c r="I125" i="17"/>
  <c r="H125" i="17"/>
  <c r="G125" i="17"/>
  <c r="F125" i="17"/>
  <c r="E125" i="17"/>
  <c r="I124" i="17"/>
  <c r="H124" i="17"/>
  <c r="G124" i="17"/>
  <c r="F124" i="17"/>
  <c r="E124" i="17"/>
  <c r="I123" i="17"/>
  <c r="H123" i="17"/>
  <c r="G123" i="17"/>
  <c r="F123" i="17"/>
  <c r="E123" i="17"/>
  <c r="I122" i="17"/>
  <c r="H122" i="17"/>
  <c r="G122" i="17"/>
  <c r="F122" i="17"/>
  <c r="E122" i="17"/>
  <c r="I115" i="17"/>
  <c r="H115" i="17"/>
  <c r="G115" i="17"/>
  <c r="F115" i="17"/>
  <c r="E115" i="17"/>
  <c r="I114" i="17"/>
  <c r="H114" i="17"/>
  <c r="G114" i="17"/>
  <c r="F114" i="17"/>
  <c r="E114" i="17"/>
  <c r="I113" i="17"/>
  <c r="H113" i="17"/>
  <c r="G113" i="17"/>
  <c r="F113" i="17"/>
  <c r="E113" i="17"/>
  <c r="I112" i="17"/>
  <c r="H112" i="17"/>
  <c r="G112" i="17"/>
  <c r="F112" i="17"/>
  <c r="E112" i="17"/>
  <c r="I111" i="17"/>
  <c r="H111" i="17"/>
  <c r="G111" i="17"/>
  <c r="F111" i="17"/>
  <c r="E111" i="17"/>
  <c r="I110" i="17"/>
  <c r="H110" i="17"/>
  <c r="G110" i="17"/>
  <c r="F110" i="17"/>
  <c r="E110" i="17"/>
  <c r="I103" i="17"/>
  <c r="H103" i="17"/>
  <c r="G103" i="17"/>
  <c r="F103" i="17"/>
  <c r="E103" i="17"/>
  <c r="I102" i="17"/>
  <c r="H102" i="17"/>
  <c r="G102" i="17"/>
  <c r="F102" i="17"/>
  <c r="E102" i="17"/>
  <c r="I101" i="17"/>
  <c r="H101" i="17"/>
  <c r="G101" i="17"/>
  <c r="F101" i="17"/>
  <c r="E101" i="17"/>
  <c r="I100" i="17"/>
  <c r="H100" i="17"/>
  <c r="G100" i="17"/>
  <c r="F100" i="17"/>
  <c r="E100" i="17"/>
  <c r="I99" i="17"/>
  <c r="H99" i="17"/>
  <c r="G99" i="17"/>
  <c r="F99" i="17"/>
  <c r="E99" i="17"/>
  <c r="I98" i="17"/>
  <c r="H98" i="17"/>
  <c r="G98" i="17"/>
  <c r="F98" i="17"/>
  <c r="E98" i="17"/>
  <c r="I73" i="17"/>
  <c r="H73" i="17"/>
  <c r="G73" i="17"/>
  <c r="F73" i="17"/>
  <c r="E73" i="17"/>
  <c r="I72" i="17"/>
  <c r="H72" i="17"/>
  <c r="G72" i="17"/>
  <c r="F72" i="17"/>
  <c r="E72" i="17"/>
  <c r="I71" i="17"/>
  <c r="H71" i="17"/>
  <c r="G71" i="17"/>
  <c r="F71" i="17"/>
  <c r="E71" i="17"/>
  <c r="I70" i="17"/>
  <c r="H70" i="17"/>
  <c r="G70" i="17"/>
  <c r="F70" i="17"/>
  <c r="E70" i="17"/>
  <c r="I69" i="17"/>
  <c r="H69" i="17"/>
  <c r="G69" i="17"/>
  <c r="F69" i="17"/>
  <c r="E69" i="17"/>
  <c r="I68" i="17"/>
  <c r="H68" i="17"/>
  <c r="G68" i="17"/>
  <c r="F68" i="17"/>
  <c r="E68" i="17"/>
  <c r="I61" i="17"/>
  <c r="H61" i="17"/>
  <c r="G61" i="17"/>
  <c r="F61" i="17"/>
  <c r="E61" i="17"/>
  <c r="I60" i="17"/>
  <c r="H60" i="17"/>
  <c r="G60" i="17"/>
  <c r="F60" i="17"/>
  <c r="E60" i="17"/>
  <c r="I59" i="17"/>
  <c r="H59" i="17"/>
  <c r="G59" i="17"/>
  <c r="F59" i="17"/>
  <c r="E59" i="17"/>
  <c r="I58" i="17"/>
  <c r="H58" i="17"/>
  <c r="G58" i="17"/>
  <c r="F58" i="17"/>
  <c r="E58" i="17"/>
  <c r="I57" i="17"/>
  <c r="H57" i="17"/>
  <c r="G57" i="17"/>
  <c r="F57" i="17"/>
  <c r="E57" i="17"/>
  <c r="I56" i="17"/>
  <c r="H56" i="17"/>
  <c r="G56" i="17"/>
  <c r="F56" i="17"/>
  <c r="E56" i="17"/>
  <c r="I49" i="17"/>
  <c r="H49" i="17"/>
  <c r="G49" i="17"/>
  <c r="F49" i="17"/>
  <c r="E49" i="17"/>
  <c r="I48" i="17"/>
  <c r="H48" i="17"/>
  <c r="G48" i="17"/>
  <c r="F48" i="17"/>
  <c r="E48" i="17"/>
  <c r="I47" i="17"/>
  <c r="H47" i="17"/>
  <c r="G47" i="17"/>
  <c r="F47" i="17"/>
  <c r="E47" i="17"/>
  <c r="I46" i="17"/>
  <c r="H46" i="17"/>
  <c r="G46" i="17"/>
  <c r="F46" i="17"/>
  <c r="E46" i="17"/>
  <c r="I45" i="17"/>
  <c r="H45" i="17"/>
  <c r="G45" i="17"/>
  <c r="F45" i="17"/>
  <c r="E45" i="17"/>
  <c r="I44" i="17"/>
  <c r="H44" i="17"/>
  <c r="G44" i="17"/>
  <c r="F44" i="17"/>
  <c r="E44" i="17"/>
  <c r="I37" i="17"/>
  <c r="H37" i="17"/>
  <c r="G37" i="17"/>
  <c r="F37" i="17"/>
  <c r="E37" i="17"/>
  <c r="I36" i="17"/>
  <c r="H36" i="17"/>
  <c r="G36" i="17"/>
  <c r="F36" i="17"/>
  <c r="E36" i="17"/>
  <c r="I35" i="17"/>
  <c r="H35" i="17"/>
  <c r="G35" i="17"/>
  <c r="F35" i="17"/>
  <c r="E35" i="17"/>
  <c r="I34" i="17"/>
  <c r="H34" i="17"/>
  <c r="G34" i="17"/>
  <c r="F34" i="17"/>
  <c r="E34" i="17"/>
  <c r="I33" i="17"/>
  <c r="H33" i="17"/>
  <c r="G33" i="17"/>
  <c r="F33" i="17"/>
  <c r="E33" i="17"/>
  <c r="I32" i="17"/>
  <c r="H32" i="17"/>
  <c r="G32" i="17"/>
  <c r="F32" i="17"/>
  <c r="E32" i="17"/>
  <c r="I25" i="17"/>
  <c r="H25" i="17"/>
  <c r="G25" i="17"/>
  <c r="F25" i="17"/>
  <c r="E25" i="17"/>
  <c r="I24" i="17"/>
  <c r="H24" i="17"/>
  <c r="G24" i="17"/>
  <c r="F24" i="17"/>
  <c r="E24" i="17"/>
  <c r="I23" i="17"/>
  <c r="H23" i="17"/>
  <c r="G23" i="17"/>
  <c r="F23" i="17"/>
  <c r="E23" i="17"/>
  <c r="I22" i="17"/>
  <c r="H22" i="17"/>
  <c r="G22" i="17"/>
  <c r="F22" i="17"/>
  <c r="E22" i="17"/>
  <c r="I21" i="17"/>
  <c r="H21" i="17"/>
  <c r="G21" i="17"/>
  <c r="F21" i="17"/>
  <c r="E21" i="17"/>
  <c r="I20" i="17"/>
  <c r="H20" i="17"/>
  <c r="G20" i="17"/>
  <c r="F20" i="17"/>
  <c r="E20" i="17"/>
  <c r="I13" i="17"/>
  <c r="H13" i="17"/>
  <c r="G13" i="17"/>
  <c r="F13" i="17"/>
  <c r="E13" i="17"/>
  <c r="I12" i="17"/>
  <c r="H12" i="17"/>
  <c r="G12" i="17"/>
  <c r="F12" i="17"/>
  <c r="E12" i="17"/>
  <c r="I11" i="17"/>
  <c r="H11" i="17"/>
  <c r="G11" i="17"/>
  <c r="F11" i="17"/>
  <c r="E11" i="17"/>
  <c r="I10" i="17"/>
  <c r="H10" i="17"/>
  <c r="G10" i="17"/>
  <c r="F10" i="17"/>
  <c r="E10" i="17"/>
  <c r="I9" i="17"/>
  <c r="H9" i="17"/>
  <c r="G9" i="17"/>
  <c r="F9" i="17"/>
  <c r="E9" i="17"/>
  <c r="I8" i="17"/>
  <c r="H8" i="17"/>
  <c r="G8" i="17"/>
  <c r="F8" i="17"/>
  <c r="E8" i="17"/>
  <c r="C10" i="14"/>
  <c r="C11" i="14" s="1"/>
  <c r="C3" i="14"/>
  <c r="C4" i="14" s="1"/>
  <c r="C5" i="14" s="1"/>
  <c r="C6" i="14" s="1"/>
  <c r="C7" i="14" s="1"/>
  <c r="C8" i="14" l="1"/>
  <c r="C9" i="14" s="1"/>
  <c r="C13" i="14"/>
  <c r="C12" i="14"/>
  <c r="C14" i="14" s="1"/>
  <c r="C15" i="14" s="1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2" i="12"/>
  <c r="C17" i="14" l="1"/>
  <c r="C18" i="14" s="1"/>
  <c r="C19" i="14" s="1"/>
  <c r="C20" i="14" s="1"/>
  <c r="C21" i="14" s="1"/>
  <c r="C22" i="14" s="1"/>
  <c r="C24" i="14" s="1"/>
  <c r="C23" i="14" s="1"/>
  <c r="C16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Colocar una bodega  cada id con longitud y latitud</t>
        </r>
      </text>
    </comment>
    <comment ref="K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Con base en la informaciíon de carga nominal, POT o etc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Descrita por el fabricante</t>
        </r>
      </text>
    </comment>
    <comment ref="K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Tiempo completo de la actividad, tiempo en el que el nodo no suministra energía durante el cambio del activo.</t>
        </r>
      </text>
    </comment>
    <comment ref="L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Costo Actividad =&gt; Costo de cuadrilla + Transporte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Descrita por el fabricante</t>
        </r>
      </text>
    </comment>
    <comment ref="L1" authorId="0" shapeId="0" xr:uid="{62632EEB-BF2E-4D20-A7C0-A1B94B07F23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Colocar una bodega  cada id con longitud y latitud</t>
        </r>
      </text>
    </comment>
    <comment ref="M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Tiempo completo de la actividad, tiempo en el que el nodo no suministra energía durante el cambio del activo.</t>
        </r>
      </text>
    </comment>
    <comment ref="N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Costo Actividad =&gt; Costo de cuadrilla + Transporte</t>
        </r>
      </text>
    </comment>
  </commentList>
</comments>
</file>

<file path=xl/sharedStrings.xml><?xml version="1.0" encoding="utf-8"?>
<sst xmlns="http://schemas.openxmlformats.org/spreadsheetml/2006/main" count="1201" uniqueCount="271">
  <si>
    <t>fases</t>
  </si>
  <si>
    <t>id_nodo</t>
  </si>
  <si>
    <t>capacidad_kVA</t>
  </si>
  <si>
    <t>carga_maxima_kVA</t>
  </si>
  <si>
    <t>latitud_GD</t>
  </si>
  <si>
    <t>longitud_GD</t>
  </si>
  <si>
    <t>carga_promedio_kVA</t>
  </si>
  <si>
    <t>crecimiento_esperado_demanda_kVA</t>
  </si>
  <si>
    <t>demanda_mes_kW</t>
  </si>
  <si>
    <t>tension_nodo_KV</t>
  </si>
  <si>
    <t>costo_energía_nosuministrada_reubicación_KVA</t>
  </si>
  <si>
    <t>carga_remunerada_CREG_kVA</t>
  </si>
  <si>
    <t>valor_remunerados_CREG</t>
  </si>
  <si>
    <t>tipo_usuario_predominante</t>
  </si>
  <si>
    <t>tarifa_KWh_usuario_predominante</t>
  </si>
  <si>
    <t>13.2 KV</t>
  </si>
  <si>
    <t>19029A</t>
  </si>
  <si>
    <t>3.52594247</t>
  </si>
  <si>
    <t>-76.30295161</t>
  </si>
  <si>
    <t>23912A</t>
  </si>
  <si>
    <t>3.54802852</t>
  </si>
  <si>
    <t>-76.29028573</t>
  </si>
  <si>
    <t>23905A</t>
  </si>
  <si>
    <t>3.54816048</t>
  </si>
  <si>
    <t>-76.29183802</t>
  </si>
  <si>
    <t>37995A</t>
  </si>
  <si>
    <t>3.54687593</t>
  </si>
  <si>
    <t>-76.28751831</t>
  </si>
  <si>
    <t>226847A</t>
  </si>
  <si>
    <t>3.50354323</t>
  </si>
  <si>
    <t>-76.29796615</t>
  </si>
  <si>
    <t>27870A</t>
  </si>
  <si>
    <t>3.52705618</t>
  </si>
  <si>
    <t>-76.27416092</t>
  </si>
  <si>
    <t>23553A</t>
  </si>
  <si>
    <t>3.53268874</t>
  </si>
  <si>
    <t>-76.29690605</t>
  </si>
  <si>
    <t>20501A</t>
  </si>
  <si>
    <t>3.52313026</t>
  </si>
  <si>
    <t>-76.29442507</t>
  </si>
  <si>
    <t>28343A</t>
  </si>
  <si>
    <t>3.54466153</t>
  </si>
  <si>
    <t>-76.30570592</t>
  </si>
  <si>
    <t>22642A</t>
  </si>
  <si>
    <t>3.53182698</t>
  </si>
  <si>
    <t>-76.27869254</t>
  </si>
  <si>
    <t>228964A</t>
  </si>
  <si>
    <t>3.50211769</t>
  </si>
  <si>
    <t>-76.30087636</t>
  </si>
  <si>
    <t>15957A</t>
  </si>
  <si>
    <t>3.5299824</t>
  </si>
  <si>
    <t>-76.30927687</t>
  </si>
  <si>
    <t>22727A</t>
  </si>
  <si>
    <t>3.53571855</t>
  </si>
  <si>
    <t>-76.28293177</t>
  </si>
  <si>
    <t>19096A</t>
  </si>
  <si>
    <t>3.51829853</t>
  </si>
  <si>
    <t>-76.29693212</t>
  </si>
  <si>
    <t>18987A</t>
  </si>
  <si>
    <t>3.52308565</t>
  </si>
  <si>
    <t>-76.30207865</t>
  </si>
  <si>
    <t>225871A</t>
  </si>
  <si>
    <t>3.53942049</t>
  </si>
  <si>
    <t>-76.29324821</t>
  </si>
  <si>
    <t>225893A</t>
  </si>
  <si>
    <t>3.507293796</t>
  </si>
  <si>
    <t>-76.30136577</t>
  </si>
  <si>
    <t>227083A</t>
  </si>
  <si>
    <t>3.5034973</t>
  </si>
  <si>
    <t>-76.29727927</t>
  </si>
  <si>
    <t>com</t>
  </si>
  <si>
    <t>23054A</t>
  </si>
  <si>
    <t>3.53290148</t>
  </si>
  <si>
    <t>-76.28944124</t>
  </si>
  <si>
    <t>34199A</t>
  </si>
  <si>
    <t>3.51793258</t>
  </si>
  <si>
    <t>-76.29250118</t>
  </si>
  <si>
    <t>15841A</t>
  </si>
  <si>
    <t>3.5329455</t>
  </si>
  <si>
    <t>-76.30809908</t>
  </si>
  <si>
    <t>22630A</t>
  </si>
  <si>
    <t>3.53099851</t>
  </si>
  <si>
    <t>-76.27256029</t>
  </si>
  <si>
    <t>28828A</t>
  </si>
  <si>
    <t>3.55750326</t>
  </si>
  <si>
    <t>-76.28517338</t>
  </si>
  <si>
    <t>23439A</t>
  </si>
  <si>
    <t>3.53399475</t>
  </si>
  <si>
    <t>-76.29178202</t>
  </si>
  <si>
    <t>22364A</t>
  </si>
  <si>
    <t>3.52702251</t>
  </si>
  <si>
    <t>-76.29136067</t>
  </si>
  <si>
    <t>23335A</t>
  </si>
  <si>
    <t>3.53487453</t>
  </si>
  <si>
    <t>-76.29789854</t>
  </si>
  <si>
    <t>50085A</t>
  </si>
  <si>
    <t>3.52315471</t>
  </si>
  <si>
    <t>-76.2860914</t>
  </si>
  <si>
    <t>43314A</t>
  </si>
  <si>
    <t>3.549658926</t>
  </si>
  <si>
    <t>-76.31667493</t>
  </si>
  <si>
    <t>33614A</t>
  </si>
  <si>
    <t>3.517803759</t>
  </si>
  <si>
    <t>-76.290999964</t>
  </si>
  <si>
    <t>OS</t>
  </si>
  <si>
    <t>vida_util_teorica_anos</t>
  </si>
  <si>
    <t>fabricante</t>
  </si>
  <si>
    <t>MAGNETRON</t>
  </si>
  <si>
    <t>id_transformador (#_serie/#_activo)</t>
  </si>
  <si>
    <t>Tipo_aislamiento</t>
  </si>
  <si>
    <t>Voltaje_primario_kV</t>
  </si>
  <si>
    <t>Voltaje_secundario_kV</t>
  </si>
  <si>
    <t>fecha_fabricación</t>
  </si>
  <si>
    <t>anos_uso</t>
  </si>
  <si>
    <t>tiempo_actividad_reubicacion_h</t>
  </si>
  <si>
    <t>costo_actividad_reubicacion</t>
  </si>
  <si>
    <t>3</t>
  </si>
  <si>
    <t>Aceite</t>
  </si>
  <si>
    <t>112.5</t>
  </si>
  <si>
    <t>208V/120V</t>
  </si>
  <si>
    <t>2004</t>
  </si>
  <si>
    <t/>
  </si>
  <si>
    <t>75</t>
  </si>
  <si>
    <t>1996</t>
  </si>
  <si>
    <t>NO DEFINIDO</t>
  </si>
  <si>
    <t>1995</t>
  </si>
  <si>
    <t>214V/127V</t>
  </si>
  <si>
    <t>213V/123V</t>
  </si>
  <si>
    <t>2013</t>
  </si>
  <si>
    <t>2</t>
  </si>
  <si>
    <t>50</t>
  </si>
  <si>
    <t>240V/120V</t>
  </si>
  <si>
    <t>2014</t>
  </si>
  <si>
    <t>45</t>
  </si>
  <si>
    <t>ABB</t>
  </si>
  <si>
    <t>30</t>
  </si>
  <si>
    <t>SUNTEC</t>
  </si>
  <si>
    <t>F.B.M</t>
  </si>
  <si>
    <t>37.5</t>
  </si>
  <si>
    <t>SIEMENS</t>
  </si>
  <si>
    <t>1999</t>
  </si>
  <si>
    <t>GENERAL ELECTRIC</t>
  </si>
  <si>
    <t>2016</t>
  </si>
  <si>
    <t>220V/127V</t>
  </si>
  <si>
    <t>2000</t>
  </si>
  <si>
    <t>1992</t>
  </si>
  <si>
    <t>1987</t>
  </si>
  <si>
    <t>2008</t>
  </si>
  <si>
    <t>2011</t>
  </si>
  <si>
    <t>TPL</t>
  </si>
  <si>
    <t>1980</t>
  </si>
  <si>
    <t>25</t>
  </si>
  <si>
    <t>500</t>
  </si>
  <si>
    <t>1994</t>
  </si>
  <si>
    <t>1982</t>
  </si>
  <si>
    <t>1955</t>
  </si>
  <si>
    <t>2006</t>
  </si>
  <si>
    <t>1981</t>
  </si>
  <si>
    <t>1991</t>
  </si>
  <si>
    <t>2003</t>
  </si>
  <si>
    <t>1984</t>
  </si>
  <si>
    <t>1966</t>
  </si>
  <si>
    <t>1985</t>
  </si>
  <si>
    <t>Total general</t>
  </si>
  <si>
    <t>Etiquetas de fila</t>
  </si>
  <si>
    <t># Transformadores</t>
  </si>
  <si>
    <t>Capacidad KVA</t>
  </si>
  <si>
    <t xml:space="preserve">Fecha instalación </t>
  </si>
  <si>
    <t>Temperatura_Aceite</t>
  </si>
  <si>
    <t>Temperatura_Devanado</t>
  </si>
  <si>
    <t>Presión_interna</t>
  </si>
  <si>
    <t>Nivel_aceite</t>
  </si>
  <si>
    <t>Clase</t>
  </si>
  <si>
    <t>1978</t>
  </si>
  <si>
    <t>TECNELECTRO</t>
  </si>
  <si>
    <t>2012</t>
  </si>
  <si>
    <t>(en blanco)</t>
  </si>
  <si>
    <t>Palmira</t>
  </si>
  <si>
    <t>TRAFO 1F 10 KVA 7600/240/120 V</t>
  </si>
  <si>
    <t>TRAFO 1F 13200/240/120 V-37.5 kVA</t>
  </si>
  <si>
    <t>TRAFO 1F 13200/240/120V 10 KVA</t>
  </si>
  <si>
    <t>TRAFO 1F 13200/240/120V 25 KVA</t>
  </si>
  <si>
    <t>TRAFO 1F 13200/240/120V 5 KVA</t>
  </si>
  <si>
    <t>TRAFO 1F 13200/240/120V 50 KVA</t>
  </si>
  <si>
    <t>TRAFO 1F 13200/240/120V 75 KVA</t>
  </si>
  <si>
    <t>TRAFO 1F 25 KVA 6900/230/115 V</t>
  </si>
  <si>
    <t>TRAFO 1F 7.5KVA 220/115 V PARA PRUEBA</t>
  </si>
  <si>
    <t>TRAFO 1F AUTOPROTE 15KVA 13.2KV/240/120V</t>
  </si>
  <si>
    <t>TRAFO 1F AUTOPROTE 25KVA 13.2KV/240/120V</t>
  </si>
  <si>
    <t>TRAFO 3F 112.5KVA 13200/220/127V</t>
  </si>
  <si>
    <t>TRAFO 3F 112.5KVA 13200/440/254V</t>
  </si>
  <si>
    <t>TRAFO 3F 13200/208/120 V-30 KVA</t>
  </si>
  <si>
    <t>TRAFO 3F 13200/208/120 V-45 KVA</t>
  </si>
  <si>
    <t>TRAFO 3F 13200/208/120 V-75 KVA</t>
  </si>
  <si>
    <t>TRAFO 3F 13200/208/120V 150 KV</t>
  </si>
  <si>
    <t>TRAFO 3F 13200/208/120V-112.5KVA</t>
  </si>
  <si>
    <t>TRAFO 3F 13200/220/127 V-30 KVA</t>
  </si>
  <si>
    <t>TRAFO 3F 13200/220/127 V-45 KVA</t>
  </si>
  <si>
    <t>TRAFO 3F 13200/220/127V 225KVA</t>
  </si>
  <si>
    <t>TRAFO 3F 13200/225/130V 150KVA</t>
  </si>
  <si>
    <t>TRAFO 3F 13200/226/127V 400 KVA</t>
  </si>
  <si>
    <t>TRAFO 3F 15 KVA 13200/208/120 V</t>
  </si>
  <si>
    <t>TRAFO 3F PADM E/S 13.2/208/120V 225KVA</t>
  </si>
  <si>
    <t>TRAFO 3F PADM FIN L 13.2/208/120 225 KVA</t>
  </si>
  <si>
    <t>TRAFO 3F PADM FIN L 13.2/208/120 500KVA</t>
  </si>
  <si>
    <t>TRAFO 3F PADM FIN L 13.2/220/127V 300KVA</t>
  </si>
  <si>
    <t>TRAFO 3F PADMOUN 13.2 KV 300 KVA</t>
  </si>
  <si>
    <t>TRAFO 3F TIPO POSTE 13200/220/127V 75 KV</t>
  </si>
  <si>
    <t>TRAFO 250 KVA 3F 208/480V SECO</t>
  </si>
  <si>
    <t>TRAFO 3F 13200/220/127V 150 KVA</t>
  </si>
  <si>
    <t>TRAFO 3F 13200/440/254V 150 KVA</t>
  </si>
  <si>
    <t>TRAFO 3F 13200/440/254V 45 KVA</t>
  </si>
  <si>
    <t>TRAFO 3F 225 KVA 13200/208/120V</t>
  </si>
  <si>
    <t>TRAFO 3F 225 KVA 13200/440/254V</t>
  </si>
  <si>
    <t>TRAFO 3F TIPO POSTE 13200/440/254V 75 KV</t>
  </si>
  <si>
    <t>TRAFO 3F TIPO POSTE 13200/440/127V 75 KV</t>
  </si>
  <si>
    <t>TRAFO 3F 15 KVA 13200/220/127 V</t>
  </si>
  <si>
    <t>TRAFO 3F TIPO POSTE 13200/440/220V 250KV</t>
  </si>
  <si>
    <t>TRAFO 3F PADMOUN 13200/226/130V 300 KVA</t>
  </si>
  <si>
    <t>TRAFO 60 KVA 3F 430/238V SECO</t>
  </si>
  <si>
    <t>230V/115V</t>
  </si>
  <si>
    <t>220V/115V</t>
  </si>
  <si>
    <t>440V/254V</t>
  </si>
  <si>
    <t>225V/130V</t>
  </si>
  <si>
    <t>226V/127V</t>
  </si>
  <si>
    <t>430V/238V</t>
  </si>
  <si>
    <t>226V/130V</t>
  </si>
  <si>
    <t>440V/220V</t>
  </si>
  <si>
    <t>440V/127V</t>
  </si>
  <si>
    <t>208V/480V</t>
  </si>
  <si>
    <t>6.9 KV</t>
  </si>
  <si>
    <t>7.6 KV</t>
  </si>
  <si>
    <t>bodega</t>
  </si>
  <si>
    <t>Cuenta de id_nodo</t>
  </si>
  <si>
    <t>Fases/Capacidad</t>
  </si>
  <si>
    <t>id_nodo_Internexa</t>
  </si>
  <si>
    <t>costo_a_nuevo</t>
  </si>
  <si>
    <t>limite_inferior_potencia_KVA</t>
  </si>
  <si>
    <t>limite_superior_potencia_KVA</t>
  </si>
  <si>
    <t>carga_precedente</t>
  </si>
  <si>
    <t>duracion_pico_carga_h</t>
  </si>
  <si>
    <t>carga_porc</t>
  </si>
  <si>
    <t>max_temp_PC_gradC</t>
  </si>
  <si>
    <t>T_gradC</t>
  </si>
  <si>
    <t>max_temp_ACE_gradC</t>
  </si>
  <si>
    <t>Años restantes</t>
  </si>
  <si>
    <t>Valor a nuevo</t>
  </si>
  <si>
    <t>Horas teóricas</t>
  </si>
  <si>
    <t>Pérdida diaria de vida útil óptima</t>
  </si>
  <si>
    <t>Pérdida diaria de vida útil real</t>
  </si>
  <si>
    <t>Horas reales</t>
  </si>
  <si>
    <t>Costo de la pérdida de vida útil</t>
  </si>
  <si>
    <t>Valor por hora teórica</t>
  </si>
  <si>
    <t>Reducción de la vida util</t>
  </si>
  <si>
    <t>Costo diario de pérdida de vida útil</t>
  </si>
  <si>
    <t>Costo diario teórico</t>
  </si>
  <si>
    <t>Para 1 mes…</t>
  </si>
  <si>
    <t>Para 2.5 años…</t>
  </si>
  <si>
    <t>Tempera</t>
  </si>
  <si>
    <t>Factor de envejecim acelerado</t>
  </si>
  <si>
    <t>Hora</t>
  </si>
  <si>
    <t>Hora2</t>
  </si>
  <si>
    <t>Demanda de potencia</t>
  </si>
  <si>
    <t>Suma de Demanda de potencia</t>
  </si>
  <si>
    <t>Transf potencia</t>
  </si>
  <si>
    <t>Carga del nodo</t>
  </si>
  <si>
    <t>lo que valdría la vida útil teórica en lo que queda de tiempo</t>
  </si>
  <si>
    <t>Teórico</t>
  </si>
  <si>
    <t>Real</t>
  </si>
  <si>
    <t>Pasa 2.5 años</t>
  </si>
  <si>
    <t>id_trafo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</si>
</sst>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1" formatCode="_-* #,##0_-;\-* #,##0_-;_-* &quot;-&quot;_-;_-@_-"/>
    <numFmt numFmtId="43" formatCode="_-* #,##0.00_-;\-* #,##0.00_-;_-* &quot;-&quot;??_-;_-@_-"/>
    <numFmt numFmtId="164" formatCode="#,##0_ ;\-#,##0\ "/>
    <numFmt numFmtId="165" formatCode="0.00000"/>
    <numFmt numFmtId="166" formatCode="_(&quot;$&quot;* #,##0.00_);_(&quot;$&quot;* \(#,##0.00\);_(&quot;$&quot;* &quot;-&quot;??_);_(@_)"/>
    <numFmt numFmtId="167" formatCode="_(&quot;$&quot;* #,##0_);_(&quot;$&quot;* \(#,##0\);_(&quot;$&quot;* &quot;-&quot;??_);_(@_)"/>
    <numFmt numFmtId="168" formatCode="_(* #,##0_);_(* \(#,##0\);_(* &quot;-&quot;??_);_(@_)"/>
    <numFmt numFmtId="169" formatCode="_-&quot;$&quot;\ * #,##0_-;\-&quot;$&quot;\ * #,##0_-;_-&quot;$&quot;\ * &quot;-&quot;_-;_-@_-"/>
    <numFmt numFmtId="170" formatCode="_-* #,##0.00_-;\-* #,##0.00_-;_-* &quot;-&quot;_-;_-@_-"/>
    <numFmt numFmtId="171" formatCode="_(* #,##0.00_);_(* \(#,##0.00\);_(* &quot;-&quot;??_);_(@_)"/>
    <numFmt numFmtId="172" formatCode="0.0"/>
    <numFmt numFmtId="173" formatCode="#,##0.00_ ;\-#,##0.00\ "/>
    <numFmt numFmtId="174" formatCode="#,##0.0_ ;\-#,##0.0\ "/>
    <numFmt numFmtId="175" formatCode="_-* #,##0.0_-;\-* #,##0.0_-;_-* &quot;-&quot;_-;_-@_-"/>
    <numFmt numFmtId="176" formatCode="0.000000%"/>
    <numFmt numFmtId="177" formatCode="_-* #,##0.000_-;\-* #,##0.000_-;_-* &quot;-&quot;_-;_-@_-"/>
    <numFmt numFmtId="178" formatCode="0.0000%"/>
    <numFmt numFmtId="179" formatCode="0.00000%"/>
    <numFmt numFmtId="180" formatCode="0.0%"/>
    <numFmt numFmtId="181" formatCode="0.000%"/>
    <numFmt numFmtId="182" formatCode="0.00000000000000000%"/>
    <numFmt numFmtId="183" formatCode="_-* #,##0_-;\-* #,##0_-;_-* &quot;-&quot;??_-;_-@_-"/>
    <numFmt numFmtId="184" formatCode="_-* #,##0_-;\-* #,##0_-;_-* &quot;-&quot;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9"/>
      <color rgb="FF999999"/>
      <name val="Roboto"/>
    </font>
    <font>
      <sz val="8"/>
      <color rgb="FF4E586A"/>
      <name val="Segoe U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7" fontId="0" fillId="0" borderId="0" xfId="0" applyNumberFormat="1"/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1" applyNumberFormat="1" applyFont="1" applyAlignment="1">
      <alignment horizontal="center"/>
    </xf>
    <xf numFmtId="169" fontId="0" fillId="0" borderId="0" xfId="4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0" fontId="0" fillId="0" borderId="0" xfId="1" applyNumberFormat="1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68" fontId="0" fillId="0" borderId="0" xfId="6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2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NumberFormat="1" applyAlignment="1">
      <alignment horizontal="center"/>
    </xf>
    <xf numFmtId="41" fontId="0" fillId="0" borderId="0" xfId="1" applyFont="1" applyAlignment="1">
      <alignment horizontal="center"/>
    </xf>
    <xf numFmtId="41" fontId="0" fillId="0" borderId="0" xfId="1" applyFont="1"/>
    <xf numFmtId="39" fontId="0" fillId="0" borderId="0" xfId="1" applyNumberFormat="1" applyFont="1" applyAlignment="1">
      <alignment horizontal="center"/>
    </xf>
    <xf numFmtId="172" fontId="0" fillId="0" borderId="0" xfId="1" applyNumberFormat="1" applyFont="1" applyAlignment="1">
      <alignment horizontal="center"/>
    </xf>
    <xf numFmtId="172" fontId="9" fillId="0" borderId="0" xfId="1" applyNumberFormat="1" applyFont="1" applyAlignment="1">
      <alignment horizontal="center"/>
    </xf>
    <xf numFmtId="173" fontId="0" fillId="0" borderId="0" xfId="1" applyNumberFormat="1" applyFont="1" applyAlignment="1">
      <alignment horizontal="center"/>
    </xf>
    <xf numFmtId="174" fontId="0" fillId="0" borderId="0" xfId="1" applyNumberFormat="1" applyFont="1" applyAlignment="1">
      <alignment horizontal="center"/>
    </xf>
    <xf numFmtId="174" fontId="0" fillId="0" borderId="0" xfId="1" applyNumberFormat="1" applyFont="1" applyFill="1" applyAlignment="1">
      <alignment horizontal="left"/>
    </xf>
    <xf numFmtId="0" fontId="0" fillId="0" borderId="0" xfId="0" applyFill="1" applyAlignment="1"/>
    <xf numFmtId="0" fontId="0" fillId="0" borderId="0" xfId="0" applyAlignment="1"/>
    <xf numFmtId="39" fontId="0" fillId="0" borderId="0" xfId="1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 applyFill="1" applyAlignment="1"/>
    <xf numFmtId="0" fontId="8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/>
    </xf>
    <xf numFmtId="176" fontId="0" fillId="0" borderId="0" xfId="0" applyNumberFormat="1"/>
    <xf numFmtId="41" fontId="0" fillId="0" borderId="0" xfId="0" applyNumberFormat="1"/>
    <xf numFmtId="43" fontId="0" fillId="0" borderId="0" xfId="0" applyNumberFormat="1" applyAlignment="1">
      <alignment horizontal="center"/>
    </xf>
    <xf numFmtId="10" fontId="0" fillId="0" borderId="0" xfId="2" applyNumberFormat="1" applyFont="1"/>
    <xf numFmtId="41" fontId="9" fillId="2" borderId="0" xfId="1" applyFont="1" applyFill="1"/>
    <xf numFmtId="175" fontId="0" fillId="0" borderId="0" xfId="1" applyNumberFormat="1" applyFont="1" applyAlignment="1">
      <alignment horizontal="center"/>
    </xf>
    <xf numFmtId="177" fontId="0" fillId="0" borderId="0" xfId="1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4" borderId="0" xfId="0" applyFill="1" applyAlignment="1">
      <alignment horizontal="center"/>
    </xf>
    <xf numFmtId="172" fontId="0" fillId="5" borderId="0" xfId="0" applyNumberFormat="1" applyFill="1" applyAlignment="1">
      <alignment horizontal="center"/>
    </xf>
    <xf numFmtId="41" fontId="0" fillId="5" borderId="0" xfId="1" applyFont="1" applyFill="1" applyAlignment="1">
      <alignment horizontal="center"/>
    </xf>
    <xf numFmtId="176" fontId="0" fillId="5" borderId="0" xfId="0" applyNumberFormat="1" applyFill="1"/>
    <xf numFmtId="172" fontId="0" fillId="0" borderId="0" xfId="0" applyNumberFormat="1" applyAlignment="1">
      <alignment horizontal="center"/>
    </xf>
    <xf numFmtId="178" fontId="0" fillId="0" borderId="0" xfId="2" applyNumberFormat="1" applyFont="1" applyAlignment="1">
      <alignment horizontal="center"/>
    </xf>
    <xf numFmtId="179" fontId="0" fillId="0" borderId="0" xfId="2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8" fillId="0" borderId="0" xfId="0" applyFont="1"/>
    <xf numFmtId="10" fontId="0" fillId="0" borderId="0" xfId="2" applyNumberFormat="1" applyFont="1" applyBorder="1"/>
    <xf numFmtId="10" fontId="0" fillId="0" borderId="0" xfId="2" applyNumberFormat="1" applyFont="1" applyFill="1" applyBorder="1"/>
    <xf numFmtId="172" fontId="0" fillId="0" borderId="0" xfId="0" applyNumberFormat="1"/>
    <xf numFmtId="172" fontId="0" fillId="2" borderId="0" xfId="0" applyNumberFormat="1" applyFill="1" applyAlignment="1">
      <alignment horizontal="center"/>
    </xf>
    <xf numFmtId="172" fontId="0" fillId="6" borderId="0" xfId="0" applyNumberFormat="1" applyFill="1" applyAlignment="1">
      <alignment horizontal="center"/>
    </xf>
    <xf numFmtId="172" fontId="0" fillId="4" borderId="0" xfId="0" applyNumberFormat="1" applyFill="1" applyAlignment="1">
      <alignment horizontal="center"/>
    </xf>
    <xf numFmtId="180" fontId="0" fillId="0" borderId="0" xfId="2" applyNumberFormat="1" applyFont="1"/>
    <xf numFmtId="2" fontId="0" fillId="0" borderId="0" xfId="0" applyNumberFormat="1"/>
    <xf numFmtId="175" fontId="8" fillId="6" borderId="0" xfId="1" applyNumberFormat="1" applyFont="1" applyFill="1"/>
    <xf numFmtId="0" fontId="10" fillId="0" borderId="0" xfId="0" applyFont="1" applyAlignment="1">
      <alignment horizontal="center"/>
    </xf>
    <xf numFmtId="164" fontId="10" fillId="0" borderId="0" xfId="1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182" fontId="0" fillId="0" borderId="0" xfId="0" applyNumberFormat="1"/>
    <xf numFmtId="43" fontId="0" fillId="0" borderId="0" xfId="0" applyNumberFormat="1"/>
    <xf numFmtId="183" fontId="0" fillId="0" borderId="0" xfId="1" applyNumberFormat="1" applyFont="1"/>
    <xf numFmtId="183" fontId="0" fillId="0" borderId="0" xfId="0" applyNumberFormat="1"/>
    <xf numFmtId="0" fontId="8" fillId="0" borderId="0" xfId="0" applyFont="1" applyAlignment="1">
      <alignment horizontal="center"/>
    </xf>
    <xf numFmtId="183" fontId="8" fillId="0" borderId="0" xfId="1" applyNumberFormat="1" applyFont="1"/>
    <xf numFmtId="184" fontId="0" fillId="0" borderId="0" xfId="0" applyNumberFormat="1" applyAlignment="1">
      <alignment horizontal="center"/>
    </xf>
    <xf numFmtId="181" fontId="0" fillId="0" borderId="0" xfId="2" applyNumberFormat="1" applyFont="1"/>
    <xf numFmtId="1" fontId="9" fillId="0" borderId="0" xfId="1" applyNumberFormat="1" applyFont="1" applyAlignment="1">
      <alignment horizontal="center"/>
    </xf>
  </cellXfs>
  <cellStyles count="7">
    <cellStyle name="Millares [0]" xfId="1" builtinId="6"/>
    <cellStyle name="Millares [0] 2" xfId="5" xr:uid="{00000000-0005-0000-0000-000002000000}"/>
    <cellStyle name="Millares 2" xfId="6" xr:uid="{00000000-0005-0000-0000-000003000000}"/>
    <cellStyle name="Moneda [0] 2" xfId="4" xr:uid="{00000000-0005-0000-0000-000004000000}"/>
    <cellStyle name="Moneda 2" xfId="3" xr:uid="{00000000-0005-0000-0000-000005000000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Hoja1!$I$5:$I$28</c:f>
              <c:numCache>
                <c:formatCode>0.0</c:formatCode>
                <c:ptCount val="24"/>
                <c:pt idx="0">
                  <c:v>19.125</c:v>
                </c:pt>
                <c:pt idx="1">
                  <c:v>18</c:v>
                </c:pt>
                <c:pt idx="2">
                  <c:v>18.75</c:v>
                </c:pt>
                <c:pt idx="3">
                  <c:v>18.75</c:v>
                </c:pt>
                <c:pt idx="4">
                  <c:v>19.5</c:v>
                </c:pt>
                <c:pt idx="5">
                  <c:v>27.750000000000004</c:v>
                </c:pt>
                <c:pt idx="6">
                  <c:v>31.874999999999996</c:v>
                </c:pt>
                <c:pt idx="7">
                  <c:v>28.500000000000004</c:v>
                </c:pt>
                <c:pt idx="8">
                  <c:v>28.500000000000004</c:v>
                </c:pt>
                <c:pt idx="9">
                  <c:v>27.375000000000004</c:v>
                </c:pt>
                <c:pt idx="10">
                  <c:v>32.25</c:v>
                </c:pt>
                <c:pt idx="11">
                  <c:v>34.5</c:v>
                </c:pt>
                <c:pt idx="12">
                  <c:v>36.75</c:v>
                </c:pt>
                <c:pt idx="13">
                  <c:v>33.375</c:v>
                </c:pt>
                <c:pt idx="14">
                  <c:v>28.5</c:v>
                </c:pt>
                <c:pt idx="15">
                  <c:v>30.749999999999996</c:v>
                </c:pt>
                <c:pt idx="16">
                  <c:v>34.875</c:v>
                </c:pt>
                <c:pt idx="17">
                  <c:v>42.374999999999993</c:v>
                </c:pt>
                <c:pt idx="18">
                  <c:v>48.375</c:v>
                </c:pt>
                <c:pt idx="19">
                  <c:v>51.000000000000007</c:v>
                </c:pt>
                <c:pt idx="20">
                  <c:v>45.375</c:v>
                </c:pt>
                <c:pt idx="21">
                  <c:v>39.750000000000007</c:v>
                </c:pt>
                <c:pt idx="22">
                  <c:v>30.75</c:v>
                </c:pt>
                <c:pt idx="23">
                  <c:v>23.25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4-4D49-AEA0-BE726755C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271080"/>
        <c:axId val="636271408"/>
      </c:lineChart>
      <c:catAx>
        <c:axId val="636271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6271408"/>
        <c:crosses val="autoZero"/>
        <c:auto val="1"/>
        <c:lblAlgn val="ctr"/>
        <c:lblOffset val="100"/>
        <c:noMultiLvlLbl val="0"/>
      </c:catAx>
      <c:valAx>
        <c:axId val="6362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627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828675</xdr:colOff>
      <xdr:row>11</xdr:row>
      <xdr:rowOff>161924</xdr:rowOff>
    </xdr:from>
    <xdr:to>
      <xdr:col>17</xdr:col>
      <xdr:colOff>257175</xdr:colOff>
      <xdr:row>28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236828-0A01-479B-ADCC-B302B36AE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657226</xdr:colOff>
      <xdr:row>1</xdr:row>
      <xdr:rowOff>24731</xdr:rowOff>
    </xdr:from>
    <xdr:to>
      <xdr:col>14</xdr:col>
      <xdr:colOff>542926</xdr:colOff>
      <xdr:row>13</xdr:row>
      <xdr:rowOff>18837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532FDE-B150-4D71-A8F0-63FE5EEE7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0926" y="215231"/>
          <a:ext cx="8267700" cy="2280106"/>
        </a:xfrm>
        <a:prstGeom prst="rect">
          <a:avLst/>
        </a:prstGeom>
      </xdr:spPr>
    </xdr:pic>
    <xdr:clientData/>
  </xdr:twoCellAnchor>
  <xdr:twoCellAnchor editAs="oneCell">
    <xdr:from>
      <xdr:col>3</xdr:col>
      <xdr:colOff>733425</xdr:colOff>
      <xdr:row>14</xdr:row>
      <xdr:rowOff>664</xdr:rowOff>
    </xdr:from>
    <xdr:to>
      <xdr:col>12</xdr:col>
      <xdr:colOff>627334</xdr:colOff>
      <xdr:row>30</xdr:row>
      <xdr:rowOff>142254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7AF04CE-C178-44A1-B994-C48743D56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67125" y="2667664"/>
          <a:ext cx="6751909" cy="318959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Google%20Drive/Descargas/15-Jun-2018-Datos_entrada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66.285321412041" createdVersion="6" refreshedVersion="6" minRefreshableVersion="3" recordCount="70" xr:uid="{00000000-000A-0000-FFFF-FFFF00000000}">
  <cacheSource type="worksheet">
    <worksheetSource ref="B1:N71" sheet="m1_nodos"/>
  </cacheSource>
  <cacheFields count="13">
    <cacheField name="id_nodo" numFmtId="0">
      <sharedItems count="70">
        <s v="15652A"/>
        <s v="19029A"/>
        <s v="23912A"/>
        <s v="23905A"/>
        <s v="37995A"/>
        <s v="226847A"/>
        <s v="27870A"/>
        <s v="23553A"/>
        <s v="20501A"/>
        <s v="28343A"/>
        <s v="22642A"/>
        <s v="228964A"/>
        <s v="15957A"/>
        <s v="22727A"/>
        <s v="19096A"/>
        <s v="18987A"/>
        <s v="225871A"/>
        <s v="225893A"/>
        <s v="227083A"/>
        <s v="12785MAA"/>
        <s v="23054A"/>
        <s v="34199A"/>
        <s v="15841A"/>
        <s v="22630A"/>
        <s v="28828A"/>
        <s v="23439A"/>
        <s v="28306A"/>
        <s v="34397A"/>
        <s v="22364A"/>
        <s v="23335A"/>
        <s v="50085A"/>
        <s v="35328A"/>
        <s v="31039A"/>
        <s v="43314A"/>
        <s v="22375A"/>
        <s v="33614A"/>
        <s v="24189A"/>
        <s v="22975A"/>
        <s v="24010A"/>
        <s v="15950A"/>
        <s v="24024A"/>
        <s v="28362A"/>
        <s v="19056A"/>
        <s v="19023A"/>
        <s v="18881A"/>
        <s v="15630A"/>
        <s v="28028A"/>
        <s v="28280A"/>
        <s v="20559A"/>
        <s v="11609CA"/>
        <s v="27848A"/>
        <s v="22433A"/>
        <s v="16162A"/>
        <s v="15843A"/>
        <s v="23449A"/>
        <s v="28404A"/>
        <s v="34656A"/>
        <s v="227946A"/>
        <s v="23345A"/>
        <s v="15686A"/>
        <s v="23540A"/>
        <s v="24082A"/>
        <s v="23731A"/>
        <s v="23365A"/>
        <s v="230574A"/>
        <s v="23787A"/>
        <s v="15917A"/>
        <s v="19454A"/>
        <s v="15889A"/>
        <s v="19453A"/>
      </sharedItems>
    </cacheField>
    <cacheField name="latitud_GD" numFmtId="0">
      <sharedItems/>
    </cacheField>
    <cacheField name="longitud_GD" numFmtId="0">
      <sharedItems/>
    </cacheField>
    <cacheField name="tension_nodo_KV" numFmtId="0">
      <sharedItems/>
    </cacheField>
    <cacheField name="carga_promedio_kVA" numFmtId="0">
      <sharedItems containsString="0" containsBlank="1" containsNumber="1" minValue="59.055804515747241" maxValue="769.52014239110508"/>
    </cacheField>
    <cacheField name="carga_maxima_kVA" numFmtId="0">
      <sharedItems containsString="0" containsBlank="1" containsNumber="1" minValue="254.90782647851361" maxValue="1171.3398311335613"/>
    </cacheField>
    <cacheField name="carga_remunerada_CREG_kVA" numFmtId="0">
      <sharedItems containsNonDate="0" containsString="0" containsBlank="1"/>
    </cacheField>
    <cacheField name="demanda_mes_kW" numFmtId="0">
      <sharedItems containsMixedTypes="1" containsNumber="1" minValue="1710" maxValue="50533.333333333336"/>
    </cacheField>
    <cacheField name="costo_energía_nosuministrada_reubicación_KVA" numFmtId="0">
      <sharedItems containsMixedTypes="1" containsNumber="1" minValue="2989.4790000000003" maxValue="88344.057777777794"/>
    </cacheField>
    <cacheField name="crecimiento_esperado_demanda_kVA" numFmtId="0">
      <sharedItems containsSemiMixedTypes="0" containsString="0" containsNumber="1" minValue="0.2" maxValue="0.2"/>
    </cacheField>
    <cacheField name="tipo_usuario_predominante" numFmtId="0">
      <sharedItems containsMixedTypes="1" containsNumber="1" containsInteger="1" minValue="1" maxValue="5" count="7">
        <n v="2"/>
        <n v="3"/>
        <n v="5"/>
        <n v="4"/>
        <s v="com"/>
        <n v="1"/>
        <s v="OS"/>
      </sharedItems>
    </cacheField>
    <cacheField name="tarifa_KWh_usuario_predominante" numFmtId="0">
      <sharedItems containsMixedTypes="1" containsNumber="1" minValue="221.47" maxValue="629.36"/>
    </cacheField>
    <cacheField name="Tarifa plena " numFmtId="0">
      <sharedItems containsMixedTypes="1" containsNumber="1" minValue="524.47" maxValue="629.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66.396762847224" createdVersion="6" refreshedVersion="6" minRefreshableVersion="3" recordCount="116" xr:uid="{00000000-000A-0000-FFFF-FFFF01000000}">
  <cacheSource type="worksheet">
    <worksheetSource ref="A1:F1048576" sheet="m3_transformadores_nuevos" r:id="rId2"/>
  </cacheSource>
  <cacheFields count="6">
    <cacheField name="fases" numFmtId="0">
      <sharedItems containsString="0" containsBlank="1" containsNumber="1" containsInteger="1" minValue="2" maxValue="3" count="3">
        <n v="2"/>
        <n v="3"/>
        <m/>
      </sharedItems>
    </cacheField>
    <cacheField name="capacidad_kVA" numFmtId="0">
      <sharedItems containsString="0" containsBlank="1" containsNumber="1" minValue="5" maxValue="500" count="19">
        <n v="5"/>
        <n v="7.5"/>
        <n v="10"/>
        <n v="15"/>
        <n v="25"/>
        <n v="37.5"/>
        <n v="50"/>
        <n v="75"/>
        <n v="30"/>
        <n v="45"/>
        <n v="60"/>
        <n v="112.5"/>
        <n v="150"/>
        <n v="225"/>
        <n v="250"/>
        <n v="300"/>
        <n v="400"/>
        <n v="500"/>
        <m/>
      </sharedItems>
    </cacheField>
    <cacheField name="costo_a_nuevo" numFmtId="167">
      <sharedItems containsString="0" containsBlank="1" containsNumber="1" containsInteger="1" minValue="0" maxValue="80015064"/>
    </cacheField>
    <cacheField name="vida_util_teorica_anos" numFmtId="0">
      <sharedItems containsString="0" containsBlank="1" containsNumber="1" containsInteger="1" minValue="20" maxValue="20"/>
    </cacheField>
    <cacheField name="fabricante" numFmtId="0">
      <sharedItems containsBlank="1"/>
    </cacheField>
    <cacheField name="CANTIDAD" numFmtId="0">
      <sharedItems containsString="0" containsBlank="1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66.575401620372" createdVersion="6" refreshedVersion="6" minRefreshableVersion="3" recordCount="117" xr:uid="{00000000-000A-0000-FFFF-FFFF02000000}">
  <cacheSource type="worksheet">
    <worksheetSource ref="B1:O77" sheet="m2_inventario_transformadores"/>
  </cacheSource>
  <cacheFields count="14">
    <cacheField name="id_transformador (#_serie/#_activo)" numFmtId="0">
      <sharedItems containsMixedTypes="1" containsNumber="1" containsInteger="1" minValue="1104" maxValue="1131524"/>
    </cacheField>
    <cacheField name="fabricante" numFmtId="0">
      <sharedItems count="7">
        <s v="MAGNETRON"/>
        <s v="ABB"/>
        <s v="SUNTEC"/>
        <s v="F.B.M"/>
        <s v="SIEMENS"/>
        <s v="GENERAL ELECTRIC"/>
        <s v="TPL"/>
      </sharedItems>
    </cacheField>
    <cacheField name="fases" numFmtId="0">
      <sharedItems containsSemiMixedTypes="0" containsString="0" containsNumber="1" containsInteger="1" minValue="1" maxValue="3" count="2">
        <n v="3"/>
        <n v="1"/>
      </sharedItems>
    </cacheField>
    <cacheField name="Tipo_aislamiento" numFmtId="0">
      <sharedItems/>
    </cacheField>
    <cacheField name="capacidad_kVA" numFmtId="0">
      <sharedItems containsSemiMixedTypes="0" containsString="0" containsNumber="1" minValue="5" maxValue="500" count="18">
        <n v="112.5"/>
        <n v="75"/>
        <n v="50"/>
        <n v="45"/>
        <n v="30"/>
        <n v="37.5"/>
        <n v="25"/>
        <n v="500"/>
        <n v="10"/>
        <n v="5"/>
        <n v="7.5"/>
        <n v="15"/>
        <n v="150"/>
        <n v="225"/>
        <n v="400"/>
        <n v="300"/>
        <n v="250"/>
        <n v="60"/>
      </sharedItems>
    </cacheField>
    <cacheField name="Voltaje_primario_kV" numFmtId="0">
      <sharedItems containsBlank="1"/>
    </cacheField>
    <cacheField name="Voltaje_secundario_kV" numFmtId="0">
      <sharedItems containsBlank="1"/>
    </cacheField>
    <cacheField name="fecha_fabricación" numFmtId="0">
      <sharedItems containsBlank="1" containsMixedTypes="1" containsNumber="1" containsInteger="1" minValue="1995" maxValue="2015"/>
    </cacheField>
    <cacheField name="anos_uso" numFmtId="0">
      <sharedItems containsString="0" containsBlank="1" containsNumber="1" containsInteger="1" minValue="2" maxValue="63"/>
    </cacheField>
    <cacheField name="vida_util_teorica_anos" numFmtId="0">
      <sharedItems containsSemiMixedTypes="0" containsString="0" containsNumber="1" containsInteger="1" minValue="20" maxValue="20"/>
    </cacheField>
    <cacheField name="id_nodo" numFmtId="0">
      <sharedItems/>
    </cacheField>
    <cacheField name="tiempo_actividad_reubicacion_h" numFmtId="0">
      <sharedItems containsSemiMixedTypes="0" containsString="0" containsNumber="1" minValue="1.5" maxValue="1.5"/>
    </cacheField>
    <cacheField name="costo_actividad_reubicacion" numFmtId="169">
      <sharedItems containsSemiMixedTypes="0" containsString="0" containsNumber="1" containsInteger="1" minValue="381000" maxValue="381000"/>
    </cacheField>
    <cacheField name="Fecha instalación " numFmtId="0">
      <sharedItems containsString="0" containsBlank="1" containsNumber="1" containsInteger="1" minValue="19800101" maxValue="20160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72.419176157404" createdVersion="6" refreshedVersion="6" minRefreshableVersion="3" recordCount="48" xr:uid="{B87BB92A-782C-40C9-830C-26FE3B89C5FA}">
  <cacheSource type="worksheet">
    <worksheetSource ref="B4:D52" sheet="Hoja1"/>
  </cacheSource>
  <cacheFields count="3">
    <cacheField name="Hora" numFmtId="0">
      <sharedItems containsSemiMixedTypes="0" containsString="0" containsNumber="1" minValue="0" maxValue="23.5"/>
    </cacheField>
    <cacheField name="Hora2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Demanda de potencia" numFmtId="10">
      <sharedItems containsSemiMixedTypes="0" containsString="0" containsNumber="1" minValue="1.15E-2" maxValue="3.400000000000000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x v="0"/>
    <s v="3.53852966"/>
    <s v="-76.31756609"/>
    <s v="13.2 KV"/>
    <m/>
    <m/>
    <m/>
    <n v="24337.5"/>
    <n v="42547.628750000003"/>
    <n v="0.2"/>
    <x v="0"/>
    <n v="276.83999999999997"/>
    <n v="524.47"/>
  </r>
  <r>
    <x v="1"/>
    <s v="3.52594247"/>
    <s v="-76.30295161"/>
    <s v="13.2 KV"/>
    <n v="140.70599999999999"/>
    <n v="275.69729777420741"/>
    <m/>
    <n v="8550"/>
    <n v="14947.395"/>
    <n v="0.2"/>
    <x v="1"/>
    <n v="445.8"/>
    <n v="524.47"/>
  </r>
  <r>
    <x v="2"/>
    <s v="3.54802852"/>
    <s v="-76.29028573"/>
    <s v="13.2 KV"/>
    <n v="59.055804515747241"/>
    <n v="254.90782647851361"/>
    <m/>
    <n v="3555"/>
    <n v="6214.9695000000011"/>
    <n v="0.2"/>
    <x v="2"/>
    <n v="629.36"/>
    <n v="629.36"/>
  </r>
  <r>
    <x v="3"/>
    <s v="3.54816048"/>
    <s v="-76.29183802"/>
    <s v="13.2 KV"/>
    <m/>
    <m/>
    <m/>
    <n v="1710"/>
    <n v="2989.4790000000003"/>
    <n v="0.2"/>
    <x v="2"/>
    <n v="629.36"/>
    <n v="629.36"/>
  </r>
  <r>
    <x v="4"/>
    <s v="3.54687593"/>
    <s v="-76.28751831"/>
    <s v="13.2 KV"/>
    <m/>
    <m/>
    <m/>
    <n v="3937.5"/>
    <n v="6883.6687500000007"/>
    <n v="0.2"/>
    <x v="3"/>
    <n v="524.47"/>
    <n v="524.47"/>
  </r>
  <r>
    <x v="5"/>
    <s v="3.50354323"/>
    <s v="-76.29796615"/>
    <s v="13.2 KV"/>
    <n v="239.29689559118776"/>
    <n v="386.18259929727543"/>
    <m/>
    <n v="10597.5"/>
    <n v="18526.902750000001"/>
    <n v="0.2"/>
    <x v="0"/>
    <n v="276.83999999999997"/>
    <n v="524.47"/>
  </r>
  <r>
    <x v="6"/>
    <s v="3.52705618"/>
    <s v="-76.27416092"/>
    <s v="13.2 KV"/>
    <n v="376.26241092072553"/>
    <n v="687.6467116186916"/>
    <m/>
    <n v="11015"/>
    <n v="19256.790166666669"/>
    <n v="0.2"/>
    <x v="0"/>
    <n v="276.83999999999997"/>
    <n v="524.47"/>
  </r>
  <r>
    <x v="7"/>
    <s v="3.53268874"/>
    <s v="-76.29690605"/>
    <s v="13.2 KV"/>
    <m/>
    <m/>
    <m/>
    <n v="8437.5"/>
    <n v="14750.71875"/>
    <n v="0.2"/>
    <x v="1"/>
    <n v="445.8"/>
    <n v="524.47"/>
  </r>
  <r>
    <x v="8"/>
    <s v="3.52313026"/>
    <s v="-76.29442507"/>
    <s v="13.2 KV"/>
    <m/>
    <m/>
    <m/>
    <n v="25385"/>
    <n v="44378.903166666671"/>
    <n v="0.2"/>
    <x v="0"/>
    <n v="276.83999999999997"/>
    <n v="524.47"/>
  </r>
  <r>
    <x v="9"/>
    <s v="3.54466153"/>
    <s v="-76.30570592"/>
    <s v="13.2 KV"/>
    <m/>
    <m/>
    <m/>
    <n v="9360"/>
    <n v="16363.464000000002"/>
    <n v="0.2"/>
    <x v="1"/>
    <n v="445.8"/>
    <n v="524.47"/>
  </r>
  <r>
    <x v="10"/>
    <s v="3.53182698"/>
    <s v="-76.27869254"/>
    <s v="13.2 KV"/>
    <m/>
    <m/>
    <m/>
    <n v="8700"/>
    <n v="15209.630000000001"/>
    <n v="0.2"/>
    <x v="1"/>
    <n v="445.8"/>
    <n v="524.47"/>
  </r>
  <r>
    <x v="11"/>
    <s v="3.50211769"/>
    <s v="-76.30087636"/>
    <s v="13.2 KV"/>
    <m/>
    <m/>
    <m/>
    <n v="9142.5"/>
    <n v="15983.223250000001"/>
    <n v="0.2"/>
    <x v="0"/>
    <n v="276.83999999999997"/>
    <n v="524.47"/>
  </r>
  <r>
    <x v="12"/>
    <s v="3.5299824"/>
    <s v="-76.30927687"/>
    <s v="13.2 KV"/>
    <m/>
    <m/>
    <m/>
    <n v="11242.5"/>
    <n v="19654.51325"/>
    <n v="0.2"/>
    <x v="1"/>
    <n v="445.8"/>
    <n v="524.47"/>
  </r>
  <r>
    <x v="13"/>
    <s v="3.53571855"/>
    <s v="-76.28293177"/>
    <s v="13.2 KV"/>
    <n v="769.52014239110508"/>
    <n v="1171.3398311335613"/>
    <m/>
    <n v="13094.285714285714"/>
    <n v="22891.866761904766"/>
    <n v="0.2"/>
    <x v="0"/>
    <n v="276.83999999999997"/>
    <n v="524.47"/>
  </r>
  <r>
    <x v="14"/>
    <s v="3.51829853"/>
    <s v="-76.29693212"/>
    <s v="13.2 KV"/>
    <m/>
    <m/>
    <m/>
    <n v="5297.5"/>
    <n v="9261.2660833333339"/>
    <n v="0.2"/>
    <x v="3"/>
    <n v="524.47"/>
    <n v="524.47"/>
  </r>
  <r>
    <x v="15"/>
    <s v="3.52308565"/>
    <s v="-76.30207865"/>
    <s v="13.2 KV"/>
    <m/>
    <m/>
    <m/>
    <n v="8500"/>
    <n v="14859.983333333334"/>
    <n v="0.2"/>
    <x v="1"/>
    <n v="445.8"/>
    <n v="524.47"/>
  </r>
  <r>
    <x v="16"/>
    <s v="3.53942049"/>
    <s v="-76.29324821"/>
    <s v="13.2 KV"/>
    <m/>
    <m/>
    <m/>
    <n v="7970"/>
    <n v="13933.419666666668"/>
    <n v="0.2"/>
    <x v="1"/>
    <n v="445.8"/>
    <n v="524.47"/>
  </r>
  <r>
    <x v="17"/>
    <s v="3.507293796"/>
    <s v="-76.30136577"/>
    <s v="13.2 KV"/>
    <m/>
    <m/>
    <m/>
    <n v="14467.5"/>
    <n v="25292.565750000002"/>
    <n v="0.2"/>
    <x v="3"/>
    <n v="524.47"/>
    <n v="524.47"/>
  </r>
  <r>
    <x v="18"/>
    <s v="3.5034973"/>
    <s v="-76.29727927"/>
    <s v="13.2 KV"/>
    <m/>
    <m/>
    <m/>
    <n v="14520"/>
    <n v="25384.348000000005"/>
    <n v="0.2"/>
    <x v="0"/>
    <n v="276.83999999999997"/>
    <n v="524.47"/>
  </r>
  <r>
    <x v="19"/>
    <s v="3.52585"/>
    <s v="-76.31528"/>
    <s v="13.2 KV"/>
    <m/>
    <m/>
    <m/>
    <n v="3620"/>
    <n v="6328.604666666668"/>
    <n v="0.2"/>
    <x v="4"/>
    <n v="629.36"/>
    <n v="629.36"/>
  </r>
  <r>
    <x v="20"/>
    <s v="3.53290148"/>
    <s v="-76.28944124"/>
    <s v="13.2 KV"/>
    <n v="481.08763841834195"/>
    <n v="860.51612419524133"/>
    <m/>
    <n v="7031.4285714285716"/>
    <n v="12292.577809523811"/>
    <n v="0.2"/>
    <x v="0"/>
    <n v="276.83999999999997"/>
    <n v="524.47"/>
  </r>
  <r>
    <x v="21"/>
    <s v="3.51793258"/>
    <s v="-76.29250118"/>
    <s v="13.2 KV"/>
    <n v="363.15592310389832"/>
    <n v="561.37776942091318"/>
    <m/>
    <n v="8807.5"/>
    <n v="15397.565083333335"/>
    <n v="0.2"/>
    <x v="0"/>
    <n v="276.83999999999997"/>
    <n v="524.47"/>
  </r>
  <r>
    <x v="22"/>
    <s v="3.5329455"/>
    <s v="-76.30809908"/>
    <s v="13.2 KV"/>
    <m/>
    <m/>
    <m/>
    <n v="11725"/>
    <n v="20498.035833333335"/>
    <n v="0.2"/>
    <x v="0"/>
    <n v="276.83999999999997"/>
    <n v="524.47"/>
  </r>
  <r>
    <x v="23"/>
    <s v="3.53099851"/>
    <s v="-76.27256029"/>
    <s v="13.2 KV"/>
    <m/>
    <m/>
    <m/>
    <n v="18982.5"/>
    <n v="33185.839250000005"/>
    <n v="0.2"/>
    <x v="1"/>
    <n v="445.8"/>
    <n v="524.47"/>
  </r>
  <r>
    <x v="24"/>
    <s v="3.55750326"/>
    <s v="-76.28517338"/>
    <s v="13.2 KV"/>
    <m/>
    <m/>
    <m/>
    <n v="10637.5"/>
    <n v="18596.832083333335"/>
    <n v="0.2"/>
    <x v="0"/>
    <n v="276.83999999999997"/>
    <n v="524.47"/>
  </r>
  <r>
    <x v="25"/>
    <s v="3.53399475"/>
    <s v="-76.29178202"/>
    <s v="13.2 KV"/>
    <m/>
    <m/>
    <m/>
    <n v="3020"/>
    <n v="5279.6646666666675"/>
    <n v="0.2"/>
    <x v="1"/>
    <n v="445.8"/>
    <n v="524.47"/>
  </r>
  <r>
    <x v="26"/>
    <s v="3.54748397"/>
    <s v="-76.30843961"/>
    <s v="13.2 KV"/>
    <m/>
    <m/>
    <m/>
    <e v="#N/A"/>
    <e v="#N/A"/>
    <n v="0.2"/>
    <x v="0"/>
    <n v="276.83999999999997"/>
    <n v="524.47"/>
  </r>
  <r>
    <x v="27"/>
    <s v="3.51109318"/>
    <s v="-76.2954198"/>
    <s v="13.2 KV"/>
    <m/>
    <m/>
    <m/>
    <n v="6333.75"/>
    <n v="11072.872875000001"/>
    <n v="0.2"/>
    <x v="4"/>
    <n v="629.36"/>
    <n v="629.36"/>
  </r>
  <r>
    <x v="28"/>
    <s v="3.52702251"/>
    <s v="-76.29136067"/>
    <s v="13.2 KV"/>
    <m/>
    <m/>
    <m/>
    <n v="15505"/>
    <n v="27106.357833333335"/>
    <n v="0.2"/>
    <x v="1"/>
    <n v="445.8"/>
    <n v="524.47"/>
  </r>
  <r>
    <x v="29"/>
    <s v="3.53487453"/>
    <s v="-76.29789854"/>
    <s v="13.2 KV"/>
    <m/>
    <m/>
    <m/>
    <n v="15465"/>
    <n v="27036.428500000005"/>
    <n v="0.2"/>
    <x v="4"/>
    <n v="629.36"/>
    <n v="629.36"/>
  </r>
  <r>
    <x v="30"/>
    <s v="3.52315471"/>
    <s v="-76.2860914"/>
    <s v="13.2 KV"/>
    <m/>
    <m/>
    <m/>
    <n v="7045"/>
    <n v="12316.303833333335"/>
    <n v="0.2"/>
    <x v="0"/>
    <n v="276.83999999999997"/>
    <n v="524.47"/>
  </r>
  <r>
    <x v="31"/>
    <s v="3.53503184"/>
    <s v="-76.29352954"/>
    <s v="13.2 KV"/>
    <m/>
    <m/>
    <m/>
    <n v="5515"/>
    <n v="9641.5068333333347"/>
    <n v="0.2"/>
    <x v="1"/>
    <n v="445.8"/>
    <n v="524.47"/>
  </r>
  <r>
    <x v="32"/>
    <s v="3.52376613"/>
    <s v="-76.2959706"/>
    <s v="13.2 KV"/>
    <m/>
    <m/>
    <m/>
    <n v="6640"/>
    <n v="11608.269333333335"/>
    <n v="0.2"/>
    <x v="5"/>
    <n v="221.47"/>
    <n v="524.47"/>
  </r>
  <r>
    <x v="33"/>
    <s v="3.549658926"/>
    <s v="-76.31667493"/>
    <s v="13.2 KV"/>
    <m/>
    <m/>
    <m/>
    <n v="9585"/>
    <n v="16756.816500000001"/>
    <n v="0.2"/>
    <x v="0"/>
    <n v="276.83999999999997"/>
    <n v="524.47"/>
  </r>
  <r>
    <x v="34"/>
    <s v="3.5283676"/>
    <s v="-76.29193847"/>
    <s v="13.2 KV"/>
    <m/>
    <m/>
    <m/>
    <n v="3155"/>
    <n v="5515.6761666666671"/>
    <n v="0.2"/>
    <x v="1"/>
    <n v="445.8"/>
    <n v="524.47"/>
  </r>
  <r>
    <x v="35"/>
    <s v="3.517803759"/>
    <s v="-76.290999964"/>
    <s v="13.2 KV"/>
    <m/>
    <m/>
    <m/>
    <n v="13500"/>
    <n v="23601.15"/>
    <n v="0.2"/>
    <x v="0"/>
    <n v="276.83999999999997"/>
    <n v="524.47"/>
  </r>
  <r>
    <x v="36"/>
    <s v="3.55771885"/>
    <s v="-76.29356977"/>
    <s v="13.2 KV"/>
    <m/>
    <m/>
    <m/>
    <n v="6915"/>
    <n v="12089.033500000001"/>
    <n v="0.2"/>
    <x v="0"/>
    <n v="276.83999999999997"/>
    <n v="524.47"/>
  </r>
  <r>
    <x v="37"/>
    <s v="3.53171287"/>
    <s v="-76.28496402"/>
    <s v="13.2 KV"/>
    <m/>
    <m/>
    <m/>
    <n v="7905"/>
    <n v="13819.784500000002"/>
    <n v="0.2"/>
    <x v="0"/>
    <n v="276.83999999999997"/>
    <n v="524.47"/>
  </r>
  <r>
    <x v="38"/>
    <s v="3.54475843"/>
    <s v="-76.29647239"/>
    <s v="13.2 KV"/>
    <m/>
    <m/>
    <m/>
    <n v="4380"/>
    <n v="7657.2620000000015"/>
    <n v="0.2"/>
    <x v="4"/>
    <n v="629.36"/>
    <n v="629.36"/>
  </r>
  <r>
    <x v="39"/>
    <s v="3.52946699"/>
    <s v="-76.30864849"/>
    <s v="13.2 KV"/>
    <m/>
    <m/>
    <m/>
    <n v="3945"/>
    <n v="6896.7805000000008"/>
    <n v="0.2"/>
    <x v="1"/>
    <n v="445.8"/>
    <n v="524.47"/>
  </r>
  <r>
    <x v="40"/>
    <s v="3.54399507"/>
    <s v="-76.29729539"/>
    <s v="13.2 KV"/>
    <m/>
    <m/>
    <m/>
    <n v="9670"/>
    <n v="16905.416333333334"/>
    <n v="0.2"/>
    <x v="3"/>
    <n v="524.47"/>
    <n v="524.47"/>
  </r>
  <r>
    <x v="41"/>
    <s v="3.54266985"/>
    <s v="-76.30563792"/>
    <s v="13.2 KV"/>
    <m/>
    <m/>
    <m/>
    <n v="7775"/>
    <n v="13592.51416666667"/>
    <n v="0.2"/>
    <x v="1"/>
    <n v="445.8"/>
    <n v="524.47"/>
  </r>
  <r>
    <x v="42"/>
    <s v="3.52844725"/>
    <s v="-76.30586747"/>
    <s v="13.2 KV"/>
    <m/>
    <m/>
    <m/>
    <n v="6025"/>
    <n v="10533.105833333335"/>
    <n v="0.2"/>
    <x v="4"/>
    <n v="629.36"/>
    <n v="629.36"/>
  </r>
  <r>
    <x v="43"/>
    <s v="3.52521689"/>
    <s v="-76.30213109"/>
    <s v="13.2 KV"/>
    <m/>
    <m/>
    <m/>
    <n v="8245"/>
    <n v="14414.183833333334"/>
    <n v="0.2"/>
    <x v="6"/>
    <e v="#N/A"/>
    <e v="#N/A"/>
  </r>
  <r>
    <x v="44"/>
    <s v="3.51978823"/>
    <s v="-76.30242382"/>
    <s v="13.2 KV"/>
    <m/>
    <m/>
    <m/>
    <n v="4600"/>
    <n v="8041.8733333333348"/>
    <n v="0.2"/>
    <x v="1"/>
    <n v="445.8"/>
    <n v="524.47"/>
  </r>
  <r>
    <x v="45"/>
    <s v="3.53863824"/>
    <s v="-76.3124667"/>
    <s v="13.2 KV"/>
    <m/>
    <m/>
    <m/>
    <n v="7140"/>
    <n v="12482.386"/>
    <n v="0.2"/>
    <x v="0"/>
    <n v="276.83999999999997"/>
    <n v="524.47"/>
  </r>
  <r>
    <x v="46"/>
    <s v="3.55722347"/>
    <s v="-76.300788763"/>
    <s v="13.2 KV"/>
    <m/>
    <m/>
    <m/>
    <n v="6940"/>
    <n v="12132.739333333335"/>
    <n v="0.2"/>
    <x v="0"/>
    <n v="276.83999999999997"/>
    <n v="524.47"/>
  </r>
  <r>
    <x v="47"/>
    <s v="3.54686546"/>
    <s v="-76.31011181"/>
    <s v="13.2 KV"/>
    <m/>
    <m/>
    <m/>
    <n v="6850"/>
    <n v="11975.398333333334"/>
    <n v="0.2"/>
    <x v="0"/>
    <n v="276.83999999999997"/>
    <n v="524.47"/>
  </r>
  <r>
    <x v="48"/>
    <s v="3.5246224"/>
    <s v="-76.28859959"/>
    <s v="13.2 KV"/>
    <m/>
    <m/>
    <m/>
    <n v="4250"/>
    <n v="7429.9916666666668"/>
    <n v="0.2"/>
    <x v="1"/>
    <n v="445.8"/>
    <n v="524.47"/>
  </r>
  <r>
    <x v="49"/>
    <s v="3.520198865"/>
    <s v="-76.29134767"/>
    <s v="13.2 KV"/>
    <m/>
    <m/>
    <m/>
    <n v="50533.333333333336"/>
    <n v="88344.057777777794"/>
    <n v="0.2"/>
    <x v="4"/>
    <n v="629.36"/>
    <n v="629.36"/>
  </r>
  <r>
    <x v="50"/>
    <s v="3.5258891"/>
    <s v="-76.27721946"/>
    <s v="13.2 KV"/>
    <m/>
    <m/>
    <m/>
    <n v="13445"/>
    <n v="23504.997166666668"/>
    <n v="0.2"/>
    <x v="1"/>
    <n v="445.8"/>
    <n v="524.47"/>
  </r>
  <r>
    <x v="51"/>
    <s v="3.5271653"/>
    <s v="-76.29612228"/>
    <s v="13.2 KV"/>
    <m/>
    <m/>
    <m/>
    <n v="6340"/>
    <n v="11083.799333333336"/>
    <n v="0.2"/>
    <x v="1"/>
    <n v="445.8"/>
    <n v="524.47"/>
  </r>
  <r>
    <x v="52"/>
    <s v="3.54263706"/>
    <s v="-76.30833135"/>
    <s v="13.2 KV"/>
    <m/>
    <m/>
    <m/>
    <n v="7655"/>
    <n v="13382.726166666667"/>
    <n v="0.2"/>
    <x v="0"/>
    <n v="276.83999999999997"/>
    <n v="524.47"/>
  </r>
  <r>
    <x v="53"/>
    <s v="3.5323921"/>
    <s v="-76.30798482"/>
    <s v="13.2 KV"/>
    <m/>
    <m/>
    <m/>
    <n v="16680"/>
    <n v="29160.532000000003"/>
    <n v="0.2"/>
    <x v="0"/>
    <n v="276.83999999999997"/>
    <n v="524.47"/>
  </r>
  <r>
    <x v="54"/>
    <s v="3.53902707"/>
    <s v="-76.29561173"/>
    <s v="13.2 KV"/>
    <m/>
    <m/>
    <m/>
    <n v="13575"/>
    <n v="23732.267500000002"/>
    <n v="0.2"/>
    <x v="3"/>
    <n v="524.47"/>
    <n v="524.47"/>
  </r>
  <r>
    <x v="55"/>
    <s v="3.5448584"/>
    <s v="-76.30210596"/>
    <s v="13.2 KV"/>
    <m/>
    <m/>
    <m/>
    <n v="13990"/>
    <n v="24457.784333333333"/>
    <n v="0.2"/>
    <x v="1"/>
    <n v="445.8"/>
    <n v="524.47"/>
  </r>
  <r>
    <x v="56"/>
    <s v="3.54217649"/>
    <s v="-76.29479527"/>
    <s v="13.2 KV"/>
    <m/>
    <m/>
    <m/>
    <n v="7254.2857142857147"/>
    <n v="12682.184095238097"/>
    <n v="0.2"/>
    <x v="1"/>
    <n v="445.8"/>
    <n v="524.47"/>
  </r>
  <r>
    <x v="57"/>
    <s v="3.54048439"/>
    <s v="-76.29349771"/>
    <s v="13.2 KV"/>
    <m/>
    <m/>
    <m/>
    <n v="10234.285714285714"/>
    <n v="17891.919428571429"/>
    <n v="0.2"/>
    <x v="1"/>
    <n v="445.8"/>
    <n v="524.47"/>
  </r>
  <r>
    <x v="58"/>
    <s v="3.53517253"/>
    <s v="-76.29935618"/>
    <s v="13.2 KV"/>
    <m/>
    <m/>
    <m/>
    <n v="6641.25"/>
    <n v="11610.454625000002"/>
    <n v="0.2"/>
    <x v="1"/>
    <n v="445.8"/>
    <n v="524.47"/>
  </r>
  <r>
    <x v="59"/>
    <s v="3.53322766"/>
    <s v="-76.31083801"/>
    <s v="13.2 KV"/>
    <m/>
    <m/>
    <m/>
    <n v="5415"/>
    <n v="9466.683500000001"/>
    <n v="0.2"/>
    <x v="1"/>
    <n v="445.8"/>
    <n v="524.47"/>
  </r>
  <r>
    <x v="60"/>
    <s v="3.53227066"/>
    <s v="-76.29896389"/>
    <s v="13.2 KV"/>
    <m/>
    <m/>
    <m/>
    <n v="15532.5"/>
    <n v="27154.434250000006"/>
    <n v="0.2"/>
    <x v="1"/>
    <n v="445.8"/>
    <n v="524.47"/>
  </r>
  <r>
    <x v="61"/>
    <s v="3.55129999"/>
    <s v="-76.29065629"/>
    <s v="13.2 KV"/>
    <m/>
    <m/>
    <m/>
    <n v="6737.5"/>
    <n v="11778.722083333336"/>
    <n v="0.2"/>
    <x v="2"/>
    <n v="629.36"/>
    <n v="629.36"/>
  </r>
  <r>
    <x v="62"/>
    <s v="3.53028668"/>
    <s v="-76.30121209"/>
    <s v="13.2 KV"/>
    <m/>
    <m/>
    <m/>
    <n v="12535"/>
    <n v="21914.104833333335"/>
    <n v="0.2"/>
    <x v="1"/>
    <n v="445.8"/>
    <n v="524.47"/>
  </r>
  <r>
    <x v="63"/>
    <s v="3.53319926"/>
    <s v="-76.30028485"/>
    <s v="13.2 KV"/>
    <m/>
    <m/>
    <m/>
    <n v="9195"/>
    <n v="16075.005500000001"/>
    <n v="0.2"/>
    <x v="1"/>
    <n v="445.8"/>
    <n v="524.47"/>
  </r>
  <r>
    <x v="64"/>
    <s v="3.501516936"/>
    <s v="-76.297757334"/>
    <s v="13.2 KV"/>
    <m/>
    <m/>
    <m/>
    <n v="10870"/>
    <n v="19003.296333333335"/>
    <n v="0.2"/>
    <x v="0"/>
    <n v="276.83999999999997"/>
    <n v="524.47"/>
  </r>
  <r>
    <x v="65"/>
    <s v="3.53346287"/>
    <s v="-76.301837"/>
    <s v="13.2 KV"/>
    <m/>
    <m/>
    <m/>
    <n v="8720"/>
    <n v="15244.59466666667"/>
    <n v="0.2"/>
    <x v="0"/>
    <n v="276.83999999999997"/>
    <n v="524.47"/>
  </r>
  <r>
    <x v="66"/>
    <s v="3.52506838"/>
    <s v="-76.30675797"/>
    <s v="13.2 KV"/>
    <m/>
    <m/>
    <m/>
    <n v="3297.5"/>
    <n v="5764.7994166666676"/>
    <n v="0.2"/>
    <x v="0"/>
    <n v="276.83999999999997"/>
    <n v="524.47"/>
  </r>
  <r>
    <x v="67"/>
    <s v="3.53062291"/>
    <s v="-76.30371248"/>
    <s v="13.2 KV"/>
    <m/>
    <m/>
    <m/>
    <n v="3680"/>
    <n v="6433.4986666666673"/>
    <n v="0.2"/>
    <x v="1"/>
    <n v="445.8"/>
    <n v="524.47"/>
  </r>
  <r>
    <x v="68"/>
    <s v="3.52234878"/>
    <s v="-76.30862318"/>
    <s v="13.2 KV"/>
    <m/>
    <m/>
    <m/>
    <n v="14860"/>
    <n v="25978.747333333333"/>
    <n v="0.2"/>
    <x v="0"/>
    <n v="276.83999999999997"/>
    <n v="524.47"/>
  </r>
  <r>
    <x v="69"/>
    <s v="3.53016944"/>
    <s v="-76.30384364"/>
    <s v="13.2 KV"/>
    <m/>
    <m/>
    <m/>
    <n v="8210"/>
    <n v="14352.995666666669"/>
    <n v="0.2"/>
    <x v="4"/>
    <n v="629.36"/>
    <n v="629.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6">
  <r>
    <x v="0"/>
    <x v="0"/>
    <n v="1"/>
    <n v="20"/>
    <s v="MAGNETRON"/>
    <n v="2"/>
  </r>
  <r>
    <x v="0"/>
    <x v="0"/>
    <n v="3458452"/>
    <n v="20"/>
    <s v="MAGNETRON"/>
    <n v="1"/>
  </r>
  <r>
    <x v="0"/>
    <x v="0"/>
    <n v="6639205"/>
    <n v="20"/>
    <s v="MAGNETRON"/>
    <n v="1"/>
  </r>
  <r>
    <x v="0"/>
    <x v="0"/>
    <n v="7608593"/>
    <n v="20"/>
    <s v="MAGNETRON"/>
    <n v="1"/>
  </r>
  <r>
    <x v="0"/>
    <x v="0"/>
    <n v="17601052"/>
    <n v="20"/>
    <s v="MAGNETRON"/>
    <n v="1"/>
  </r>
  <r>
    <x v="0"/>
    <x v="0"/>
    <n v="61675592"/>
    <n v="20"/>
    <s v="MAGNETRON"/>
    <n v="1"/>
  </r>
  <r>
    <x v="0"/>
    <x v="1"/>
    <n v="1"/>
    <n v="20"/>
    <s v="MAGNETRON"/>
    <n v="1"/>
  </r>
  <r>
    <x v="0"/>
    <x v="2"/>
    <n v="1"/>
    <n v="20"/>
    <s v="MAGNETRON"/>
    <n v="1"/>
  </r>
  <r>
    <x v="0"/>
    <x v="2"/>
    <n v="858417"/>
    <n v="20"/>
    <s v="MAGNETRON"/>
    <n v="1"/>
  </r>
  <r>
    <x v="0"/>
    <x v="2"/>
    <n v="1634594"/>
    <n v="20"/>
    <s v="MAGNETRON"/>
    <n v="1"/>
  </r>
  <r>
    <x v="0"/>
    <x v="2"/>
    <n v="1775515"/>
    <n v="20"/>
    <s v="MAGNETRON"/>
    <n v="1"/>
  </r>
  <r>
    <x v="0"/>
    <x v="2"/>
    <n v="2789855"/>
    <n v="20"/>
    <s v="MAGNETRON"/>
    <n v="1"/>
  </r>
  <r>
    <x v="0"/>
    <x v="2"/>
    <n v="6000586"/>
    <n v="20"/>
    <s v="MAGNETRON"/>
    <n v="1"/>
  </r>
  <r>
    <x v="0"/>
    <x v="2"/>
    <n v="12819871"/>
    <n v="20"/>
    <s v="MAGNETRON"/>
    <n v="1"/>
  </r>
  <r>
    <x v="0"/>
    <x v="2"/>
    <n v="28659959"/>
    <n v="20"/>
    <s v="MAGNETRON"/>
    <n v="1"/>
  </r>
  <r>
    <x v="0"/>
    <x v="3"/>
    <n v="3"/>
    <n v="20"/>
    <s v="MAGNETRON"/>
    <n v="1"/>
  </r>
  <r>
    <x v="0"/>
    <x v="3"/>
    <n v="4121764"/>
    <n v="20"/>
    <s v="MAGNETRON"/>
    <n v="1"/>
  </r>
  <r>
    <x v="0"/>
    <x v="3"/>
    <n v="9245110"/>
    <n v="20"/>
    <s v="MAGNETRON"/>
    <n v="1"/>
  </r>
  <r>
    <x v="0"/>
    <x v="3"/>
    <n v="18671610"/>
    <n v="20"/>
    <s v="MAGNETRON"/>
    <n v="1"/>
  </r>
  <r>
    <x v="0"/>
    <x v="4"/>
    <n v="0"/>
    <n v="20"/>
    <s v="MAGNETRON"/>
    <n v="2"/>
  </r>
  <r>
    <x v="0"/>
    <x v="4"/>
    <n v="1"/>
    <n v="20"/>
    <s v="MAGNETRON"/>
    <n v="1"/>
  </r>
  <r>
    <x v="0"/>
    <x v="4"/>
    <n v="8976632"/>
    <n v="20"/>
    <s v="MAGNETRON"/>
    <n v="1"/>
  </r>
  <r>
    <x v="0"/>
    <x v="4"/>
    <n v="9321831"/>
    <n v="20"/>
    <s v="MAGNETRON"/>
    <n v="1"/>
  </r>
  <r>
    <x v="0"/>
    <x v="4"/>
    <n v="9419794"/>
    <n v="20"/>
    <s v="MAGNETRON"/>
    <n v="1"/>
  </r>
  <r>
    <x v="0"/>
    <x v="4"/>
    <n v="14783523"/>
    <n v="20"/>
    <s v="MAGNETRON"/>
    <n v="1"/>
  </r>
  <r>
    <x v="0"/>
    <x v="4"/>
    <n v="17528700"/>
    <n v="20"/>
    <s v="MAGNETRON"/>
    <n v="1"/>
  </r>
  <r>
    <x v="0"/>
    <x v="4"/>
    <n v="19491004"/>
    <n v="20"/>
    <s v="MAGNETRON"/>
    <n v="1"/>
  </r>
  <r>
    <x v="0"/>
    <x v="5"/>
    <n v="3982374"/>
    <n v="20"/>
    <s v="MAGNETRON"/>
    <n v="1"/>
  </r>
  <r>
    <x v="0"/>
    <x v="5"/>
    <n v="5245823"/>
    <n v="20"/>
    <s v="MAGNETRON"/>
    <n v="1"/>
  </r>
  <r>
    <x v="0"/>
    <x v="5"/>
    <n v="5391212"/>
    <n v="20"/>
    <s v="MAGNETRON"/>
    <n v="1"/>
  </r>
  <r>
    <x v="0"/>
    <x v="5"/>
    <n v="14988050"/>
    <n v="20"/>
    <s v="MAGNETRON"/>
    <n v="1"/>
  </r>
  <r>
    <x v="0"/>
    <x v="5"/>
    <n v="17941590"/>
    <n v="20"/>
    <s v="MAGNETRON"/>
    <n v="1"/>
  </r>
  <r>
    <x v="0"/>
    <x v="5"/>
    <n v="23980882"/>
    <n v="20"/>
    <s v="MAGNETRON"/>
    <n v="1"/>
  </r>
  <r>
    <x v="0"/>
    <x v="6"/>
    <n v="2"/>
    <n v="20"/>
    <s v="MAGNETRON"/>
    <n v="1"/>
  </r>
  <r>
    <x v="0"/>
    <x v="6"/>
    <n v="13827539"/>
    <n v="20"/>
    <s v="MAGNETRON"/>
    <n v="1"/>
  </r>
  <r>
    <x v="0"/>
    <x v="6"/>
    <n v="13827871"/>
    <n v="20"/>
    <s v="MAGNETRON"/>
    <n v="1"/>
  </r>
  <r>
    <x v="0"/>
    <x v="6"/>
    <n v="14045231"/>
    <n v="20"/>
    <s v="MAGNETRON"/>
    <n v="1"/>
  </r>
  <r>
    <x v="0"/>
    <x v="6"/>
    <n v="16998775"/>
    <n v="20"/>
    <s v="MAGNETRON"/>
    <n v="1"/>
  </r>
  <r>
    <x v="0"/>
    <x v="6"/>
    <n v="31118742"/>
    <n v="20"/>
    <s v="MAGNETRON"/>
    <n v="1"/>
  </r>
  <r>
    <x v="0"/>
    <x v="7"/>
    <n v="4313750"/>
    <n v="20"/>
    <s v="MAGNETRON"/>
    <n v="1"/>
  </r>
  <r>
    <x v="0"/>
    <x v="7"/>
    <n v="10939222"/>
    <n v="20"/>
    <s v="MAGNETRON"/>
    <n v="1"/>
  </r>
  <r>
    <x v="0"/>
    <x v="7"/>
    <n v="17629388"/>
    <n v="20"/>
    <s v="MAGNETRON"/>
    <n v="1"/>
  </r>
  <r>
    <x v="0"/>
    <x v="7"/>
    <n v="20447186"/>
    <n v="20"/>
    <s v="MAGNETRON"/>
    <n v="1"/>
  </r>
  <r>
    <x v="0"/>
    <x v="7"/>
    <n v="35738014"/>
    <n v="20"/>
    <s v="MAGNETRON"/>
    <n v="1"/>
  </r>
  <r>
    <x v="0"/>
    <x v="7"/>
    <n v="80015064"/>
    <n v="20"/>
    <s v="MAGNETRON"/>
    <n v="1"/>
  </r>
  <r>
    <x v="1"/>
    <x v="3"/>
    <n v="5876281"/>
    <n v="20"/>
    <s v="MAGNETRON"/>
    <n v="1"/>
  </r>
  <r>
    <x v="1"/>
    <x v="3"/>
    <n v="5948135"/>
    <n v="20"/>
    <s v="MAGNETRON"/>
    <n v="1"/>
  </r>
  <r>
    <x v="1"/>
    <x v="3"/>
    <n v="6080900"/>
    <n v="20"/>
    <s v="MAGNETRON"/>
    <n v="1"/>
  </r>
  <r>
    <x v="1"/>
    <x v="3"/>
    <n v="13273479"/>
    <n v="20"/>
    <s v="MAGNETRON"/>
    <n v="1"/>
  </r>
  <r>
    <x v="1"/>
    <x v="3"/>
    <n v="14898800"/>
    <n v="20"/>
    <s v="MAGNETRON"/>
    <n v="1"/>
  </r>
  <r>
    <x v="1"/>
    <x v="4"/>
    <n v="1"/>
    <n v="20"/>
    <s v="MAGNETRON"/>
    <n v="1"/>
  </r>
  <r>
    <x v="1"/>
    <x v="4"/>
    <n v="8484700"/>
    <n v="20"/>
    <s v="MAGNETRON"/>
    <n v="1"/>
  </r>
  <r>
    <x v="1"/>
    <x v="4"/>
    <n v="10395840"/>
    <n v="20"/>
    <s v="MAGNETRON"/>
    <n v="1"/>
  </r>
  <r>
    <x v="1"/>
    <x v="4"/>
    <n v="18587800"/>
    <n v="20"/>
    <s v="MAGNETRON"/>
    <n v="1"/>
  </r>
  <r>
    <x v="1"/>
    <x v="4"/>
    <n v="18778200"/>
    <n v="20"/>
    <s v="MAGNETRON"/>
    <n v="2"/>
  </r>
  <r>
    <x v="1"/>
    <x v="4"/>
    <n v="20561000"/>
    <n v="20"/>
    <s v="MAGNETRON"/>
    <n v="1"/>
  </r>
  <r>
    <x v="1"/>
    <x v="8"/>
    <n v="1172253"/>
    <n v="20"/>
    <s v="MAGNETRON"/>
    <n v="1"/>
  </r>
  <r>
    <x v="1"/>
    <x v="8"/>
    <n v="1770094"/>
    <n v="20"/>
    <s v="MAGNETRON"/>
    <n v="2"/>
  </r>
  <r>
    <x v="1"/>
    <x v="8"/>
    <n v="3550960"/>
    <n v="20"/>
    <s v="MAGNETRON"/>
    <n v="1"/>
  </r>
  <r>
    <x v="1"/>
    <x v="8"/>
    <n v="6900407"/>
    <n v="20"/>
    <s v="MAGNETRON"/>
    <n v="1"/>
  </r>
  <r>
    <x v="1"/>
    <x v="8"/>
    <n v="14056282"/>
    <n v="20"/>
    <s v="MAGNETRON"/>
    <n v="1"/>
  </r>
  <r>
    <x v="1"/>
    <x v="8"/>
    <n v="14203844"/>
    <n v="20"/>
    <s v="MAGNETRON"/>
    <n v="1"/>
  </r>
  <r>
    <x v="1"/>
    <x v="8"/>
    <n v="14591914"/>
    <n v="20"/>
    <s v="MAGNETRON"/>
    <n v="1"/>
  </r>
  <r>
    <x v="1"/>
    <x v="8"/>
    <n v="35903818"/>
    <n v="20"/>
    <s v="MAGNETRON"/>
    <n v="1"/>
  </r>
  <r>
    <x v="1"/>
    <x v="9"/>
    <n v="0"/>
    <n v="20"/>
    <s v="MAGNETRON"/>
    <n v="1"/>
  </r>
  <r>
    <x v="1"/>
    <x v="9"/>
    <n v="4319700"/>
    <n v="20"/>
    <s v="MAGNETRON"/>
    <n v="1"/>
  </r>
  <r>
    <x v="1"/>
    <x v="9"/>
    <n v="9879946"/>
    <n v="20"/>
    <s v="MAGNETRON"/>
    <n v="1"/>
  </r>
  <r>
    <x v="1"/>
    <x v="9"/>
    <n v="17278800"/>
    <n v="20"/>
    <s v="MAGNETRON"/>
    <n v="1"/>
  </r>
  <r>
    <x v="1"/>
    <x v="9"/>
    <n v="23615816"/>
    <n v="20"/>
    <s v="MAGNETRON"/>
    <n v="1"/>
  </r>
  <r>
    <x v="1"/>
    <x v="9"/>
    <n v="23711943"/>
    <n v="20"/>
    <s v="MAGNETRON"/>
    <n v="1"/>
  </r>
  <r>
    <x v="1"/>
    <x v="9"/>
    <n v="31615868"/>
    <n v="20"/>
    <s v="MAGNETRON"/>
    <n v="1"/>
  </r>
  <r>
    <x v="1"/>
    <x v="9"/>
    <n v="39571020"/>
    <n v="20"/>
    <s v="MAGNETRON"/>
    <n v="1"/>
  </r>
  <r>
    <x v="1"/>
    <x v="6"/>
    <n v="0"/>
    <n v="20"/>
    <s v="MAGNETRON"/>
    <n v="1"/>
  </r>
  <r>
    <x v="1"/>
    <x v="6"/>
    <n v="1"/>
    <n v="20"/>
    <s v="MAGNETRON"/>
    <n v="1"/>
  </r>
  <r>
    <x v="1"/>
    <x v="6"/>
    <n v="7449400"/>
    <n v="20"/>
    <s v="MAGNETRON"/>
    <n v="1"/>
  </r>
  <r>
    <x v="1"/>
    <x v="6"/>
    <n v="7508367"/>
    <n v="20"/>
    <s v="MAGNETRON"/>
    <n v="1"/>
  </r>
  <r>
    <x v="1"/>
    <x v="6"/>
    <n v="22348200"/>
    <n v="20"/>
    <s v="MAGNETRON"/>
    <n v="1"/>
  </r>
  <r>
    <x v="1"/>
    <x v="10"/>
    <n v="0"/>
    <n v="20"/>
    <s v="MAGNETRON"/>
    <n v="1"/>
  </r>
  <r>
    <x v="1"/>
    <x v="7"/>
    <n v="5185425"/>
    <n v="20"/>
    <s v="MAGNETRON"/>
    <n v="1"/>
  </r>
  <r>
    <x v="1"/>
    <x v="7"/>
    <n v="8066612"/>
    <n v="20"/>
    <s v="MAGNETRON"/>
    <n v="1"/>
  </r>
  <r>
    <x v="1"/>
    <x v="7"/>
    <n v="10033089"/>
    <n v="20"/>
    <s v="MAGNETRON"/>
    <n v="1"/>
  </r>
  <r>
    <x v="1"/>
    <x v="7"/>
    <n v="10073952"/>
    <n v="20"/>
    <s v="MAGNETRON"/>
    <n v="1"/>
  </r>
  <r>
    <x v="1"/>
    <x v="7"/>
    <n v="10091200"/>
    <n v="20"/>
    <s v="MAGNETRON"/>
    <n v="1"/>
  </r>
  <r>
    <x v="1"/>
    <x v="7"/>
    <n v="10138800"/>
    <n v="20"/>
    <s v="MAGNETRON"/>
    <n v="1"/>
  </r>
  <r>
    <x v="1"/>
    <x v="7"/>
    <n v="10611825"/>
    <n v="20"/>
    <s v="MAGNETRON"/>
    <n v="1"/>
  </r>
  <r>
    <x v="1"/>
    <x v="7"/>
    <n v="11125201"/>
    <n v="20"/>
    <s v="MAGNETRON"/>
    <n v="1"/>
  </r>
  <r>
    <x v="1"/>
    <x v="7"/>
    <n v="23314004"/>
    <n v="20"/>
    <s v="MAGNETRON"/>
    <n v="1"/>
  </r>
  <r>
    <x v="1"/>
    <x v="7"/>
    <n v="30315250"/>
    <n v="20"/>
    <s v="MAGNETRON"/>
    <n v="1"/>
  </r>
  <r>
    <x v="1"/>
    <x v="7"/>
    <n v="33341347"/>
    <n v="20"/>
    <s v="MAGNETRON"/>
    <n v="1"/>
  </r>
  <r>
    <x v="1"/>
    <x v="11"/>
    <n v="6277250"/>
    <n v="20"/>
    <s v="MAGNETRON"/>
    <n v="1"/>
  </r>
  <r>
    <x v="1"/>
    <x v="11"/>
    <n v="7246288"/>
    <n v="20"/>
    <s v="MAGNETRON"/>
    <n v="1"/>
  </r>
  <r>
    <x v="1"/>
    <x v="11"/>
    <n v="11679396"/>
    <n v="20"/>
    <s v="MAGNETRON"/>
    <n v="1"/>
  </r>
  <r>
    <x v="1"/>
    <x v="11"/>
    <n v="11776832"/>
    <n v="20"/>
    <s v="MAGNETRON"/>
    <n v="1"/>
  </r>
  <r>
    <x v="1"/>
    <x v="11"/>
    <n v="11799120"/>
    <n v="20"/>
    <s v="MAGNETRON"/>
    <n v="1"/>
  </r>
  <r>
    <x v="1"/>
    <x v="11"/>
    <n v="20745741"/>
    <n v="20"/>
    <s v="MAGNETRON"/>
    <n v="1"/>
  </r>
  <r>
    <x v="1"/>
    <x v="11"/>
    <n v="25219432"/>
    <n v="20"/>
    <s v="MAGNETRON"/>
    <n v="1"/>
  </r>
  <r>
    <x v="1"/>
    <x v="11"/>
    <n v="25270840"/>
    <n v="20"/>
    <s v="MAGNETRON"/>
    <n v="1"/>
  </r>
  <r>
    <x v="1"/>
    <x v="11"/>
    <n v="55698454"/>
    <n v="20"/>
    <s v="MAGNETRON"/>
    <n v="1"/>
  </r>
  <r>
    <x v="1"/>
    <x v="12"/>
    <n v="7449400"/>
    <n v="20"/>
    <s v="MAGNETRON"/>
    <n v="4"/>
  </r>
  <r>
    <x v="1"/>
    <x v="12"/>
    <n v="10310438"/>
    <n v="20"/>
    <s v="MAGNETRON"/>
    <n v="1"/>
  </r>
  <r>
    <x v="1"/>
    <x v="12"/>
    <n v="29797600"/>
    <n v="20"/>
    <s v="MAGNETRON"/>
    <n v="1"/>
  </r>
  <r>
    <x v="1"/>
    <x v="13"/>
    <n v="2"/>
    <n v="20"/>
    <s v="MAGNETRON"/>
    <n v="1"/>
  </r>
  <r>
    <x v="1"/>
    <x v="13"/>
    <n v="18843650"/>
    <n v="20"/>
    <s v="MAGNETRON"/>
    <n v="1"/>
  </r>
  <r>
    <x v="1"/>
    <x v="13"/>
    <n v="37175600"/>
    <n v="20"/>
    <s v="MAGNETRON"/>
    <n v="1"/>
  </r>
  <r>
    <x v="1"/>
    <x v="14"/>
    <n v="10055500"/>
    <n v="20"/>
    <s v="MAGNETRON"/>
    <n v="1"/>
  </r>
  <r>
    <x v="1"/>
    <x v="14"/>
    <n v="20111000"/>
    <n v="20"/>
    <s v="MAGNETRON"/>
    <n v="1"/>
  </r>
  <r>
    <x v="1"/>
    <x v="15"/>
    <n v="1"/>
    <n v="20"/>
    <s v="MAGNETRON"/>
    <n v="1"/>
  </r>
  <r>
    <x v="1"/>
    <x v="15"/>
    <n v="18935840"/>
    <n v="20"/>
    <s v="MAGNETRON"/>
    <n v="1"/>
  </r>
  <r>
    <x v="1"/>
    <x v="15"/>
    <n v="19188750"/>
    <n v="20"/>
    <s v="MAGNETRON"/>
    <n v="1"/>
  </r>
  <r>
    <x v="1"/>
    <x v="15"/>
    <n v="22588390"/>
    <n v="20"/>
    <s v="MAGNETRON"/>
    <n v="1"/>
  </r>
  <r>
    <x v="1"/>
    <x v="15"/>
    <n v="42855088"/>
    <n v="20"/>
    <s v="MAGNETRON"/>
    <n v="1"/>
  </r>
  <r>
    <x v="1"/>
    <x v="16"/>
    <n v="0"/>
    <n v="20"/>
    <s v="MAGNETRON"/>
    <n v="1"/>
  </r>
  <r>
    <x v="1"/>
    <x v="16"/>
    <n v="1"/>
    <n v="20"/>
    <s v="MAGNETRON"/>
    <n v="1"/>
  </r>
  <r>
    <x v="1"/>
    <x v="17"/>
    <n v="24394336"/>
    <n v="20"/>
    <s v="MAGNETRON"/>
    <n v="1"/>
  </r>
  <r>
    <x v="1"/>
    <x v="17"/>
    <n v="24805550"/>
    <n v="20"/>
    <s v="MAGNETRON"/>
    <n v="1"/>
  </r>
  <r>
    <x v="2"/>
    <x v="18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7">
  <r>
    <n v="1003501"/>
    <x v="0"/>
    <x v="0"/>
    <s v="Aceite"/>
    <x v="0"/>
    <s v="13.2 KV"/>
    <s v="208V/120V"/>
    <n v="2004"/>
    <n v="14"/>
    <n v="20"/>
    <s v="15652A"/>
    <n v="1.5"/>
    <n v="381000"/>
    <n v="20040101"/>
  </r>
  <r>
    <n v="1003526"/>
    <x v="0"/>
    <x v="0"/>
    <s v="Aceite"/>
    <x v="0"/>
    <s v="13.2 KV"/>
    <s v="208V/120V"/>
    <s v=""/>
    <m/>
    <n v="20"/>
    <s v="19029A"/>
    <n v="1.5"/>
    <n v="381000"/>
    <m/>
  </r>
  <r>
    <n v="1003712"/>
    <x v="0"/>
    <x v="0"/>
    <s v="Aceite"/>
    <x v="1"/>
    <s v="13.2 KV"/>
    <s v="208V/120V"/>
    <s v="1996"/>
    <n v="22"/>
    <n v="20"/>
    <s v="23912A"/>
    <n v="1.5"/>
    <n v="381000"/>
    <n v="19960101"/>
  </r>
  <r>
    <n v="1003941"/>
    <x v="0"/>
    <x v="0"/>
    <s v="Aceite"/>
    <x v="0"/>
    <s v="13.2 KV"/>
    <s v="208V/120V"/>
    <s v="1995"/>
    <n v="23"/>
    <n v="20"/>
    <s v="23905A"/>
    <n v="1.5"/>
    <n v="381000"/>
    <n v="19950101"/>
  </r>
  <r>
    <n v="1003951"/>
    <x v="0"/>
    <x v="0"/>
    <s v="Aceite"/>
    <x v="0"/>
    <s v="13.2 KV"/>
    <s v="214V/127V"/>
    <n v="2011"/>
    <n v="7"/>
    <n v="20"/>
    <s v="37995A"/>
    <n v="1.5"/>
    <n v="381000"/>
    <n v="20111119"/>
  </r>
  <r>
    <n v="1008188"/>
    <x v="0"/>
    <x v="0"/>
    <s v="Aceite"/>
    <x v="0"/>
    <s v="13.2 KV"/>
    <s v="213V/123V"/>
    <s v="2013"/>
    <n v="5"/>
    <n v="20"/>
    <s v="226847A"/>
    <n v="1.5"/>
    <n v="381000"/>
    <n v="20130904"/>
  </r>
  <r>
    <n v="1009087"/>
    <x v="0"/>
    <x v="0"/>
    <s v="Aceite"/>
    <x v="2"/>
    <s v="13.2 KV"/>
    <s v="240V/120V"/>
    <s v="2013"/>
    <n v="5"/>
    <n v="20"/>
    <s v="27870A"/>
    <n v="1.5"/>
    <n v="381000"/>
    <n v="20130101"/>
  </r>
  <r>
    <n v="1010034"/>
    <x v="0"/>
    <x v="0"/>
    <s v="Aceite"/>
    <x v="1"/>
    <s v="13.2 KV"/>
    <s v="213V/123V"/>
    <s v="2013"/>
    <n v="5"/>
    <n v="20"/>
    <s v="23553A"/>
    <n v="1.5"/>
    <n v="381000"/>
    <n v="20131030"/>
  </r>
  <r>
    <n v="1010700"/>
    <x v="0"/>
    <x v="0"/>
    <s v="Aceite"/>
    <x v="1"/>
    <s v="13.2 KV"/>
    <s v="208V/120V"/>
    <s v="2014"/>
    <n v="4"/>
    <n v="20"/>
    <s v="20501A"/>
    <n v="1.5"/>
    <n v="381000"/>
    <n v="20140416"/>
  </r>
  <r>
    <n v="1010794"/>
    <x v="0"/>
    <x v="0"/>
    <s v="Aceite"/>
    <x v="3"/>
    <s v="13.2 KV"/>
    <s v="208V/120V"/>
    <s v="2014"/>
    <n v="4"/>
    <n v="20"/>
    <s v="28343A"/>
    <n v="1.5"/>
    <n v="381000"/>
    <n v="20140101"/>
  </r>
  <r>
    <n v="1010859"/>
    <x v="0"/>
    <x v="0"/>
    <s v="Aceite"/>
    <x v="2"/>
    <s v="13.2 KV"/>
    <s v="240V/120V"/>
    <s v="2014"/>
    <n v="4"/>
    <n v="20"/>
    <s v="22642A"/>
    <n v="1.5"/>
    <n v="381000"/>
    <n v="20140101"/>
  </r>
  <r>
    <n v="1010972"/>
    <x v="0"/>
    <x v="0"/>
    <s v="Aceite"/>
    <x v="1"/>
    <s v="13.2 KV"/>
    <s v="213V/123V"/>
    <s v="2014"/>
    <n v="4"/>
    <n v="20"/>
    <s v="228964A"/>
    <n v="1.5"/>
    <n v="381000"/>
    <n v="20140424"/>
  </r>
  <r>
    <n v="1011073"/>
    <x v="0"/>
    <x v="0"/>
    <s v="Aceite"/>
    <x v="2"/>
    <s v="13.2 KV"/>
    <s v="240V/120V"/>
    <s v="2013"/>
    <n v="5"/>
    <n v="20"/>
    <s v="15957A"/>
    <n v="1.5"/>
    <n v="381000"/>
    <n v="20131115"/>
  </r>
  <r>
    <n v="1011359"/>
    <x v="0"/>
    <x v="0"/>
    <s v="Aceite"/>
    <x v="2"/>
    <s v="13.2 KV"/>
    <s v="240V/120V"/>
    <s v="2013"/>
    <n v="5"/>
    <n v="20"/>
    <s v="22727A"/>
    <n v="1.5"/>
    <n v="381000"/>
    <n v="20130101"/>
  </r>
  <r>
    <n v="1011383"/>
    <x v="1"/>
    <x v="0"/>
    <s v="Aceite"/>
    <x v="2"/>
    <s v="13.2 KV"/>
    <s v="240V/120V"/>
    <s v="2013"/>
    <n v="5"/>
    <n v="20"/>
    <s v="19096A"/>
    <n v="1.5"/>
    <n v="381000"/>
    <n v="20130101"/>
  </r>
  <r>
    <n v="1014390"/>
    <x v="1"/>
    <x v="0"/>
    <s v="Aceite"/>
    <x v="1"/>
    <s v="13.2 KV"/>
    <s v="240V/120V"/>
    <s v="2013"/>
    <n v="5"/>
    <n v="20"/>
    <s v="18987A"/>
    <n v="1.5"/>
    <n v="381000"/>
    <n v="20131204"/>
  </r>
  <r>
    <n v="1015362"/>
    <x v="1"/>
    <x v="0"/>
    <s v="Aceite"/>
    <x v="4"/>
    <s v="13.2 KV"/>
    <s v="213V/123V"/>
    <s v="2013"/>
    <n v="5"/>
    <n v="20"/>
    <s v="225871A"/>
    <n v="1.5"/>
    <n v="381000"/>
    <n v="20140109"/>
  </r>
  <r>
    <n v="1027042"/>
    <x v="0"/>
    <x v="0"/>
    <s v="Aceite"/>
    <x v="0"/>
    <s v="13.2 KV"/>
    <s v="208V/120V"/>
    <n v="2013"/>
    <n v="5"/>
    <n v="20"/>
    <s v="225893A"/>
    <n v="1.5"/>
    <n v="381000"/>
    <n v="20130415"/>
  </r>
  <r>
    <n v="1027433"/>
    <x v="1"/>
    <x v="0"/>
    <s v="Aceite"/>
    <x v="1"/>
    <s v="13.2 KV"/>
    <s v="240V/120V"/>
    <n v="2013"/>
    <n v="5"/>
    <n v="20"/>
    <s v="227083A"/>
    <n v="1.5"/>
    <n v="381000"/>
    <n v="20131003"/>
  </r>
  <r>
    <n v="1027794"/>
    <x v="2"/>
    <x v="0"/>
    <s v="Aceite"/>
    <x v="1"/>
    <s v="13.2 KV"/>
    <s v="213V/123V"/>
    <n v="2015"/>
    <n v="3"/>
    <n v="20"/>
    <s v="12785MAA"/>
    <n v="1.5"/>
    <n v="381000"/>
    <n v="20150326"/>
  </r>
  <r>
    <n v="10359"/>
    <x v="3"/>
    <x v="0"/>
    <s v="Aceite"/>
    <x v="5"/>
    <s v="13.2 KV"/>
    <s v="240V/120V"/>
    <s v=""/>
    <m/>
    <n v="20"/>
    <s v="23054A"/>
    <n v="1.5"/>
    <n v="381000"/>
    <m/>
  </r>
  <r>
    <n v="1036548"/>
    <x v="0"/>
    <x v="0"/>
    <s v="Aceite"/>
    <x v="1"/>
    <s v="13.2 KV"/>
    <s v="208V/120V"/>
    <s v=""/>
    <m/>
    <n v="20"/>
    <s v="34199A"/>
    <n v="1.5"/>
    <n v="381000"/>
    <m/>
  </r>
  <r>
    <n v="1040170"/>
    <x v="4"/>
    <x v="0"/>
    <s v="Aceite"/>
    <x v="2"/>
    <s v="13.2 KV"/>
    <s v="240V/120V"/>
    <s v=""/>
    <m/>
    <n v="20"/>
    <s v="15841A"/>
    <n v="1.5"/>
    <n v="381000"/>
    <m/>
  </r>
  <r>
    <n v="1042440"/>
    <x v="4"/>
    <x v="0"/>
    <s v="Aceite"/>
    <x v="1"/>
    <s v="13.2 KV"/>
    <s v="208V/120V"/>
    <s v="1996"/>
    <n v="22"/>
    <n v="20"/>
    <s v="22630A"/>
    <n v="1.5"/>
    <n v="381000"/>
    <n v="19960101"/>
  </r>
  <r>
    <n v="1043544"/>
    <x v="1"/>
    <x v="0"/>
    <s v="Aceite"/>
    <x v="1"/>
    <s v="13.2 KV"/>
    <s v="240V/120V"/>
    <s v="1999"/>
    <n v="19"/>
    <n v="20"/>
    <s v="28828A"/>
    <n v="1.5"/>
    <n v="381000"/>
    <n v="19990101"/>
  </r>
  <r>
    <n v="1104"/>
    <x v="5"/>
    <x v="0"/>
    <s v="Aceite"/>
    <x v="2"/>
    <s v="13.2 KV"/>
    <s v="240V/120V"/>
    <s v=""/>
    <m/>
    <n v="20"/>
    <s v="23439A"/>
    <n v="1.5"/>
    <n v="381000"/>
    <m/>
  </r>
  <r>
    <n v="1107062"/>
    <x v="0"/>
    <x v="0"/>
    <s v="Aceite"/>
    <x v="1"/>
    <s v="13.2 KV"/>
    <s v="213V/123V"/>
    <s v="2016"/>
    <n v="2"/>
    <n v="20"/>
    <s v="28306A"/>
    <n v="1.5"/>
    <n v="381000"/>
    <n v="20160101"/>
  </r>
  <r>
    <n v="1129325"/>
    <x v="0"/>
    <x v="0"/>
    <s v="Aceite"/>
    <x v="5"/>
    <s v="13.2 KV"/>
    <s v="240V/120V"/>
    <s v=""/>
    <m/>
    <n v="20"/>
    <s v="34397A"/>
    <n v="1.5"/>
    <n v="381000"/>
    <m/>
  </r>
  <r>
    <n v="1131524"/>
    <x v="0"/>
    <x v="0"/>
    <s v="Aceite"/>
    <x v="0"/>
    <s v="13.2 KV"/>
    <s v="220V/127V"/>
    <s v=""/>
    <m/>
    <n v="20"/>
    <s v="22364A"/>
    <n v="1.5"/>
    <n v="381000"/>
    <m/>
  </r>
  <r>
    <n v="16228"/>
    <x v="0"/>
    <x v="0"/>
    <s v="Aceite"/>
    <x v="0"/>
    <s v="13.2 KV"/>
    <s v="208V/120V"/>
    <s v="1995"/>
    <n v="23"/>
    <n v="20"/>
    <s v="23335A"/>
    <n v="1.5"/>
    <n v="381000"/>
    <n v="19950101"/>
  </r>
  <r>
    <n v="61093"/>
    <x v="4"/>
    <x v="0"/>
    <s v="Aceite"/>
    <x v="5"/>
    <s v="13.2 KV"/>
    <s v="240V/120V"/>
    <s v=""/>
    <m/>
    <n v="20"/>
    <s v="50085A"/>
    <n v="1.5"/>
    <n v="381000"/>
    <m/>
  </r>
  <r>
    <n v="61094"/>
    <x v="0"/>
    <x v="0"/>
    <s v="Aceite"/>
    <x v="5"/>
    <s v="13.2 KV"/>
    <s v="240V/120V"/>
    <s v="2000"/>
    <n v="18"/>
    <n v="20"/>
    <s v="35328A"/>
    <n v="1.5"/>
    <n v="381000"/>
    <n v="20000101"/>
  </r>
  <r>
    <n v="67009"/>
    <x v="0"/>
    <x v="0"/>
    <s v="Aceite"/>
    <x v="1"/>
    <s v="13.2 KV"/>
    <s v="208V/120V"/>
    <s v="1992"/>
    <n v="26"/>
    <n v="20"/>
    <s v="31039A"/>
    <n v="1.5"/>
    <n v="381000"/>
    <n v="19920101"/>
  </r>
  <r>
    <n v="6853"/>
    <x v="0"/>
    <x v="0"/>
    <s v="Aceite"/>
    <x v="2"/>
    <s v="13.2 KV"/>
    <s v="240V/120V"/>
    <s v=""/>
    <m/>
    <n v="20"/>
    <s v="43314A"/>
    <n v="1.5"/>
    <n v="381000"/>
    <m/>
  </r>
  <r>
    <n v="8047"/>
    <x v="0"/>
    <x v="0"/>
    <s v="Aceite"/>
    <x v="5"/>
    <s v="13.2 KV"/>
    <s v="240V/120V"/>
    <s v="1987"/>
    <n v="31"/>
    <n v="20"/>
    <s v="22375A"/>
    <n v="1.5"/>
    <n v="381000"/>
    <n v="19870101"/>
  </r>
  <r>
    <n v="901547"/>
    <x v="0"/>
    <x v="0"/>
    <s v="Aceite"/>
    <x v="0"/>
    <s v="13.2 KV"/>
    <s v="208V/120V"/>
    <s v="2004"/>
    <n v="14"/>
    <n v="20"/>
    <s v="33614A"/>
    <n v="1.5"/>
    <n v="381000"/>
    <n v="20040101"/>
  </r>
  <r>
    <n v="224120"/>
    <x v="0"/>
    <x v="0"/>
    <s v="Aceite"/>
    <x v="2"/>
    <s v="13.2 KV"/>
    <s v="240V/120V"/>
    <s v=""/>
    <m/>
    <n v="20"/>
    <s v="24189A"/>
    <n v="1.5"/>
    <n v="381000"/>
    <m/>
  </r>
  <r>
    <n v="29739"/>
    <x v="0"/>
    <x v="0"/>
    <s v="Aceite"/>
    <x v="2"/>
    <s v="13.2 KV"/>
    <s v="240V/120V"/>
    <s v="2008"/>
    <n v="10"/>
    <n v="20"/>
    <s v="22975A"/>
    <n v="1.5"/>
    <n v="381000"/>
    <n v="20081001"/>
  </r>
  <r>
    <n v="600443"/>
    <x v="0"/>
    <x v="0"/>
    <s v="Aceite"/>
    <x v="1"/>
    <s v="13.2 KV"/>
    <s v="208V/120V"/>
    <s v=""/>
    <m/>
    <n v="20"/>
    <s v="24010A"/>
    <n v="1.5"/>
    <n v="381000"/>
    <m/>
  </r>
  <r>
    <n v="1043889"/>
    <x v="1"/>
    <x v="0"/>
    <s v="Aceite"/>
    <x v="2"/>
    <s v="13.2 KV"/>
    <s v="240V/120V"/>
    <s v="1992"/>
    <n v="26"/>
    <n v="20"/>
    <s v="15950A"/>
    <n v="1.5"/>
    <n v="381000"/>
    <n v="19950101"/>
  </r>
  <r>
    <n v="1044745"/>
    <x v="4"/>
    <x v="0"/>
    <s v="Aceite"/>
    <x v="2"/>
    <s v="13.2 KV"/>
    <s v="240V/120V"/>
    <n v="1995"/>
    <n v="15"/>
    <n v="20"/>
    <s v="24024A"/>
    <n v="1.5"/>
    <n v="381000"/>
    <n v="19950101"/>
  </r>
  <r>
    <n v="19021"/>
    <x v="0"/>
    <x v="0"/>
    <s v="Aceite"/>
    <x v="2"/>
    <s v="13.2 KV"/>
    <s v="240V/120V"/>
    <s v="2011"/>
    <n v="7"/>
    <n v="20"/>
    <s v="28362A"/>
    <n v="1.5"/>
    <n v="381000"/>
    <n v="20110101"/>
  </r>
  <r>
    <n v="19495"/>
    <x v="0"/>
    <x v="0"/>
    <s v="Aceite"/>
    <x v="4"/>
    <s v="13.2 KV"/>
    <s v="208V/120V"/>
    <s v="2011"/>
    <n v="7"/>
    <n v="20"/>
    <s v="19056A"/>
    <n v="1.5"/>
    <n v="381000"/>
    <n v="20120316"/>
  </r>
  <r>
    <n v="2020"/>
    <x v="0"/>
    <x v="0"/>
    <s v="Aceite"/>
    <x v="5"/>
    <s v="13.2 KV"/>
    <s v="240V/120V"/>
    <s v=""/>
    <m/>
    <n v="20"/>
    <s v="19023A"/>
    <n v="1.5"/>
    <n v="381000"/>
    <m/>
  </r>
  <r>
    <n v="2393"/>
    <x v="0"/>
    <x v="0"/>
    <s v="Aceite"/>
    <x v="1"/>
    <s v="13.2 KV"/>
    <s v="208V/120V"/>
    <s v=""/>
    <m/>
    <n v="20"/>
    <s v="18881A"/>
    <n v="1.5"/>
    <n v="381000"/>
    <m/>
  </r>
  <r>
    <n v="28918"/>
    <x v="0"/>
    <x v="0"/>
    <s v="Aceite"/>
    <x v="2"/>
    <s v="13.2 KV"/>
    <s v="240V/120V"/>
    <s v=""/>
    <m/>
    <n v="20"/>
    <s v="15630A"/>
    <n v="1.5"/>
    <n v="381000"/>
    <m/>
  </r>
  <r>
    <n v="3576"/>
    <x v="0"/>
    <x v="0"/>
    <s v="Aceite"/>
    <x v="5"/>
    <s v="13.2 KV"/>
    <s v="240V/120V"/>
    <s v=""/>
    <m/>
    <n v="20"/>
    <s v="28028A"/>
    <n v="1.5"/>
    <n v="381000"/>
    <m/>
  </r>
  <r>
    <n v="194023"/>
    <x v="6"/>
    <x v="0"/>
    <s v="Aceite"/>
    <x v="2"/>
    <s v="13.2 KV"/>
    <s v="240V/120V"/>
    <s v="1980"/>
    <n v="38"/>
    <n v="20"/>
    <s v="28280A"/>
    <n v="1.5"/>
    <n v="381000"/>
    <n v="19800101"/>
  </r>
  <r>
    <n v="2427"/>
    <x v="0"/>
    <x v="0"/>
    <s v="Aceite"/>
    <x v="6"/>
    <s v="13.2 KV"/>
    <s v="240V/120V"/>
    <s v=""/>
    <m/>
    <n v="20"/>
    <s v="20559A"/>
    <n v="1.5"/>
    <n v="381000"/>
    <m/>
  </r>
  <r>
    <n v="2945"/>
    <x v="0"/>
    <x v="0"/>
    <s v="Aceite"/>
    <x v="7"/>
    <s v="13.2 KV"/>
    <s v="214V/127V"/>
    <n v="2010"/>
    <n v="8"/>
    <n v="20"/>
    <s v="11609CA"/>
    <n v="1.5"/>
    <n v="381000"/>
    <n v="20101104"/>
  </r>
  <r>
    <n v="1042564"/>
    <x v="1"/>
    <x v="0"/>
    <s v="Aceite"/>
    <x v="2"/>
    <s v="13.2 KV"/>
    <s v="240V/120V"/>
    <s v="1994"/>
    <n v="24"/>
    <n v="20"/>
    <s v="27848A"/>
    <n v="1.5"/>
    <n v="381000"/>
    <n v="19950101"/>
  </r>
  <r>
    <n v="28845"/>
    <x v="0"/>
    <x v="0"/>
    <s v="Aceite"/>
    <x v="1"/>
    <s v="13.2 KV"/>
    <s v="220V/127V"/>
    <n v="2010"/>
    <n v="8"/>
    <n v="20"/>
    <s v="22433A"/>
    <n v="1.5"/>
    <n v="381000"/>
    <n v="20100429"/>
  </r>
  <r>
    <n v="29693"/>
    <x v="0"/>
    <x v="0"/>
    <s v="Aceite"/>
    <x v="2"/>
    <s v="13.2 KV"/>
    <s v="240V/120V"/>
    <s v="2008"/>
    <n v="10"/>
    <n v="20"/>
    <s v="16162A"/>
    <n v="1.5"/>
    <n v="381000"/>
    <n v="20080101"/>
  </r>
  <r>
    <n v="1074441"/>
    <x v="0"/>
    <x v="0"/>
    <s v="Aceite"/>
    <x v="1"/>
    <s v="13.2 KV"/>
    <s v="208V/120V"/>
    <s v="2014"/>
    <n v="4"/>
    <n v="20"/>
    <s v="15843A"/>
    <n v="1.5"/>
    <n v="381000"/>
    <n v="20140517"/>
  </r>
  <r>
    <n v="1065866"/>
    <x v="0"/>
    <x v="0"/>
    <s v="Aceite"/>
    <x v="2"/>
    <s v="13.2 KV"/>
    <s v="240V/120V"/>
    <s v="1982"/>
    <n v="36"/>
    <n v="20"/>
    <s v="23449A"/>
    <n v="1.5"/>
    <n v="381000"/>
    <n v="19950101"/>
  </r>
  <r>
    <n v="1065513"/>
    <x v="4"/>
    <x v="0"/>
    <s v="Aceite"/>
    <x v="2"/>
    <s v="13.2 KV"/>
    <s v="240V/120V"/>
    <s v="1955"/>
    <n v="63"/>
    <n v="20"/>
    <s v="28404A"/>
    <n v="1.5"/>
    <n v="381000"/>
    <n v="19950101"/>
  </r>
  <r>
    <n v="1065981"/>
    <x v="4"/>
    <x v="0"/>
    <s v="Aceite"/>
    <x v="1"/>
    <s v="13.2 KV"/>
    <s v="240V/120V"/>
    <s v="2006"/>
    <n v="12"/>
    <n v="20"/>
    <s v="34656A"/>
    <n v="1.5"/>
    <n v="381000"/>
    <n v="20060701"/>
  </r>
  <r>
    <n v="1015389"/>
    <x v="1"/>
    <x v="0"/>
    <s v="Aceite"/>
    <x v="4"/>
    <s v="13.2 KV"/>
    <s v="213V/123V"/>
    <s v="2013"/>
    <n v="5"/>
    <n v="20"/>
    <s v="227946A"/>
    <n v="1.5"/>
    <n v="381000"/>
    <n v="20140109"/>
  </r>
  <r>
    <n v="105597"/>
    <x v="0"/>
    <x v="0"/>
    <s v="Aceite"/>
    <x v="5"/>
    <s v="13.2 KV"/>
    <s v="240V/120V"/>
    <s v="1981"/>
    <n v="37"/>
    <n v="20"/>
    <s v="23345A"/>
    <n v="1.5"/>
    <n v="381000"/>
    <n v="19810101"/>
  </r>
  <r>
    <n v="1056239"/>
    <x v="1"/>
    <x v="0"/>
    <s v="Aceite"/>
    <x v="5"/>
    <s v="13.2 KV"/>
    <s v="240V/120V"/>
    <s v="1991"/>
    <n v="27"/>
    <n v="20"/>
    <s v="15686A"/>
    <n v="1.5"/>
    <n v="381000"/>
    <n v="19910101"/>
  </r>
  <r>
    <n v="900768"/>
    <x v="0"/>
    <x v="0"/>
    <s v="Aceite"/>
    <x v="1"/>
    <s v="13.2 KV"/>
    <s v="240V/120V"/>
    <s v="2003"/>
    <n v="15"/>
    <n v="20"/>
    <s v="23540A"/>
    <n v="1.5"/>
    <n v="381000"/>
    <n v="20030101"/>
  </r>
  <r>
    <n v="1074598"/>
    <x v="0"/>
    <x v="0"/>
    <s v="Aceite"/>
    <x v="2"/>
    <s v="13.2 KV"/>
    <s v="240V/120V"/>
    <s v="2014"/>
    <n v="4"/>
    <n v="20"/>
    <s v="24082A"/>
    <n v="1.5"/>
    <n v="381000"/>
    <n v="20140101"/>
  </r>
  <r>
    <n v="105238"/>
    <x v="0"/>
    <x v="0"/>
    <s v="Aceite"/>
    <x v="2"/>
    <s v="13.2 KV"/>
    <s v="240V/120V"/>
    <s v="1984"/>
    <n v="34"/>
    <n v="20"/>
    <s v="23731A"/>
    <n v="1.5"/>
    <n v="381000"/>
    <n v="19840101"/>
  </r>
  <r>
    <n v="105297"/>
    <x v="0"/>
    <x v="0"/>
    <s v="Aceite"/>
    <x v="2"/>
    <s v="13.2 KV"/>
    <s v="240V/120V"/>
    <s v="1992"/>
    <n v="26"/>
    <n v="20"/>
    <s v="23365A"/>
    <n v="1.5"/>
    <n v="381000"/>
    <n v="19920101"/>
  </r>
  <r>
    <n v="1075020"/>
    <x v="0"/>
    <x v="0"/>
    <s v="Aceite"/>
    <x v="1"/>
    <s v="13.2 KV"/>
    <s v="213V/123V"/>
    <s v="2014"/>
    <n v="4"/>
    <n v="20"/>
    <s v="230574A"/>
    <n v="1.5"/>
    <n v="381000"/>
    <n v="20141009"/>
  </r>
  <r>
    <n v="105265"/>
    <x v="0"/>
    <x v="0"/>
    <s v="Aceite"/>
    <x v="2"/>
    <s v="13.2 KV"/>
    <s v="240V/120V"/>
    <s v="1966"/>
    <n v="52"/>
    <n v="20"/>
    <s v="23787A"/>
    <n v="1.5"/>
    <n v="381000"/>
    <n v="19960101"/>
  </r>
  <r>
    <n v="106576"/>
    <x v="3"/>
    <x v="0"/>
    <s v="Aceite"/>
    <x v="5"/>
    <s v="13.2 KV"/>
    <s v="240V/120V"/>
    <s v="1985"/>
    <n v="33"/>
    <n v="20"/>
    <s v="15917A"/>
    <n v="1.5"/>
    <n v="381000"/>
    <n v="19850101"/>
  </r>
  <r>
    <n v="900189"/>
    <x v="0"/>
    <x v="0"/>
    <s v="Aceite"/>
    <x v="5"/>
    <s v="13.2 KV"/>
    <s v="240V/120V"/>
    <s v="2000"/>
    <n v="18"/>
    <n v="20"/>
    <s v="19454A"/>
    <n v="1.5"/>
    <n v="381000"/>
    <n v="20010401"/>
  </r>
  <r>
    <n v="29380"/>
    <x v="0"/>
    <x v="0"/>
    <s v="Aceite"/>
    <x v="2"/>
    <s v="13.2 KV"/>
    <s v="240V/120V"/>
    <n v="2010"/>
    <n v="8"/>
    <n v="20"/>
    <s v="15889A"/>
    <n v="1.5"/>
    <n v="381000"/>
    <n v="20100114"/>
  </r>
  <r>
    <n v="901586"/>
    <x v="4"/>
    <x v="0"/>
    <s v="Aceite"/>
    <x v="2"/>
    <s v="13.2 KV"/>
    <s v="240V/120V"/>
    <s v="2004"/>
    <n v="14"/>
    <n v="20"/>
    <s v="19453A"/>
    <n v="1.5"/>
    <n v="381000"/>
    <n v="20040901"/>
  </r>
  <r>
    <s v="TRAFO 1F 10 KVA 7600/240/120 V"/>
    <x v="0"/>
    <x v="1"/>
    <s v="Aceite"/>
    <x v="8"/>
    <s v="7.6 KV"/>
    <s v="240V/120V"/>
    <m/>
    <m/>
    <n v="20"/>
    <s v="Palmira"/>
    <n v="1.5"/>
    <n v="381000"/>
    <m/>
  </r>
  <r>
    <s v="TRAFO 1F 13200/240/120 V-37.5 kVA"/>
    <x v="0"/>
    <x v="1"/>
    <s v="Aceite"/>
    <x v="5"/>
    <s v="13.2 KV"/>
    <s v="240V/120V"/>
    <m/>
    <m/>
    <n v="20"/>
    <s v="Palmira"/>
    <n v="1.5"/>
    <n v="381000"/>
    <m/>
  </r>
  <r>
    <s v="TRAFO 1F 13200/240/120V 10 KVA"/>
    <x v="0"/>
    <x v="1"/>
    <s v="Aceite"/>
    <x v="8"/>
    <s v="13.2 KV"/>
    <s v="240V/120V"/>
    <m/>
    <m/>
    <n v="20"/>
    <s v="Palmira"/>
    <n v="1.5"/>
    <n v="381000"/>
    <m/>
  </r>
  <r>
    <s v="TRAFO 1F 13200/240/120V 10 KVA"/>
    <x v="0"/>
    <x v="1"/>
    <s v="Aceite"/>
    <x v="8"/>
    <s v="13.2 KV"/>
    <s v="240V/120V"/>
    <m/>
    <m/>
    <n v="20"/>
    <s v="Palmira"/>
    <n v="1.5"/>
    <n v="381000"/>
    <m/>
  </r>
  <r>
    <s v="TRAFO 1F 13200/240/120V 25 KVA"/>
    <x v="0"/>
    <x v="1"/>
    <s v="Aceite"/>
    <x v="6"/>
    <s v="13.2 KV"/>
    <s v="240V/120V"/>
    <m/>
    <m/>
    <n v="20"/>
    <s v="Palmira"/>
    <n v="1.5"/>
    <n v="381000"/>
    <m/>
  </r>
  <r>
    <s v="TRAFO 1F 13200/240/120V 5 KVA"/>
    <x v="0"/>
    <x v="1"/>
    <s v="Aceite"/>
    <x v="9"/>
    <s v="13.2 KV"/>
    <s v="240V/120V"/>
    <m/>
    <m/>
    <n v="20"/>
    <s v="Palmira"/>
    <n v="1.5"/>
    <n v="381000"/>
    <m/>
  </r>
  <r>
    <s v="TRAFO 1F 13200/240/120V 5 KVA"/>
    <x v="0"/>
    <x v="1"/>
    <s v="Aceite"/>
    <x v="9"/>
    <s v="13.2 KV"/>
    <s v="240V/120V"/>
    <m/>
    <m/>
    <n v="20"/>
    <s v="Palmira"/>
    <n v="1.5"/>
    <n v="381000"/>
    <m/>
  </r>
  <r>
    <s v="TRAFO 1F 13200/240/120V 5 KVA"/>
    <x v="0"/>
    <x v="1"/>
    <s v="Aceite"/>
    <x v="9"/>
    <s v="13.2 KV"/>
    <s v="240V/120V"/>
    <m/>
    <m/>
    <n v="20"/>
    <s v="Palmira"/>
    <n v="1.5"/>
    <n v="381000"/>
    <m/>
  </r>
  <r>
    <s v="TRAFO 1F 13200/240/120V 5 KVA"/>
    <x v="0"/>
    <x v="1"/>
    <s v="Aceite"/>
    <x v="9"/>
    <s v="13.2 KV"/>
    <s v="240V/120V"/>
    <m/>
    <m/>
    <n v="20"/>
    <s v="Palmira"/>
    <n v="1.5"/>
    <n v="381000"/>
    <m/>
  </r>
  <r>
    <s v="TRAFO 1F 13200/240/120V 50 KVA"/>
    <x v="0"/>
    <x v="1"/>
    <s v="Aceite"/>
    <x v="2"/>
    <s v="13.2 KV"/>
    <s v="240V/120V"/>
    <m/>
    <m/>
    <n v="20"/>
    <s v="Palmira"/>
    <n v="1.5"/>
    <n v="381000"/>
    <m/>
  </r>
  <r>
    <s v="TRAFO 1F 13200/240/120V 75 KVA"/>
    <x v="0"/>
    <x v="1"/>
    <s v="Aceite"/>
    <x v="1"/>
    <s v="13.2 KV"/>
    <s v="240V/120V"/>
    <m/>
    <m/>
    <n v="20"/>
    <s v="Palmira"/>
    <n v="1.5"/>
    <n v="381000"/>
    <m/>
  </r>
  <r>
    <s v="TRAFO 1F 25 KVA 6900/230/115 V"/>
    <x v="0"/>
    <x v="1"/>
    <s v="Aceite"/>
    <x v="6"/>
    <s v="6.9 KV"/>
    <s v="230V/115V"/>
    <m/>
    <m/>
    <n v="20"/>
    <s v="Palmira"/>
    <n v="1.5"/>
    <n v="381000"/>
    <m/>
  </r>
  <r>
    <s v="TRAFO 1F 7.5KVA 220/115 V PARA PRUEBA"/>
    <x v="0"/>
    <x v="1"/>
    <s v="Aceite"/>
    <x v="10"/>
    <m/>
    <s v="220V/115V"/>
    <m/>
    <m/>
    <n v="20"/>
    <s v="Palmira"/>
    <n v="1.5"/>
    <n v="381000"/>
    <m/>
  </r>
  <r>
    <s v="TRAFO 1F AUTOPROTE 15KVA 13.2KV/240/120V"/>
    <x v="0"/>
    <x v="1"/>
    <s v="Aceite"/>
    <x v="11"/>
    <s v="13.2 KV"/>
    <s v="240V/120V"/>
    <m/>
    <m/>
    <n v="20"/>
    <s v="Palmira"/>
    <n v="1.5"/>
    <n v="381000"/>
    <m/>
  </r>
  <r>
    <s v="TRAFO 1F AUTOPROTE 25KVA 13.2KV/240/120V"/>
    <x v="0"/>
    <x v="1"/>
    <s v="Aceite"/>
    <x v="6"/>
    <s v="13.2 KV"/>
    <s v="240V/120V"/>
    <m/>
    <m/>
    <n v="20"/>
    <s v="Palmira"/>
    <n v="1.5"/>
    <n v="381000"/>
    <m/>
  </r>
  <r>
    <s v="TRAFO 3F 112.5KVA 13200/220/127V"/>
    <x v="0"/>
    <x v="0"/>
    <s v="Aceite"/>
    <x v="0"/>
    <s v="13.2 KV"/>
    <s v="220V/127V"/>
    <m/>
    <m/>
    <n v="20"/>
    <s v="Palmira"/>
    <n v="1.5"/>
    <n v="381000"/>
    <m/>
  </r>
  <r>
    <s v="TRAFO 3F 112.5KVA 13200/440/254V"/>
    <x v="0"/>
    <x v="0"/>
    <s v="Aceite"/>
    <x v="0"/>
    <s v="13.2 KV"/>
    <s v="440V/254V"/>
    <m/>
    <m/>
    <n v="20"/>
    <s v="Palmira"/>
    <n v="1.5"/>
    <n v="381000"/>
    <m/>
  </r>
  <r>
    <s v="TRAFO 3F 13200/208/120 V-30 KVA"/>
    <x v="0"/>
    <x v="0"/>
    <s v="Aceite"/>
    <x v="4"/>
    <s v="13.2 KV"/>
    <s v="208V/120V"/>
    <m/>
    <m/>
    <n v="20"/>
    <s v="Palmira"/>
    <n v="1.5"/>
    <n v="381000"/>
    <m/>
  </r>
  <r>
    <s v="TRAFO 3F 13200/208/120 V-30 KVA"/>
    <x v="0"/>
    <x v="0"/>
    <s v="Aceite"/>
    <x v="4"/>
    <s v="13.2 KV"/>
    <s v="208V/120V"/>
    <m/>
    <m/>
    <n v="20"/>
    <s v="Palmira"/>
    <n v="1.5"/>
    <n v="381000"/>
    <m/>
  </r>
  <r>
    <s v="TRAFO 3F 13200/208/120 V-45 KVA"/>
    <x v="0"/>
    <x v="0"/>
    <s v="Aceite"/>
    <x v="3"/>
    <s v="13.2 KV"/>
    <s v="208V/120V"/>
    <m/>
    <m/>
    <n v="20"/>
    <s v="Palmira"/>
    <n v="1.5"/>
    <n v="381000"/>
    <m/>
  </r>
  <r>
    <s v="TRAFO 3F 13200/208/120 V-75 KVA"/>
    <x v="0"/>
    <x v="0"/>
    <s v="Aceite"/>
    <x v="1"/>
    <s v="13.2 KV"/>
    <s v="208V/120V"/>
    <m/>
    <m/>
    <n v="20"/>
    <s v="Palmira"/>
    <n v="1.5"/>
    <n v="381000"/>
    <m/>
  </r>
  <r>
    <s v="TRAFO 3F 13200/208/120V 150 KV"/>
    <x v="0"/>
    <x v="0"/>
    <s v="Aceite"/>
    <x v="12"/>
    <s v="13.2 KV"/>
    <s v="208V/120V"/>
    <m/>
    <m/>
    <n v="20"/>
    <s v="Palmira"/>
    <n v="1.5"/>
    <n v="381000"/>
    <m/>
  </r>
  <r>
    <s v="TRAFO 3F 13200/208/120V-112.5KVA"/>
    <x v="0"/>
    <x v="0"/>
    <s v="Aceite"/>
    <x v="0"/>
    <s v="13.2 KV"/>
    <s v="208V/120V"/>
    <m/>
    <m/>
    <n v="20"/>
    <s v="Palmira"/>
    <n v="1.5"/>
    <n v="381000"/>
    <m/>
  </r>
  <r>
    <s v="TRAFO 3F 13200/220/127 V-30 KVA"/>
    <x v="0"/>
    <x v="0"/>
    <s v="Aceite"/>
    <x v="4"/>
    <s v="13.2 KV"/>
    <s v="220V/127V"/>
    <m/>
    <m/>
    <n v="20"/>
    <s v="Palmira"/>
    <n v="1.5"/>
    <n v="381000"/>
    <m/>
  </r>
  <r>
    <s v="TRAFO 3F 13200/220/127 V-45 KVA"/>
    <x v="0"/>
    <x v="0"/>
    <s v="Aceite"/>
    <x v="3"/>
    <s v="13.2 KV"/>
    <s v="220V/127V"/>
    <m/>
    <m/>
    <n v="20"/>
    <s v="Palmira"/>
    <n v="1.5"/>
    <n v="381000"/>
    <m/>
  </r>
  <r>
    <s v="TRAFO 3F 13200/220/127V 225KVA"/>
    <x v="0"/>
    <x v="0"/>
    <s v="Aceite"/>
    <x v="13"/>
    <s v="13.2 KV"/>
    <s v="220V/127V"/>
    <m/>
    <m/>
    <n v="20"/>
    <s v="Palmira"/>
    <n v="1.5"/>
    <n v="381000"/>
    <m/>
  </r>
  <r>
    <s v="TRAFO 3F 13200/225/130V 150KVA"/>
    <x v="0"/>
    <x v="0"/>
    <s v="Aceite"/>
    <x v="12"/>
    <s v="13.2 KV"/>
    <s v="225V/130V"/>
    <m/>
    <m/>
    <n v="20"/>
    <s v="Palmira"/>
    <n v="1.5"/>
    <n v="381000"/>
    <m/>
  </r>
  <r>
    <s v="TRAFO 3F 13200/226/127V 400 KVA"/>
    <x v="0"/>
    <x v="0"/>
    <s v="Aceite"/>
    <x v="14"/>
    <s v="13.2 KV"/>
    <s v="226V/127V"/>
    <m/>
    <m/>
    <n v="20"/>
    <s v="Palmira"/>
    <n v="1.5"/>
    <n v="381000"/>
    <m/>
  </r>
  <r>
    <s v="TRAFO 3F 15 KVA 13200/208/120 V"/>
    <x v="0"/>
    <x v="0"/>
    <s v="Aceite"/>
    <x v="11"/>
    <s v="13.2 KV"/>
    <s v="208V/120V"/>
    <m/>
    <m/>
    <n v="20"/>
    <s v="Palmira"/>
    <n v="1.5"/>
    <n v="381000"/>
    <m/>
  </r>
  <r>
    <s v="TRAFO 3F PADM E/S 13.2/208/120V 225KVA"/>
    <x v="0"/>
    <x v="0"/>
    <s v="Aceite"/>
    <x v="13"/>
    <s v="13.2 KV"/>
    <s v="208V/120V"/>
    <m/>
    <m/>
    <n v="20"/>
    <s v="Palmira"/>
    <n v="1.5"/>
    <n v="381000"/>
    <m/>
  </r>
  <r>
    <s v="TRAFO 3F PADM FIN L 13.2/208/120 225 KVA"/>
    <x v="0"/>
    <x v="0"/>
    <s v="Aceite"/>
    <x v="6"/>
    <s v="13.2 KV"/>
    <s v="208V/120V"/>
    <m/>
    <m/>
    <n v="20"/>
    <s v="Palmira"/>
    <n v="1.5"/>
    <n v="381000"/>
    <m/>
  </r>
  <r>
    <s v="TRAFO 3F PADM FIN L 13.2/208/120 500KVA"/>
    <x v="0"/>
    <x v="0"/>
    <s v="Aceite"/>
    <x v="7"/>
    <s v="13.2 KV"/>
    <s v="208V/120V"/>
    <m/>
    <m/>
    <n v="20"/>
    <s v="Palmira"/>
    <n v="1.5"/>
    <n v="381000"/>
    <m/>
  </r>
  <r>
    <s v="TRAFO 3F PADM FIN L 13.2/220/127V 300KVA"/>
    <x v="0"/>
    <x v="0"/>
    <s v="Aceite"/>
    <x v="15"/>
    <s v="13.2 KV"/>
    <s v="220V/127V"/>
    <m/>
    <m/>
    <n v="20"/>
    <s v="Palmira"/>
    <n v="1.5"/>
    <n v="381000"/>
    <m/>
  </r>
  <r>
    <s v="TRAFO 3F PADMOUN 13.2 KV 300 KVA"/>
    <x v="0"/>
    <x v="0"/>
    <s v="Aceite"/>
    <x v="15"/>
    <s v="13.2 KV"/>
    <m/>
    <m/>
    <m/>
    <n v="20"/>
    <s v="Palmira"/>
    <n v="1.5"/>
    <n v="381000"/>
    <m/>
  </r>
  <r>
    <s v="TRAFO 3F TIPO POSTE 13200/220/127V 75 KV"/>
    <x v="0"/>
    <x v="0"/>
    <s v="Aceite"/>
    <x v="1"/>
    <s v="13.2 KV"/>
    <s v="220V/127V"/>
    <m/>
    <m/>
    <n v="20"/>
    <s v="Palmira"/>
    <n v="1.5"/>
    <n v="381000"/>
    <m/>
  </r>
  <r>
    <s v="TRAFO 250 KVA 3F 208/480V SECO"/>
    <x v="0"/>
    <x v="0"/>
    <s v="Aceite"/>
    <x v="16"/>
    <s v="13.2 KV"/>
    <s v="208V/480V"/>
    <m/>
    <m/>
    <n v="20"/>
    <s v="Palmira"/>
    <n v="1.5"/>
    <n v="381000"/>
    <m/>
  </r>
  <r>
    <s v="TRAFO 3F 13200/220/127V 150 KVA"/>
    <x v="0"/>
    <x v="0"/>
    <s v="Aceite"/>
    <x v="12"/>
    <s v="13.2 KV"/>
    <s v="220V/127V"/>
    <m/>
    <m/>
    <n v="20"/>
    <s v="Palmira"/>
    <n v="1.5"/>
    <n v="381000"/>
    <m/>
  </r>
  <r>
    <s v="TRAFO 3F 13200/440/254V 150 KVA"/>
    <x v="0"/>
    <x v="0"/>
    <s v="Aceite"/>
    <x v="12"/>
    <s v="13.2 KV"/>
    <s v="440V/254V"/>
    <m/>
    <m/>
    <n v="20"/>
    <s v="Palmira"/>
    <n v="1.5"/>
    <n v="381000"/>
    <m/>
  </r>
  <r>
    <s v="TRAFO 3F 13200/440/254V 45 KVA"/>
    <x v="0"/>
    <x v="0"/>
    <s v="Aceite"/>
    <x v="3"/>
    <s v="13.2 KV"/>
    <s v="440V/254V"/>
    <m/>
    <m/>
    <n v="20"/>
    <s v="Palmira"/>
    <n v="1.5"/>
    <n v="381000"/>
    <m/>
  </r>
  <r>
    <s v="TRAFO 3F 225 KVA 13200/208/120V"/>
    <x v="0"/>
    <x v="0"/>
    <s v="Aceite"/>
    <x v="13"/>
    <s v="13.2 KV"/>
    <s v="208V/120V"/>
    <m/>
    <m/>
    <n v="20"/>
    <s v="Palmira"/>
    <n v="1.5"/>
    <n v="381000"/>
    <m/>
  </r>
  <r>
    <s v="TRAFO 3F 225 KVA 13200/440/254V"/>
    <x v="0"/>
    <x v="0"/>
    <s v="Aceite"/>
    <x v="13"/>
    <s v="13.2 KV"/>
    <s v="440V/254V"/>
    <m/>
    <m/>
    <n v="20"/>
    <s v="Palmira"/>
    <n v="1.5"/>
    <n v="381000"/>
    <m/>
  </r>
  <r>
    <s v="TRAFO 3F TIPO POSTE 13200/440/254V 75 KV"/>
    <x v="0"/>
    <x v="0"/>
    <s v="Aceite"/>
    <x v="1"/>
    <s v="13.2 KV"/>
    <s v="440V/254V"/>
    <m/>
    <m/>
    <n v="20"/>
    <s v="Palmira"/>
    <n v="1.5"/>
    <n v="381000"/>
    <m/>
  </r>
  <r>
    <s v="TRAFO 3F TIPO POSTE 13200/440/127V 75 KV"/>
    <x v="0"/>
    <x v="0"/>
    <s v="Aceite"/>
    <x v="1"/>
    <s v="13.2 KV"/>
    <s v="440V/127V"/>
    <m/>
    <m/>
    <n v="20"/>
    <s v="Palmira"/>
    <n v="1.5"/>
    <n v="381000"/>
    <m/>
  </r>
  <r>
    <s v="TRAFO 3F 15 KVA 13200/220/127 V"/>
    <x v="0"/>
    <x v="0"/>
    <s v="Aceite"/>
    <x v="11"/>
    <s v="13.2 KV"/>
    <s v="220V/127V"/>
    <m/>
    <m/>
    <n v="20"/>
    <s v="Palmira"/>
    <n v="1.5"/>
    <n v="381000"/>
    <m/>
  </r>
  <r>
    <s v="TRAFO 3F TIPO POSTE 13200/440/220V 250KV"/>
    <x v="0"/>
    <x v="0"/>
    <s v="Aceite"/>
    <x v="16"/>
    <s v="13.2 KV"/>
    <s v="440V/220V"/>
    <m/>
    <m/>
    <n v="20"/>
    <s v="Palmira"/>
    <n v="1.5"/>
    <n v="381000"/>
    <m/>
  </r>
  <r>
    <s v="TRAFO 3F PADMOUN 13200/226/130V 300 KVA"/>
    <x v="0"/>
    <x v="0"/>
    <s v="Aceite"/>
    <x v="15"/>
    <s v="13.2 KV"/>
    <s v="226V/130V"/>
    <m/>
    <m/>
    <n v="20"/>
    <s v="Palmira"/>
    <n v="1.5"/>
    <n v="381000"/>
    <m/>
  </r>
  <r>
    <s v="TRAFO 60 KVA 3F 430/238V SECO"/>
    <x v="0"/>
    <x v="0"/>
    <s v="Aceite"/>
    <x v="17"/>
    <s v="13.2 KV"/>
    <s v="430V/238V"/>
    <m/>
    <m/>
    <n v="20"/>
    <s v="Palmira"/>
    <n v="1.5"/>
    <n v="381000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0"/>
    <x v="0"/>
    <n v="1.2999999999999999E-2"/>
  </r>
  <r>
    <n v="0.5"/>
    <x v="0"/>
    <n v="1.2500000000000001E-2"/>
  </r>
  <r>
    <n v="1"/>
    <x v="1"/>
    <n v="1.2500000000000001E-2"/>
  </r>
  <r>
    <n v="1.5"/>
    <x v="1"/>
    <n v="1.15E-2"/>
  </r>
  <r>
    <n v="2"/>
    <x v="2"/>
    <n v="1.2500000000000001E-2"/>
  </r>
  <r>
    <n v="2.5"/>
    <x v="2"/>
    <n v="1.2500000000000001E-2"/>
  </r>
  <r>
    <n v="3"/>
    <x v="3"/>
    <n v="1.2500000000000001E-2"/>
  </r>
  <r>
    <n v="3.5"/>
    <x v="3"/>
    <n v="1.2500000000000001E-2"/>
  </r>
  <r>
    <n v="4"/>
    <x v="4"/>
    <n v="1.2E-2"/>
  </r>
  <r>
    <n v="4.5"/>
    <x v="4"/>
    <n v="1.4E-2"/>
  </r>
  <r>
    <n v="5"/>
    <x v="5"/>
    <n v="1.7000000000000001E-2"/>
  </r>
  <r>
    <n v="5.5"/>
    <x v="5"/>
    <n v="0.02"/>
  </r>
  <r>
    <n v="6"/>
    <x v="6"/>
    <n v="2.1499999999999998E-2"/>
  </r>
  <r>
    <n v="6.5"/>
    <x v="6"/>
    <n v="2.1000000000000001E-2"/>
  </r>
  <r>
    <n v="7"/>
    <x v="7"/>
    <n v="0.02"/>
  </r>
  <r>
    <n v="7.5"/>
    <x v="7"/>
    <n v="1.8000000000000002E-2"/>
  </r>
  <r>
    <n v="8"/>
    <x v="8"/>
    <n v="1.8000000000000002E-2"/>
  </r>
  <r>
    <n v="8.5"/>
    <x v="8"/>
    <n v="0.02"/>
  </r>
  <r>
    <n v="9"/>
    <x v="9"/>
    <n v="1.7500000000000002E-2"/>
  </r>
  <r>
    <n v="9.5"/>
    <x v="9"/>
    <n v="1.9E-2"/>
  </r>
  <r>
    <n v="10"/>
    <x v="10"/>
    <n v="2.1000000000000001E-2"/>
  </r>
  <r>
    <n v="10.5"/>
    <x v="10"/>
    <n v="2.2000000000000002E-2"/>
  </r>
  <r>
    <n v="11"/>
    <x v="11"/>
    <n v="2.2000000000000002E-2"/>
  </r>
  <r>
    <n v="11.5"/>
    <x v="11"/>
    <n v="2.4E-2"/>
  </r>
  <r>
    <n v="12"/>
    <x v="12"/>
    <n v="2.5000000000000001E-2"/>
  </r>
  <r>
    <n v="12.5"/>
    <x v="12"/>
    <n v="2.4E-2"/>
  </r>
  <r>
    <n v="13"/>
    <x v="13"/>
    <n v="2.3E-2"/>
  </r>
  <r>
    <n v="13.5"/>
    <x v="13"/>
    <n v="2.1499999999999998E-2"/>
  </r>
  <r>
    <n v="14"/>
    <x v="14"/>
    <n v="1.7999999999999999E-2"/>
  </r>
  <r>
    <n v="14.5"/>
    <x v="14"/>
    <n v="0.02"/>
  </r>
  <r>
    <n v="15"/>
    <x v="15"/>
    <n v="2.0500000000000001E-2"/>
  </r>
  <r>
    <n v="15.5"/>
    <x v="15"/>
    <n v="2.0499999999999997E-2"/>
  </r>
  <r>
    <n v="16"/>
    <x v="16"/>
    <n v="2.1499999999999998E-2"/>
  </r>
  <r>
    <n v="16.5"/>
    <x v="16"/>
    <n v="2.5000000000000001E-2"/>
  </r>
  <r>
    <n v="17"/>
    <x v="17"/>
    <n v="2.75E-2"/>
  </r>
  <r>
    <n v="17.5"/>
    <x v="17"/>
    <n v="2.8999999999999998E-2"/>
  </r>
  <r>
    <n v="18"/>
    <x v="18"/>
    <n v="3.1E-2"/>
  </r>
  <r>
    <n v="18.5"/>
    <x v="18"/>
    <n v="3.3500000000000002E-2"/>
  </r>
  <r>
    <n v="19"/>
    <x v="19"/>
    <n v="3.4000000000000002E-2"/>
  </r>
  <r>
    <n v="19.5"/>
    <x v="19"/>
    <n v="3.4000000000000002E-2"/>
  </r>
  <r>
    <n v="20"/>
    <x v="20"/>
    <n v="3.2500000000000001E-2"/>
  </r>
  <r>
    <n v="20.5"/>
    <x v="20"/>
    <n v="2.7999999999999997E-2"/>
  </r>
  <r>
    <n v="21"/>
    <x v="21"/>
    <n v="2.7000000000000003E-2"/>
  </r>
  <r>
    <n v="21.5"/>
    <x v="21"/>
    <n v="2.6000000000000002E-2"/>
  </r>
  <r>
    <n v="22"/>
    <x v="22"/>
    <n v="2.3E-2"/>
  </r>
  <r>
    <n v="22.5"/>
    <x v="22"/>
    <n v="1.8000000000000002E-2"/>
  </r>
  <r>
    <n v="23"/>
    <x v="23"/>
    <n v="1.6E-2"/>
  </r>
  <r>
    <n v="23.5"/>
    <x v="23"/>
    <n v="1.49999999999999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1" firstHeaderRow="1" firstDataRow="1" firstDataCol="1"/>
  <pivotFields count="13">
    <pivotField dataField="1" subtotalTop="0" showAll="0">
      <items count="71">
        <item x="49"/>
        <item x="19"/>
        <item x="45"/>
        <item x="0"/>
        <item x="59"/>
        <item x="22"/>
        <item x="53"/>
        <item x="68"/>
        <item x="66"/>
        <item x="39"/>
        <item x="12"/>
        <item x="52"/>
        <item x="44"/>
        <item x="15"/>
        <item x="43"/>
        <item x="1"/>
        <item x="42"/>
        <item x="14"/>
        <item x="69"/>
        <item x="67"/>
        <item x="8"/>
        <item x="48"/>
        <item x="28"/>
        <item x="34"/>
        <item x="51"/>
        <item x="16"/>
        <item x="17"/>
        <item x="23"/>
        <item x="10"/>
        <item x="5"/>
        <item x="18"/>
        <item x="13"/>
        <item x="57"/>
        <item x="11"/>
        <item x="37"/>
        <item x="20"/>
        <item x="64"/>
        <item x="29"/>
        <item x="58"/>
        <item x="63"/>
        <item x="25"/>
        <item x="54"/>
        <item x="60"/>
        <item x="7"/>
        <item x="62"/>
        <item x="65"/>
        <item x="3"/>
        <item x="2"/>
        <item x="38"/>
        <item x="40"/>
        <item x="61"/>
        <item x="36"/>
        <item x="50"/>
        <item x="6"/>
        <item x="46"/>
        <item x="47"/>
        <item x="26"/>
        <item x="9"/>
        <item x="41"/>
        <item x="55"/>
        <item x="24"/>
        <item x="32"/>
        <item x="35"/>
        <item x="21"/>
        <item x="27"/>
        <item x="56"/>
        <item x="31"/>
        <item x="4"/>
        <item x="33"/>
        <item x="3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5"/>
        <item x="0"/>
        <item x="1"/>
        <item x="3"/>
        <item x="2"/>
        <item x="4"/>
        <item x="6"/>
        <item t="default"/>
      </items>
    </pivotField>
    <pivotField subtotalTop="0" showAll="0"/>
    <pivotField subtotalTop="0"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id_nod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Fases/Capacidad" colHeaderCaption="Fases">
  <location ref="A3:B29" firstHeaderRow="1" firstDataRow="1" firstDataCol="1"/>
  <pivotFields count="14">
    <pivotField dataField="1" subtotalTop="0" showAll="0"/>
    <pivotField subtotalTop="0" showAll="0">
      <items count="8">
        <item x="1"/>
        <item x="3"/>
        <item x="5"/>
        <item x="0"/>
        <item x="4"/>
        <item x="2"/>
        <item x="6"/>
        <item t="default"/>
      </items>
    </pivotField>
    <pivotField axis="axisRow" subtotalTop="0" showAll="0" defaultSubtotal="0">
      <items count="2">
        <item x="0"/>
        <item x="1"/>
      </items>
    </pivotField>
    <pivotField subtotalTop="0" showAll="0"/>
    <pivotField axis="axisRow" subtotalTop="0" showAll="0" sortType="ascending">
      <items count="19">
        <item x="9"/>
        <item x="10"/>
        <item x="8"/>
        <item x="11"/>
        <item x="6"/>
        <item x="4"/>
        <item x="5"/>
        <item x="3"/>
        <item x="2"/>
        <item x="17"/>
        <item x="1"/>
        <item x="0"/>
        <item x="12"/>
        <item x="13"/>
        <item x="16"/>
        <item x="15"/>
        <item x="14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</pivotFields>
  <rowFields count="2">
    <field x="2"/>
    <field x="4"/>
  </rowFields>
  <rowItems count="26">
    <i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8"/>
    </i>
    <i r="1">
      <x v="10"/>
    </i>
    <i t="grand">
      <x/>
    </i>
  </rowItems>
  <colItems count="1">
    <i/>
  </colItems>
  <dataFields count="1">
    <dataField name="# Transformadores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187218-2E9F-40EC-B039-D1C5902DF31E}" name="Tabla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4:G29" firstHeaderRow="1" firstDataRow="1" firstDataCol="1"/>
  <pivotFields count="3"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numFmtId="10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a de Demanda de potencia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Capacidad KVA">
  <location ref="A3:B30" firstHeaderRow="1" firstDataRow="1" firstDataCol="1"/>
  <pivotFields count="6">
    <pivotField axis="axisRow" subtotalTop="0" showAll="0" defaultSubtotal="0">
      <items count="3">
        <item x="0"/>
        <item x="1"/>
        <item x="2"/>
      </items>
    </pivotField>
    <pivotField axis="axisRow" subtotalTop="0" showAll="0">
      <items count="20">
        <item x="0"/>
        <item x="1"/>
        <item x="2"/>
        <item x="3"/>
        <item x="4"/>
        <item x="8"/>
        <item x="5"/>
        <item x="9"/>
        <item x="6"/>
        <item x="10"/>
        <item x="7"/>
        <item x="11"/>
        <item x="12"/>
        <item x="13"/>
        <item x="14"/>
        <item x="15"/>
        <item x="16"/>
        <item x="17"/>
        <item x="18"/>
        <item t="default"/>
      </items>
    </pivotField>
    <pivotField subtotalTop="0" showAll="0"/>
    <pivotField subtotalTop="0" showAll="0"/>
    <pivotField subtotalTop="0" showAll="0"/>
    <pivotField dataField="1" subtotalTop="0" showAll="0"/>
  </pivotFields>
  <rowFields count="2">
    <field x="0"/>
    <field x="1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8"/>
    </i>
    <i r="1">
      <x v="10"/>
    </i>
    <i>
      <x v="1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"/>
    </i>
    <i r="1">
      <x v="18"/>
    </i>
    <i t="grand">
      <x/>
    </i>
  </rowItems>
  <colItems count="1">
    <i/>
  </colItems>
  <dataFields count="1">
    <dataField name="# Transformador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1"/>
  <sheetViews>
    <sheetView workbookViewId="0">
      <selection activeCell="B6" sqref="B6"/>
    </sheetView>
  </sheetViews>
  <sheetFormatPr baseColWidth="10" defaultRowHeight="15"/>
  <cols>
    <col min="1" max="1" width="17.5703125" customWidth="1"/>
    <col min="2" max="2" width="17.85546875" customWidth="1"/>
    <col min="3" max="32" width="22.42578125" customWidth="1"/>
    <col min="33" max="34" width="22.42578125" bestFit="1" customWidth="1"/>
    <col min="35" max="36" width="22.42578125" customWidth="1"/>
    <col min="37" max="37" width="22.42578125" bestFit="1" customWidth="1"/>
    <col min="38" max="66" width="22.42578125" customWidth="1"/>
    <col min="67" max="67" width="22.42578125" bestFit="1" customWidth="1"/>
    <col min="68" max="70" width="22.42578125" customWidth="1"/>
    <col min="71" max="71" width="12.5703125" customWidth="1"/>
    <col min="72" max="72" width="12.5703125" bestFit="1" customWidth="1"/>
  </cols>
  <sheetData>
    <row r="3" spans="1:2">
      <c r="A3" s="12" t="s">
        <v>164</v>
      </c>
      <c r="B3" t="s">
        <v>233</v>
      </c>
    </row>
    <row r="4" spans="1:2">
      <c r="A4" s="13">
        <v>1</v>
      </c>
      <c r="B4" s="14">
        <v>1</v>
      </c>
    </row>
    <row r="5" spans="1:2">
      <c r="A5" s="13">
        <v>2</v>
      </c>
      <c r="B5" s="14">
        <v>26</v>
      </c>
    </row>
    <row r="6" spans="1:2">
      <c r="A6" s="13">
        <v>3</v>
      </c>
      <c r="B6" s="14">
        <v>27</v>
      </c>
    </row>
    <row r="7" spans="1:2">
      <c r="A7" s="13">
        <v>4</v>
      </c>
      <c r="B7" s="14">
        <v>5</v>
      </c>
    </row>
    <row r="8" spans="1:2">
      <c r="A8" s="13">
        <v>5</v>
      </c>
      <c r="B8" s="14">
        <v>3</v>
      </c>
    </row>
    <row r="9" spans="1:2">
      <c r="A9" s="13" t="s">
        <v>70</v>
      </c>
      <c r="B9" s="14">
        <v>7</v>
      </c>
    </row>
    <row r="10" spans="1:2">
      <c r="A10" s="13" t="s">
        <v>104</v>
      </c>
      <c r="B10" s="14">
        <v>1</v>
      </c>
    </row>
    <row r="11" spans="1:2">
      <c r="A11" s="13" t="s">
        <v>163</v>
      </c>
      <c r="B11" s="14">
        <v>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30"/>
  <sheetViews>
    <sheetView topLeftCell="A10" workbookViewId="0">
      <selection activeCell="F27" sqref="F27"/>
    </sheetView>
  </sheetViews>
  <sheetFormatPr baseColWidth="10" defaultRowHeight="15"/>
  <cols>
    <col min="1" max="1" width="17.5703125" bestFit="1" customWidth="1"/>
    <col min="2" max="2" width="18.42578125" bestFit="1" customWidth="1"/>
  </cols>
  <sheetData>
    <row r="3" spans="1:2">
      <c r="A3" s="12" t="s">
        <v>166</v>
      </c>
      <c r="B3" t="s">
        <v>165</v>
      </c>
    </row>
    <row r="4" spans="1:2">
      <c r="A4" s="13">
        <v>2</v>
      </c>
      <c r="B4" s="14"/>
    </row>
    <row r="5" spans="1:2">
      <c r="A5" s="16">
        <v>5</v>
      </c>
      <c r="B5" s="14">
        <v>7</v>
      </c>
    </row>
    <row r="6" spans="1:2">
      <c r="A6" s="16">
        <v>7.5</v>
      </c>
      <c r="B6" s="14">
        <v>1</v>
      </c>
    </row>
    <row r="7" spans="1:2">
      <c r="A7" s="16">
        <v>10</v>
      </c>
      <c r="B7" s="14">
        <v>8</v>
      </c>
    </row>
    <row r="8" spans="1:2">
      <c r="A8" s="16">
        <v>15</v>
      </c>
      <c r="B8" s="14">
        <v>4</v>
      </c>
    </row>
    <row r="9" spans="1:2">
      <c r="A9" s="16">
        <v>25</v>
      </c>
      <c r="B9" s="14">
        <v>9</v>
      </c>
    </row>
    <row r="10" spans="1:2">
      <c r="A10" s="16">
        <v>37.5</v>
      </c>
      <c r="B10" s="14">
        <v>6</v>
      </c>
    </row>
    <row r="11" spans="1:2">
      <c r="A11" s="16">
        <v>50</v>
      </c>
      <c r="B11" s="14">
        <v>6</v>
      </c>
    </row>
    <row r="12" spans="1:2">
      <c r="A12" s="16">
        <v>75</v>
      </c>
      <c r="B12" s="14">
        <v>6</v>
      </c>
    </row>
    <row r="13" spans="1:2">
      <c r="A13" s="13">
        <v>3</v>
      </c>
      <c r="B13" s="14"/>
    </row>
    <row r="14" spans="1:2">
      <c r="A14" s="16">
        <v>15</v>
      </c>
      <c r="B14" s="14">
        <v>5</v>
      </c>
    </row>
    <row r="15" spans="1:2">
      <c r="A15" s="16">
        <v>25</v>
      </c>
      <c r="B15" s="14">
        <v>7</v>
      </c>
    </row>
    <row r="16" spans="1:2">
      <c r="A16" s="16">
        <v>30</v>
      </c>
      <c r="B16" s="14">
        <v>9</v>
      </c>
    </row>
    <row r="17" spans="1:2">
      <c r="A17" s="16">
        <v>45</v>
      </c>
      <c r="B17" s="14">
        <v>8</v>
      </c>
    </row>
    <row r="18" spans="1:2">
      <c r="A18" s="16">
        <v>50</v>
      </c>
      <c r="B18" s="14">
        <v>5</v>
      </c>
    </row>
    <row r="19" spans="1:2">
      <c r="A19" s="16">
        <v>60</v>
      </c>
      <c r="B19" s="14">
        <v>1</v>
      </c>
    </row>
    <row r="20" spans="1:2">
      <c r="A20" s="16">
        <v>75</v>
      </c>
      <c r="B20" s="14">
        <v>11</v>
      </c>
    </row>
    <row r="21" spans="1:2">
      <c r="A21" s="16">
        <v>112.5</v>
      </c>
      <c r="B21" s="14">
        <v>9</v>
      </c>
    </row>
    <row r="22" spans="1:2">
      <c r="A22" s="16">
        <v>150</v>
      </c>
      <c r="B22" s="14">
        <v>6</v>
      </c>
    </row>
    <row r="23" spans="1:2">
      <c r="A23" s="16">
        <v>225</v>
      </c>
      <c r="B23" s="14">
        <v>3</v>
      </c>
    </row>
    <row r="24" spans="1:2">
      <c r="A24" s="16">
        <v>250</v>
      </c>
      <c r="B24" s="14">
        <v>2</v>
      </c>
    </row>
    <row r="25" spans="1:2">
      <c r="A25" s="16">
        <v>300</v>
      </c>
      <c r="B25" s="14">
        <v>5</v>
      </c>
    </row>
    <row r="26" spans="1:2">
      <c r="A26" s="16">
        <v>400</v>
      </c>
      <c r="B26" s="14">
        <v>2</v>
      </c>
    </row>
    <row r="27" spans="1:2">
      <c r="A27" s="16">
        <v>500</v>
      </c>
      <c r="B27" s="14">
        <v>2</v>
      </c>
    </row>
    <row r="28" spans="1:2">
      <c r="A28" s="13" t="s">
        <v>176</v>
      </c>
      <c r="B28" s="14"/>
    </row>
    <row r="29" spans="1:2">
      <c r="A29" s="16" t="s">
        <v>176</v>
      </c>
      <c r="B29" s="14"/>
    </row>
    <row r="30" spans="1:2">
      <c r="A30" s="13" t="s">
        <v>163</v>
      </c>
      <c r="B30" s="14">
        <v>122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A16" sqref="A16"/>
    </sheetView>
  </sheetViews>
  <sheetFormatPr baseColWidth="10" defaultRowHeight="15"/>
  <cols>
    <col min="1" max="1" width="5.5703125" bestFit="1" customWidth="1"/>
    <col min="2" max="2" width="14.28515625" bestFit="1" customWidth="1"/>
    <col min="3" max="3" width="24.140625" bestFit="1" customWidth="1"/>
  </cols>
  <sheetData>
    <row r="1" spans="1:3">
      <c r="A1" s="1" t="s">
        <v>0</v>
      </c>
      <c r="B1" s="1" t="s">
        <v>2</v>
      </c>
      <c r="C1" s="1" t="s">
        <v>12</v>
      </c>
    </row>
    <row r="2" spans="1:3">
      <c r="A2" s="1"/>
      <c r="B2" s="1"/>
      <c r="C2" s="2"/>
    </row>
    <row r="3" spans="1:3">
      <c r="A3" s="1"/>
      <c r="B3" s="1"/>
      <c r="C3" s="2"/>
    </row>
    <row r="4" spans="1:3">
      <c r="A4" s="1"/>
      <c r="B4" s="1"/>
      <c r="C4" s="2"/>
    </row>
    <row r="5" spans="1:3">
      <c r="A5" s="1"/>
      <c r="B5" s="1"/>
      <c r="C5" s="2"/>
    </row>
    <row r="6" spans="1:3">
      <c r="A6" s="1"/>
      <c r="B6" s="1"/>
      <c r="C6" s="2"/>
    </row>
    <row r="7" spans="1:3">
      <c r="A7" s="1"/>
      <c r="B7" s="1"/>
      <c r="C7" s="2"/>
    </row>
    <row r="8" spans="1:3">
      <c r="A8" s="1"/>
      <c r="B8" s="1"/>
      <c r="C8" s="2"/>
    </row>
    <row r="9" spans="1:3">
      <c r="A9" s="1"/>
      <c r="B9" s="1"/>
      <c r="C9" s="2"/>
    </row>
    <row r="10" spans="1:3">
      <c r="A10" s="1"/>
      <c r="B10" s="1"/>
      <c r="C10" s="2"/>
    </row>
    <row r="11" spans="1:3">
      <c r="A11" s="1"/>
      <c r="B11" s="1"/>
      <c r="C11" s="2"/>
    </row>
    <row r="12" spans="1:3">
      <c r="A12" s="1"/>
      <c r="B12" s="1"/>
      <c r="C12" s="2"/>
    </row>
    <row r="13" spans="1:3">
      <c r="A13" s="1"/>
      <c r="B13" s="1"/>
      <c r="C13" s="2"/>
    </row>
    <row r="14" spans="1:3">
      <c r="A14" s="1"/>
      <c r="B14" s="1"/>
      <c r="C14" s="2"/>
    </row>
    <row r="15" spans="1:3">
      <c r="A15" s="1"/>
      <c r="B15" s="1"/>
      <c r="C15" s="2"/>
    </row>
    <row r="16" spans="1:3">
      <c r="A16" s="1"/>
      <c r="B16" s="1"/>
      <c r="C16" s="2"/>
    </row>
    <row r="17" spans="1:3">
      <c r="A17" s="1"/>
      <c r="B17" s="1"/>
      <c r="C17" s="2"/>
    </row>
    <row r="18" spans="1:3">
      <c r="A18" s="1"/>
      <c r="B18" s="1"/>
      <c r="C18" s="2"/>
    </row>
    <row r="19" spans="1:3">
      <c r="A19" s="1"/>
      <c r="B19" s="1"/>
      <c r="C19" s="2"/>
    </row>
    <row r="20" spans="1:3">
      <c r="A20" s="1"/>
      <c r="B20" s="1"/>
      <c r="C2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5"/>
  <sheetViews>
    <sheetView zoomScale="85" zoomScaleNormal="85" workbookViewId="0">
      <selection activeCell="G1" sqref="G1"/>
    </sheetView>
  </sheetViews>
  <sheetFormatPr baseColWidth="10" defaultRowHeight="15"/>
  <cols>
    <col min="1" max="1" width="8.7109375" style="17" bestFit="1" customWidth="1"/>
    <col min="2" max="2" width="8.28515625" style="1" bestFit="1" customWidth="1"/>
    <col min="3" max="3" width="10.42578125" style="1" bestFit="1" customWidth="1"/>
    <col min="4" max="4" width="12" style="1" bestFit="1" customWidth="1"/>
    <col min="5" max="5" width="16.85546875" style="1" bestFit="1" customWidth="1"/>
    <col min="6" max="6" width="20" style="30" bestFit="1" customWidth="1"/>
    <col min="7" max="7" width="17" style="30" customWidth="1"/>
    <col min="8" max="8" width="11.7109375" customWidth="1"/>
    <col min="9" max="9" width="15.28515625" style="34" customWidth="1"/>
    <col min="10" max="10" width="18" style="34" bestFit="1" customWidth="1"/>
    <col min="11" max="11" width="35.28515625" style="18" bestFit="1" customWidth="1"/>
    <col min="12" max="12" width="26.140625" style="18" bestFit="1" customWidth="1"/>
    <col min="13" max="13" width="15" style="34" customWidth="1"/>
    <col min="14" max="14" width="12.5703125" style="34" customWidth="1"/>
  </cols>
  <sheetData>
    <row r="1" spans="1:22" s="13" customFormat="1">
      <c r="A1" s="13" t="s">
        <v>1</v>
      </c>
      <c r="B1" s="13" t="s">
        <v>235</v>
      </c>
      <c r="C1" s="13" t="s">
        <v>4</v>
      </c>
      <c r="D1" s="13" t="s">
        <v>5</v>
      </c>
      <c r="E1" s="13" t="s">
        <v>9</v>
      </c>
      <c r="F1" s="38" t="s">
        <v>6</v>
      </c>
      <c r="G1" s="38" t="s">
        <v>3</v>
      </c>
      <c r="H1" s="13" t="s">
        <v>11</v>
      </c>
      <c r="I1" s="35" t="s">
        <v>8</v>
      </c>
      <c r="J1" s="35" t="s">
        <v>10</v>
      </c>
      <c r="K1" s="13" t="s">
        <v>7</v>
      </c>
      <c r="L1" s="7" t="s">
        <v>13</v>
      </c>
      <c r="M1" s="35" t="s">
        <v>14</v>
      </c>
      <c r="N1" s="35"/>
    </row>
    <row r="2" spans="1:22">
      <c r="A2" s="39">
        <v>1</v>
      </c>
      <c r="B2" s="1" t="s">
        <v>16</v>
      </c>
      <c r="C2" s="4" t="s">
        <v>17</v>
      </c>
      <c r="D2" s="4" t="s">
        <v>18</v>
      </c>
      <c r="E2" s="1">
        <v>2</v>
      </c>
      <c r="F2" s="32">
        <v>313</v>
      </c>
      <c r="G2" s="32">
        <v>95.625</v>
      </c>
      <c r="H2" s="3"/>
      <c r="I2" s="34">
        <v>8550</v>
      </c>
      <c r="J2" s="34">
        <v>14947.395</v>
      </c>
      <c r="K2" s="18">
        <v>0.2</v>
      </c>
      <c r="L2" s="18">
        <v>3</v>
      </c>
      <c r="M2" s="34">
        <v>524.47</v>
      </c>
      <c r="P2" s="32"/>
      <c r="Q2" s="32"/>
    </row>
    <row r="3" spans="1:22">
      <c r="A3" s="39">
        <v>2</v>
      </c>
      <c r="B3" s="1" t="s">
        <v>19</v>
      </c>
      <c r="C3" s="4" t="s">
        <v>20</v>
      </c>
      <c r="D3" s="4" t="s">
        <v>21</v>
      </c>
      <c r="E3" s="1">
        <v>2</v>
      </c>
      <c r="F3" s="32">
        <v>140.70599999999999</v>
      </c>
      <c r="G3" s="32">
        <v>81</v>
      </c>
      <c r="H3" s="3"/>
      <c r="I3" s="34">
        <v>3555</v>
      </c>
      <c r="J3" s="34">
        <v>6214.9695000000011</v>
      </c>
      <c r="K3" s="18">
        <v>0.2</v>
      </c>
      <c r="L3" s="18">
        <v>5</v>
      </c>
      <c r="M3" s="34">
        <v>524.47</v>
      </c>
    </row>
    <row r="4" spans="1:22">
      <c r="A4" s="39">
        <v>3</v>
      </c>
      <c r="B4" s="1" t="s">
        <v>22</v>
      </c>
      <c r="C4" s="4" t="s">
        <v>23</v>
      </c>
      <c r="D4" s="4" t="s">
        <v>24</v>
      </c>
      <c r="E4" s="1">
        <v>2</v>
      </c>
      <c r="F4" s="32">
        <v>59.055804515747241</v>
      </c>
      <c r="G4" s="32">
        <v>92.25</v>
      </c>
      <c r="H4" s="3"/>
      <c r="I4" s="34">
        <v>1710</v>
      </c>
      <c r="J4" s="34">
        <v>2989.4790000000003</v>
      </c>
      <c r="K4" s="18">
        <v>0.2</v>
      </c>
      <c r="L4" s="18">
        <v>5</v>
      </c>
      <c r="M4" s="34">
        <v>524.47</v>
      </c>
    </row>
    <row r="5" spans="1:22">
      <c r="A5" s="39">
        <v>4</v>
      </c>
      <c r="B5" s="1" t="s">
        <v>25</v>
      </c>
      <c r="C5" s="4" t="s">
        <v>26</v>
      </c>
      <c r="D5" s="4" t="s">
        <v>27</v>
      </c>
      <c r="E5" s="1">
        <v>2</v>
      </c>
      <c r="F5" s="32">
        <v>544</v>
      </c>
      <c r="G5" s="32">
        <v>165.375</v>
      </c>
      <c r="H5" s="3"/>
      <c r="I5" s="34">
        <v>3937.5</v>
      </c>
      <c r="J5" s="34">
        <v>6883.6687500000007</v>
      </c>
      <c r="K5" s="18">
        <v>0.2</v>
      </c>
      <c r="L5" s="18">
        <v>4</v>
      </c>
      <c r="M5" s="34">
        <v>524.47</v>
      </c>
      <c r="V5" s="6"/>
    </row>
    <row r="6" spans="1:22">
      <c r="A6" s="39">
        <v>5</v>
      </c>
      <c r="B6" s="1" t="s">
        <v>28</v>
      </c>
      <c r="C6" s="4" t="s">
        <v>29</v>
      </c>
      <c r="D6" s="4" t="s">
        <v>30</v>
      </c>
      <c r="E6" s="1">
        <v>2</v>
      </c>
      <c r="F6" s="32">
        <v>683</v>
      </c>
      <c r="G6" s="32">
        <v>164.25</v>
      </c>
      <c r="H6" s="3"/>
      <c r="I6" s="34">
        <v>10597.5</v>
      </c>
      <c r="J6" s="34">
        <v>18526.902750000001</v>
      </c>
      <c r="K6" s="18">
        <v>0.2</v>
      </c>
      <c r="L6" s="18">
        <v>2</v>
      </c>
      <c r="M6" s="34">
        <v>524.47</v>
      </c>
    </row>
    <row r="7" spans="1:22">
      <c r="A7" s="39">
        <v>6</v>
      </c>
      <c r="B7" s="1" t="s">
        <v>31</v>
      </c>
      <c r="C7" s="4" t="s">
        <v>32</v>
      </c>
      <c r="D7" s="4" t="s">
        <v>33</v>
      </c>
      <c r="E7" s="1">
        <v>2</v>
      </c>
      <c r="F7" s="32">
        <v>239.29689559118776</v>
      </c>
      <c r="G7" s="32">
        <v>129.375</v>
      </c>
      <c r="H7" s="3"/>
      <c r="I7" s="34">
        <v>11015</v>
      </c>
      <c r="J7" s="34">
        <v>19256.790166666669</v>
      </c>
      <c r="K7" s="18">
        <v>0.2</v>
      </c>
      <c r="L7" s="18">
        <v>2</v>
      </c>
      <c r="M7" s="34">
        <v>524.47</v>
      </c>
    </row>
    <row r="8" spans="1:22">
      <c r="A8" s="39">
        <v>7</v>
      </c>
      <c r="B8" s="1" t="s">
        <v>34</v>
      </c>
      <c r="C8" s="4" t="s">
        <v>35</v>
      </c>
      <c r="D8" s="4" t="s">
        <v>36</v>
      </c>
      <c r="E8" s="1">
        <v>2</v>
      </c>
      <c r="F8" s="32">
        <v>376.26241092072553</v>
      </c>
      <c r="G8" s="32">
        <v>36</v>
      </c>
      <c r="H8" s="3"/>
      <c r="I8" s="34">
        <v>8437.5</v>
      </c>
      <c r="J8" s="34">
        <v>14750.71875</v>
      </c>
      <c r="K8" s="18">
        <v>0.2</v>
      </c>
      <c r="L8" s="18">
        <v>3</v>
      </c>
      <c r="M8" s="34">
        <v>524.47</v>
      </c>
    </row>
    <row r="9" spans="1:22">
      <c r="A9" s="39">
        <v>8</v>
      </c>
      <c r="B9" s="1" t="s">
        <v>37</v>
      </c>
      <c r="C9" s="4" t="s">
        <v>38</v>
      </c>
      <c r="D9" s="4" t="s">
        <v>39</v>
      </c>
      <c r="E9" s="1">
        <v>2</v>
      </c>
      <c r="F9" s="32">
        <v>440</v>
      </c>
      <c r="G9" s="32">
        <v>111</v>
      </c>
      <c r="H9" s="3"/>
      <c r="I9" s="34">
        <v>25385</v>
      </c>
      <c r="J9" s="34">
        <v>44378.903166666671</v>
      </c>
      <c r="K9" s="18">
        <v>0.2</v>
      </c>
      <c r="L9" s="18">
        <v>2</v>
      </c>
      <c r="M9" s="34">
        <v>524.47</v>
      </c>
    </row>
    <row r="10" spans="1:22">
      <c r="A10" s="39">
        <v>9</v>
      </c>
      <c r="B10" s="1" t="s">
        <v>40</v>
      </c>
      <c r="C10" s="4" t="s">
        <v>41</v>
      </c>
      <c r="D10" s="4" t="s">
        <v>42</v>
      </c>
      <c r="E10" s="1">
        <v>2</v>
      </c>
      <c r="F10" s="32">
        <v>469</v>
      </c>
      <c r="G10" s="32">
        <v>42</v>
      </c>
      <c r="H10" s="3"/>
      <c r="I10" s="34">
        <v>9360</v>
      </c>
      <c r="J10" s="34">
        <v>16363.464000000002</v>
      </c>
      <c r="K10" s="18">
        <v>0.2</v>
      </c>
      <c r="L10" s="18">
        <v>3</v>
      </c>
      <c r="M10" s="34">
        <v>524.47</v>
      </c>
    </row>
    <row r="11" spans="1:22">
      <c r="A11" s="39">
        <v>10</v>
      </c>
      <c r="B11" s="1" t="s">
        <v>43</v>
      </c>
      <c r="C11" s="4" t="s">
        <v>44</v>
      </c>
      <c r="D11" s="4" t="s">
        <v>45</v>
      </c>
      <c r="E11" s="1">
        <v>2</v>
      </c>
      <c r="F11" s="32">
        <v>835</v>
      </c>
      <c r="G11" s="32">
        <v>48.6</v>
      </c>
      <c r="H11" s="3"/>
      <c r="I11" s="34">
        <v>8700</v>
      </c>
      <c r="J11" s="34">
        <v>15209.630000000001</v>
      </c>
      <c r="K11" s="18">
        <v>0.2</v>
      </c>
      <c r="L11" s="18">
        <v>3</v>
      </c>
      <c r="M11" s="34">
        <v>524.47</v>
      </c>
    </row>
    <row r="12" spans="1:22">
      <c r="A12" s="39">
        <v>11</v>
      </c>
      <c r="B12" s="1" t="s">
        <v>46</v>
      </c>
      <c r="C12" s="4" t="s">
        <v>47</v>
      </c>
      <c r="D12" s="4" t="s">
        <v>48</v>
      </c>
      <c r="E12" s="1">
        <v>2</v>
      </c>
      <c r="F12" s="32">
        <v>280</v>
      </c>
      <c r="G12" s="32">
        <v>42.5</v>
      </c>
      <c r="H12" s="3"/>
      <c r="I12" s="34">
        <v>9142.5</v>
      </c>
      <c r="J12" s="34">
        <v>15983.223250000001</v>
      </c>
      <c r="K12" s="18">
        <v>0.2</v>
      </c>
      <c r="L12" s="18">
        <v>2</v>
      </c>
      <c r="M12" s="34">
        <v>524.47</v>
      </c>
    </row>
    <row r="13" spans="1:22">
      <c r="A13" s="39">
        <v>12</v>
      </c>
      <c r="B13" s="1" t="s">
        <v>49</v>
      </c>
      <c r="C13" s="4" t="s">
        <v>50</v>
      </c>
      <c r="D13" s="4" t="s">
        <v>51</v>
      </c>
      <c r="E13" s="1">
        <v>2</v>
      </c>
      <c r="F13" s="32">
        <v>918</v>
      </c>
      <c r="G13" s="32">
        <v>88.5</v>
      </c>
      <c r="H13" s="3"/>
      <c r="I13" s="34">
        <v>11242.5</v>
      </c>
      <c r="J13" s="34">
        <v>19654.51325</v>
      </c>
      <c r="K13" s="18">
        <v>0.2</v>
      </c>
      <c r="L13" s="18">
        <v>3</v>
      </c>
      <c r="M13" s="34">
        <v>524.47</v>
      </c>
    </row>
    <row r="14" spans="1:22">
      <c r="A14" s="39">
        <v>13</v>
      </c>
      <c r="B14" s="1" t="s">
        <v>52</v>
      </c>
      <c r="C14" s="4" t="s">
        <v>53</v>
      </c>
      <c r="D14" s="4" t="s">
        <v>54</v>
      </c>
      <c r="E14" s="1">
        <v>2</v>
      </c>
      <c r="F14" s="32">
        <v>462</v>
      </c>
      <c r="G14" s="32">
        <v>72.5</v>
      </c>
      <c r="H14" s="3"/>
      <c r="I14" s="34">
        <v>13094.285714285714</v>
      </c>
      <c r="J14" s="34">
        <v>22891.866761904766</v>
      </c>
      <c r="K14" s="18">
        <v>0.2</v>
      </c>
      <c r="L14" s="18">
        <v>2</v>
      </c>
      <c r="M14" s="34">
        <v>524.47</v>
      </c>
    </row>
    <row r="15" spans="1:22">
      <c r="A15" s="39">
        <v>14</v>
      </c>
      <c r="B15" s="1" t="s">
        <v>55</v>
      </c>
      <c r="C15" s="4" t="s">
        <v>56</v>
      </c>
      <c r="D15" s="4" t="s">
        <v>57</v>
      </c>
      <c r="E15" s="1">
        <v>2</v>
      </c>
      <c r="F15" s="32">
        <v>769.52014239110508</v>
      </c>
      <c r="G15" s="32">
        <v>36.5</v>
      </c>
      <c r="H15" s="3"/>
      <c r="I15" s="34">
        <v>5297.5</v>
      </c>
      <c r="J15" s="34">
        <v>9261.2660833333339</v>
      </c>
      <c r="K15" s="18">
        <v>0.2</v>
      </c>
      <c r="L15" s="18">
        <v>4</v>
      </c>
      <c r="M15" s="34">
        <v>524.47</v>
      </c>
    </row>
    <row r="16" spans="1:22">
      <c r="A16" s="39">
        <v>15</v>
      </c>
      <c r="B16" s="1" t="s">
        <v>58</v>
      </c>
      <c r="C16" s="4" t="s">
        <v>59</v>
      </c>
      <c r="D16" s="4" t="s">
        <v>60</v>
      </c>
      <c r="E16" s="1">
        <v>2</v>
      </c>
      <c r="F16" s="32">
        <v>88</v>
      </c>
      <c r="G16" s="32">
        <v>34</v>
      </c>
      <c r="H16" s="3"/>
      <c r="I16" s="34">
        <v>8500</v>
      </c>
      <c r="J16" s="34">
        <v>14859.983333333334</v>
      </c>
      <c r="K16" s="18">
        <v>0.2</v>
      </c>
      <c r="L16" s="18">
        <v>3</v>
      </c>
      <c r="M16" s="34">
        <v>524.47</v>
      </c>
    </row>
    <row r="17" spans="1:13">
      <c r="A17" s="39">
        <v>16</v>
      </c>
      <c r="B17" s="1" t="s">
        <v>61</v>
      </c>
      <c r="C17" s="4" t="s">
        <v>62</v>
      </c>
      <c r="D17" s="4" t="s">
        <v>63</v>
      </c>
      <c r="E17" s="1">
        <v>2</v>
      </c>
      <c r="F17" s="32">
        <v>582</v>
      </c>
      <c r="G17" s="32">
        <v>73.5</v>
      </c>
      <c r="H17" s="3"/>
      <c r="I17" s="34">
        <v>7970</v>
      </c>
      <c r="J17" s="34">
        <v>13933.419666666668</v>
      </c>
      <c r="K17" s="18">
        <v>0.2</v>
      </c>
      <c r="L17" s="18">
        <v>3</v>
      </c>
      <c r="M17" s="34">
        <v>524.47</v>
      </c>
    </row>
    <row r="18" spans="1:13">
      <c r="A18" s="39">
        <v>17</v>
      </c>
      <c r="B18" s="1" t="s">
        <v>64</v>
      </c>
      <c r="C18" s="4" t="s">
        <v>65</v>
      </c>
      <c r="D18" s="4" t="s">
        <v>66</v>
      </c>
      <c r="E18" s="1">
        <v>2</v>
      </c>
      <c r="F18" s="32">
        <v>152</v>
      </c>
      <c r="G18" s="32">
        <v>42.6</v>
      </c>
      <c r="H18" s="3"/>
      <c r="I18" s="34">
        <v>14467.5</v>
      </c>
      <c r="J18" s="34">
        <v>25292.565750000002</v>
      </c>
      <c r="K18" s="18">
        <v>0.2</v>
      </c>
      <c r="L18" s="18">
        <v>4</v>
      </c>
      <c r="M18" s="34">
        <v>524.47</v>
      </c>
    </row>
    <row r="19" spans="1:13">
      <c r="A19" s="39">
        <v>18</v>
      </c>
      <c r="B19" s="1" t="s">
        <v>67</v>
      </c>
      <c r="C19" s="4" t="s">
        <v>68</v>
      </c>
      <c r="D19" s="4" t="s">
        <v>69</v>
      </c>
      <c r="E19" s="1">
        <v>2</v>
      </c>
      <c r="F19" s="32">
        <v>573</v>
      </c>
      <c r="G19" s="32">
        <v>111.375</v>
      </c>
      <c r="H19" s="3"/>
      <c r="I19" s="34">
        <v>14520</v>
      </c>
      <c r="J19" s="34">
        <v>25384.348000000005</v>
      </c>
      <c r="K19" s="18">
        <v>0.2</v>
      </c>
      <c r="L19" s="18">
        <v>2</v>
      </c>
      <c r="M19" s="34">
        <v>524.47</v>
      </c>
    </row>
    <row r="20" spans="1:13">
      <c r="A20" s="39">
        <v>19</v>
      </c>
      <c r="B20" s="1" t="s">
        <v>71</v>
      </c>
      <c r="C20" s="4" t="s">
        <v>72</v>
      </c>
      <c r="D20" s="4" t="s">
        <v>73</v>
      </c>
      <c r="E20" s="1">
        <v>2</v>
      </c>
      <c r="F20" s="32">
        <v>281</v>
      </c>
      <c r="G20" s="32">
        <v>85.5</v>
      </c>
      <c r="H20" s="3"/>
      <c r="I20" s="34">
        <v>7031.4285714285716</v>
      </c>
      <c r="J20" s="34">
        <v>12292.577809523811</v>
      </c>
      <c r="K20" s="18">
        <v>0.2</v>
      </c>
      <c r="L20" s="18">
        <v>2</v>
      </c>
      <c r="M20" s="34">
        <v>524.47</v>
      </c>
    </row>
    <row r="21" spans="1:13">
      <c r="A21" s="39">
        <v>20</v>
      </c>
      <c r="B21" s="1" t="s">
        <v>74</v>
      </c>
      <c r="C21" s="4" t="s">
        <v>75</v>
      </c>
      <c r="D21" s="4" t="s">
        <v>76</v>
      </c>
      <c r="E21" s="1">
        <v>2</v>
      </c>
      <c r="F21" s="32">
        <v>659</v>
      </c>
      <c r="G21" s="32">
        <v>50.25</v>
      </c>
      <c r="H21" s="3"/>
      <c r="I21" s="34">
        <v>8807.5</v>
      </c>
      <c r="J21" s="34">
        <v>15397.565083333335</v>
      </c>
      <c r="K21" s="18">
        <v>0.2</v>
      </c>
      <c r="L21" s="18">
        <v>2</v>
      </c>
      <c r="M21" s="34">
        <v>524.47</v>
      </c>
    </row>
    <row r="22" spans="1:13">
      <c r="A22" s="39">
        <v>21</v>
      </c>
      <c r="B22" s="1" t="s">
        <v>77</v>
      </c>
      <c r="C22" s="1" t="s">
        <v>78</v>
      </c>
      <c r="D22" s="1" t="s">
        <v>79</v>
      </c>
      <c r="E22" s="1">
        <v>2</v>
      </c>
      <c r="F22" s="32">
        <v>481.08763841834195</v>
      </c>
      <c r="G22" s="32">
        <v>31.125</v>
      </c>
      <c r="I22" s="34">
        <v>11725</v>
      </c>
      <c r="J22" s="34">
        <v>20498.035833333335</v>
      </c>
      <c r="K22" s="18">
        <v>0.2</v>
      </c>
      <c r="L22" s="18">
        <v>2</v>
      </c>
      <c r="M22" s="34">
        <v>524.47</v>
      </c>
    </row>
    <row r="23" spans="1:13">
      <c r="A23" s="39">
        <v>22</v>
      </c>
      <c r="B23" s="1" t="s">
        <v>80</v>
      </c>
      <c r="C23" s="1" t="s">
        <v>81</v>
      </c>
      <c r="D23" s="1" t="s">
        <v>82</v>
      </c>
      <c r="E23" s="1">
        <v>2</v>
      </c>
      <c r="F23" s="32">
        <v>363.15592310389832</v>
      </c>
      <c r="G23" s="32">
        <v>72.75</v>
      </c>
      <c r="I23" s="34">
        <v>18982.5</v>
      </c>
      <c r="J23" s="34">
        <v>33185.839250000005</v>
      </c>
      <c r="K23" s="18">
        <v>0.2</v>
      </c>
      <c r="L23" s="18">
        <v>3</v>
      </c>
      <c r="M23" s="34">
        <v>524.47</v>
      </c>
    </row>
    <row r="24" spans="1:13">
      <c r="A24" s="39">
        <v>23</v>
      </c>
      <c r="B24" s="1" t="s">
        <v>83</v>
      </c>
      <c r="C24" s="1" t="s">
        <v>84</v>
      </c>
      <c r="D24" s="1" t="s">
        <v>85</v>
      </c>
      <c r="E24" s="1">
        <v>2</v>
      </c>
      <c r="F24" s="32">
        <v>140</v>
      </c>
      <c r="G24" s="32">
        <v>39</v>
      </c>
      <c r="I24" s="34">
        <v>10637.5</v>
      </c>
      <c r="J24" s="34">
        <v>18596.832083333335</v>
      </c>
      <c r="K24" s="18">
        <v>0.2</v>
      </c>
      <c r="L24" s="18">
        <v>2</v>
      </c>
      <c r="M24" s="34">
        <v>524.47</v>
      </c>
    </row>
    <row r="25" spans="1:13">
      <c r="A25" s="39">
        <v>24</v>
      </c>
      <c r="B25" s="1" t="s">
        <v>86</v>
      </c>
      <c r="C25" s="1" t="s">
        <v>87</v>
      </c>
      <c r="D25" s="1" t="s">
        <v>88</v>
      </c>
      <c r="E25" s="1">
        <v>2</v>
      </c>
      <c r="F25" s="32">
        <v>531</v>
      </c>
      <c r="G25" s="32">
        <v>87.75</v>
      </c>
      <c r="I25" s="34">
        <v>3020</v>
      </c>
      <c r="J25" s="34">
        <v>5279.6646666666675</v>
      </c>
      <c r="K25" s="18">
        <v>0.2</v>
      </c>
      <c r="L25" s="18">
        <v>3</v>
      </c>
      <c r="M25" s="34">
        <v>524.47</v>
      </c>
    </row>
    <row r="26" spans="1:13">
      <c r="A26" s="39">
        <v>25</v>
      </c>
      <c r="B26" s="1" t="s">
        <v>89</v>
      </c>
      <c r="C26" s="1" t="s">
        <v>90</v>
      </c>
      <c r="D26" s="1" t="s">
        <v>91</v>
      </c>
      <c r="E26" s="1">
        <v>2</v>
      </c>
      <c r="F26" s="32">
        <v>676</v>
      </c>
      <c r="G26" s="32">
        <v>83.25</v>
      </c>
      <c r="I26" s="34">
        <v>15505</v>
      </c>
      <c r="J26" s="34">
        <v>27106.357833333335</v>
      </c>
      <c r="K26" s="18">
        <v>0.2</v>
      </c>
      <c r="L26" s="18">
        <v>3</v>
      </c>
      <c r="M26" s="34">
        <v>524.47</v>
      </c>
    </row>
    <row r="27" spans="1:13">
      <c r="A27" s="39">
        <v>26</v>
      </c>
      <c r="B27" s="1" t="s">
        <v>92</v>
      </c>
      <c r="C27" s="1" t="s">
        <v>93</v>
      </c>
      <c r="D27" s="1" t="s">
        <v>94</v>
      </c>
      <c r="E27" s="1">
        <v>2</v>
      </c>
      <c r="F27" s="32">
        <v>628</v>
      </c>
      <c r="G27" s="32">
        <v>55.5</v>
      </c>
      <c r="I27" s="34">
        <v>15465</v>
      </c>
      <c r="J27" s="34">
        <v>27036.428500000005</v>
      </c>
      <c r="K27" s="18">
        <v>0.2</v>
      </c>
      <c r="L27" s="18" t="s">
        <v>70</v>
      </c>
      <c r="M27" s="34">
        <v>524.47</v>
      </c>
    </row>
    <row r="28" spans="1:13">
      <c r="A28" s="39">
        <v>27</v>
      </c>
      <c r="B28" s="1" t="s">
        <v>95</v>
      </c>
      <c r="C28" s="1" t="s">
        <v>96</v>
      </c>
      <c r="D28" s="1" t="s">
        <v>97</v>
      </c>
      <c r="E28" s="1">
        <v>2</v>
      </c>
      <c r="F28" s="32">
        <v>607</v>
      </c>
      <c r="G28" s="32">
        <v>40.5</v>
      </c>
      <c r="I28" s="34">
        <v>7045</v>
      </c>
      <c r="J28" s="34">
        <v>12316.303833333335</v>
      </c>
      <c r="K28" s="18">
        <v>0.2</v>
      </c>
      <c r="L28" s="18">
        <v>2</v>
      </c>
      <c r="M28" s="34">
        <v>524.47</v>
      </c>
    </row>
    <row r="29" spans="1:13">
      <c r="A29" s="39">
        <v>28</v>
      </c>
      <c r="B29" s="1" t="s">
        <v>98</v>
      </c>
      <c r="C29" s="1" t="s">
        <v>99</v>
      </c>
      <c r="D29" s="1" t="s">
        <v>100</v>
      </c>
      <c r="E29" s="1">
        <v>2</v>
      </c>
      <c r="F29" s="32">
        <v>821</v>
      </c>
      <c r="G29" s="32">
        <v>47.25</v>
      </c>
      <c r="I29" s="34">
        <v>9585</v>
      </c>
      <c r="J29" s="34">
        <v>16756.816500000001</v>
      </c>
      <c r="K29" s="18">
        <v>0.2</v>
      </c>
      <c r="L29" s="18">
        <v>2</v>
      </c>
      <c r="M29" s="34">
        <v>524.47</v>
      </c>
    </row>
    <row r="30" spans="1:13">
      <c r="A30" s="39">
        <v>29</v>
      </c>
      <c r="B30" s="1" t="s">
        <v>101</v>
      </c>
      <c r="C30" s="1" t="s">
        <v>102</v>
      </c>
      <c r="D30" s="1" t="s">
        <v>103</v>
      </c>
      <c r="E30" s="1">
        <v>2</v>
      </c>
      <c r="F30" s="32">
        <v>828</v>
      </c>
      <c r="G30" s="32">
        <v>100.125</v>
      </c>
      <c r="I30" s="34">
        <v>13500</v>
      </c>
      <c r="J30" s="34">
        <v>23601.15</v>
      </c>
      <c r="K30" s="18">
        <v>0.2</v>
      </c>
      <c r="L30" s="18">
        <v>2</v>
      </c>
      <c r="M30" s="34">
        <v>524.47</v>
      </c>
    </row>
    <row r="31" spans="1:13">
      <c r="A31" s="39">
        <v>999999</v>
      </c>
      <c r="B31" s="1" t="s">
        <v>177</v>
      </c>
      <c r="C31" s="1">
        <v>3.5170620000000001</v>
      </c>
      <c r="D31" s="1">
        <v>-76.299180000000007</v>
      </c>
      <c r="E31" s="82">
        <v>0</v>
      </c>
      <c r="F31" s="32">
        <v>639</v>
      </c>
      <c r="G31" s="32">
        <v>145.125</v>
      </c>
      <c r="I31" s="34">
        <v>0</v>
      </c>
      <c r="J31" s="34">
        <v>0</v>
      </c>
      <c r="K31" s="18">
        <v>0.2</v>
      </c>
      <c r="L31" s="18" t="s">
        <v>232</v>
      </c>
      <c r="M31" s="34">
        <v>524.47</v>
      </c>
    </row>
    <row r="32" spans="1:13">
      <c r="A32" s="39"/>
      <c r="F32" s="32"/>
      <c r="G32" s="32"/>
    </row>
    <row r="33" spans="1:19">
      <c r="A33" s="39"/>
      <c r="F33" s="32"/>
      <c r="G33" s="32"/>
    </row>
    <row r="34" spans="1:19">
      <c r="A34" s="39"/>
      <c r="F34" s="32"/>
      <c r="G34" s="32"/>
    </row>
    <row r="35" spans="1:19">
      <c r="A35" s="39"/>
      <c r="F35" s="32"/>
      <c r="G35" s="32"/>
    </row>
    <row r="36" spans="1:19">
      <c r="A36" s="39"/>
      <c r="F36" s="32"/>
      <c r="G36" s="32"/>
    </row>
    <row r="37" spans="1:19">
      <c r="A37" s="39"/>
      <c r="F37" s="32"/>
      <c r="G37" s="32"/>
    </row>
    <row r="38" spans="1:19">
      <c r="A38" s="39"/>
      <c r="F38" s="32"/>
      <c r="G38" s="32"/>
    </row>
    <row r="39" spans="1:19">
      <c r="A39" s="39"/>
      <c r="F39" s="32"/>
      <c r="G39" s="32"/>
    </row>
    <row r="40" spans="1:19">
      <c r="A40" s="39"/>
      <c r="F40" s="32"/>
      <c r="G40" s="32"/>
    </row>
    <row r="41" spans="1:19">
      <c r="A41" s="39"/>
      <c r="F41" s="32"/>
      <c r="G41" s="32"/>
    </row>
    <row r="42" spans="1:19">
      <c r="A42" s="39"/>
      <c r="F42" s="32"/>
      <c r="G42" s="32"/>
    </row>
    <row r="43" spans="1:19">
      <c r="A43" s="39"/>
      <c r="F43" s="32"/>
      <c r="G43" s="32"/>
    </row>
    <row r="44" spans="1:19">
      <c r="A44" s="39"/>
      <c r="F44" s="32"/>
      <c r="G44" s="32"/>
    </row>
    <row r="45" spans="1:19">
      <c r="A45" s="39"/>
      <c r="F45" s="32"/>
      <c r="G45" s="32"/>
    </row>
    <row r="46" spans="1:19">
      <c r="A46" s="39"/>
      <c r="F46" s="32"/>
      <c r="G46" s="32"/>
    </row>
    <row r="47" spans="1:19">
      <c r="A47" s="39"/>
      <c r="F47" s="32"/>
      <c r="G47" s="32"/>
    </row>
    <row r="48" spans="1:19">
      <c r="A48" s="39"/>
      <c r="F48" s="32"/>
      <c r="G48" s="32"/>
      <c r="S48" s="69"/>
    </row>
    <row r="49" spans="1:7">
      <c r="A49" s="39"/>
      <c r="F49" s="32"/>
      <c r="G49" s="32"/>
    </row>
    <row r="50" spans="1:7">
      <c r="A50" s="39"/>
      <c r="F50" s="32"/>
      <c r="G50" s="32"/>
    </row>
    <row r="51" spans="1:7">
      <c r="A51" s="39"/>
      <c r="F51" s="32"/>
      <c r="G51" s="32"/>
    </row>
    <row r="52" spans="1:7">
      <c r="A52" s="39"/>
      <c r="F52" s="32"/>
      <c r="G52" s="32"/>
    </row>
    <row r="53" spans="1:7">
      <c r="A53" s="39"/>
      <c r="F53" s="32"/>
      <c r="G53" s="32"/>
    </row>
    <row r="54" spans="1:7">
      <c r="A54" s="39"/>
      <c r="F54" s="32"/>
      <c r="G54" s="32"/>
    </row>
    <row r="55" spans="1:7">
      <c r="A55" s="39"/>
      <c r="F55" s="32"/>
      <c r="G55" s="32"/>
    </row>
    <row r="56" spans="1:7">
      <c r="A56" s="39"/>
      <c r="F56" s="32"/>
      <c r="G56" s="32"/>
    </row>
    <row r="57" spans="1:7">
      <c r="A57" s="39"/>
      <c r="F57" s="32"/>
      <c r="G57" s="32"/>
    </row>
    <row r="58" spans="1:7">
      <c r="A58" s="39"/>
      <c r="F58" s="32"/>
      <c r="G58" s="32"/>
    </row>
    <row r="59" spans="1:7">
      <c r="A59" s="39"/>
      <c r="F59" s="32"/>
      <c r="G59" s="32"/>
    </row>
    <row r="60" spans="1:7">
      <c r="A60" s="39"/>
      <c r="F60" s="32"/>
      <c r="G60" s="32"/>
    </row>
    <row r="61" spans="1:7">
      <c r="A61" s="39"/>
      <c r="F61" s="32"/>
      <c r="G61" s="32"/>
    </row>
    <row r="62" spans="1:7">
      <c r="A62" s="39"/>
      <c r="F62" s="32"/>
      <c r="G62" s="32"/>
    </row>
    <row r="63" spans="1:7">
      <c r="A63" s="39"/>
      <c r="F63" s="32"/>
      <c r="G63" s="32"/>
    </row>
    <row r="64" spans="1:7">
      <c r="A64" s="39"/>
      <c r="F64" s="32"/>
      <c r="G64" s="32"/>
    </row>
    <row r="65" spans="1:8">
      <c r="A65" s="39"/>
      <c r="F65" s="32"/>
      <c r="G65" s="32"/>
    </row>
    <row r="66" spans="1:8">
      <c r="A66" s="39"/>
      <c r="F66" s="32"/>
      <c r="G66" s="32"/>
    </row>
    <row r="67" spans="1:8">
      <c r="A67" s="39"/>
      <c r="F67" s="32"/>
      <c r="G67" s="32"/>
    </row>
    <row r="68" spans="1:8">
      <c r="A68" s="39"/>
      <c r="F68" s="32"/>
      <c r="G68" s="32"/>
    </row>
    <row r="69" spans="1:8">
      <c r="A69" s="39"/>
      <c r="F69" s="32"/>
      <c r="G69" s="32"/>
    </row>
    <row r="70" spans="1:8">
      <c r="A70" s="39"/>
      <c r="F70" s="32"/>
      <c r="G70" s="32"/>
    </row>
    <row r="71" spans="1:8">
      <c r="A71" s="39"/>
      <c r="F71" s="32"/>
      <c r="G71" s="32"/>
    </row>
    <row r="72" spans="1:8">
      <c r="A72" s="39"/>
      <c r="C72" s="18"/>
      <c r="D72" s="18"/>
      <c r="F72" s="31"/>
      <c r="G72" s="18"/>
      <c r="H72" s="18"/>
    </row>
    <row r="73" spans="1:8">
      <c r="C73" s="24"/>
    </row>
    <row r="74" spans="1:8">
      <c r="C74" s="25"/>
    </row>
    <row r="75" spans="1:8">
      <c r="C75" s="26"/>
    </row>
  </sheetData>
  <autoFilter ref="A1:V72" xr:uid="{EA1C4A59-EEC2-48E8-AB89-C092F451F28E}"/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29"/>
  <sheetViews>
    <sheetView topLeftCell="A10" workbookViewId="0">
      <selection activeCell="A3" sqref="A3:B29"/>
    </sheetView>
  </sheetViews>
  <sheetFormatPr baseColWidth="10" defaultRowHeight="15"/>
  <cols>
    <col min="1" max="1" width="18" bestFit="1" customWidth="1"/>
    <col min="2" max="2" width="17.5703125" customWidth="1"/>
    <col min="3" max="3" width="14.140625" customWidth="1"/>
    <col min="4" max="4" width="12.5703125" bestFit="1" customWidth="1"/>
  </cols>
  <sheetData>
    <row r="3" spans="1:2">
      <c r="A3" s="12" t="s">
        <v>234</v>
      </c>
      <c r="B3" t="s">
        <v>165</v>
      </c>
    </row>
    <row r="4" spans="1:2">
      <c r="A4" s="13">
        <v>3</v>
      </c>
      <c r="B4" s="14"/>
    </row>
    <row r="5" spans="1:2">
      <c r="A5" s="16">
        <v>15</v>
      </c>
      <c r="B5" s="14">
        <v>2</v>
      </c>
    </row>
    <row r="6" spans="1:2">
      <c r="A6" s="16">
        <v>25</v>
      </c>
      <c r="B6" s="14">
        <v>2</v>
      </c>
    </row>
    <row r="7" spans="1:2">
      <c r="A7" s="16">
        <v>30</v>
      </c>
      <c r="B7" s="14">
        <v>6</v>
      </c>
    </row>
    <row r="8" spans="1:2">
      <c r="A8" s="16">
        <v>37.5</v>
      </c>
      <c r="B8" s="14">
        <v>11</v>
      </c>
    </row>
    <row r="9" spans="1:2">
      <c r="A9" s="16">
        <v>45</v>
      </c>
      <c r="B9" s="14">
        <v>4</v>
      </c>
    </row>
    <row r="10" spans="1:2">
      <c r="A10" s="16">
        <v>50</v>
      </c>
      <c r="B10" s="14">
        <v>25</v>
      </c>
    </row>
    <row r="11" spans="1:2">
      <c r="A11" s="16">
        <v>60</v>
      </c>
      <c r="B11" s="14">
        <v>1</v>
      </c>
    </row>
    <row r="12" spans="1:2">
      <c r="A12" s="16">
        <v>75</v>
      </c>
      <c r="B12" s="14">
        <v>23</v>
      </c>
    </row>
    <row r="13" spans="1:2">
      <c r="A13" s="16">
        <v>112.5</v>
      </c>
      <c r="B13" s="14">
        <v>12</v>
      </c>
    </row>
    <row r="14" spans="1:2">
      <c r="A14" s="16">
        <v>150</v>
      </c>
      <c r="B14" s="14">
        <v>4</v>
      </c>
    </row>
    <row r="15" spans="1:2">
      <c r="A15" s="16">
        <v>225</v>
      </c>
      <c r="B15" s="14">
        <v>4</v>
      </c>
    </row>
    <row r="16" spans="1:2">
      <c r="A16" s="16">
        <v>250</v>
      </c>
      <c r="B16" s="14">
        <v>2</v>
      </c>
    </row>
    <row r="17" spans="1:2">
      <c r="A17" s="16">
        <v>300</v>
      </c>
      <c r="B17" s="14">
        <v>3</v>
      </c>
    </row>
    <row r="18" spans="1:2">
      <c r="A18" s="16">
        <v>400</v>
      </c>
      <c r="B18" s="14">
        <v>1</v>
      </c>
    </row>
    <row r="19" spans="1:2">
      <c r="A19" s="16">
        <v>500</v>
      </c>
      <c r="B19" s="14">
        <v>2</v>
      </c>
    </row>
    <row r="20" spans="1:2">
      <c r="A20" s="13">
        <v>1</v>
      </c>
      <c r="B20" s="14"/>
    </row>
    <row r="21" spans="1:2">
      <c r="A21" s="16">
        <v>5</v>
      </c>
      <c r="B21" s="14">
        <v>4</v>
      </c>
    </row>
    <row r="22" spans="1:2">
      <c r="A22" s="16">
        <v>7.5</v>
      </c>
      <c r="B22" s="14">
        <v>1</v>
      </c>
    </row>
    <row r="23" spans="1:2">
      <c r="A23" s="16">
        <v>10</v>
      </c>
      <c r="B23" s="14">
        <v>3</v>
      </c>
    </row>
    <row r="24" spans="1:2">
      <c r="A24" s="16">
        <v>15</v>
      </c>
      <c r="B24" s="14">
        <v>1</v>
      </c>
    </row>
    <row r="25" spans="1:2">
      <c r="A25" s="16">
        <v>25</v>
      </c>
      <c r="B25" s="14">
        <v>3</v>
      </c>
    </row>
    <row r="26" spans="1:2">
      <c r="A26" s="16">
        <v>37.5</v>
      </c>
      <c r="B26" s="14">
        <v>1</v>
      </c>
    </row>
    <row r="27" spans="1:2">
      <c r="A27" s="16">
        <v>50</v>
      </c>
      <c r="B27" s="14">
        <v>1</v>
      </c>
    </row>
    <row r="28" spans="1:2">
      <c r="A28" s="16">
        <v>75</v>
      </c>
      <c r="B28" s="14">
        <v>1</v>
      </c>
    </row>
    <row r="29" spans="1:2">
      <c r="A29" s="13" t="s">
        <v>163</v>
      </c>
      <c r="B29" s="14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7"/>
  <sheetViews>
    <sheetView zoomScaleNormal="100" workbookViewId="0">
      <pane ySplit="1" topLeftCell="A57" activePane="bottomLeft" state="frozen"/>
      <selection pane="bottomLeft" activeCell="A2" sqref="A2:A77"/>
    </sheetView>
  </sheetViews>
  <sheetFormatPr baseColWidth="10" defaultColWidth="9.140625" defaultRowHeight="15"/>
  <cols>
    <col min="1" max="1" width="33.42578125" style="18" customWidth="1"/>
    <col min="2" max="2" width="14.5703125" style="18" customWidth="1"/>
    <col min="3" max="3" width="5.5703125" style="18" customWidth="1"/>
    <col min="4" max="4" width="16.42578125" style="17" customWidth="1"/>
    <col min="5" max="5" width="14.28515625" style="18" customWidth="1"/>
    <col min="6" max="6" width="19.42578125" style="17" customWidth="1"/>
    <col min="7" max="7" width="21.7109375" style="17" customWidth="1"/>
    <col min="8" max="8" width="16.7109375" style="18" customWidth="1"/>
    <col min="9" max="9" width="13.85546875" style="18" customWidth="1"/>
    <col min="10" max="10" width="21.28515625" style="18" customWidth="1"/>
    <col min="11" max="11" width="30.28515625" style="17" customWidth="1"/>
    <col min="12" max="12" width="26.42578125" style="17" customWidth="1"/>
    <col min="13" max="13" width="16.7109375" style="17" customWidth="1"/>
    <col min="14" max="14" width="19.28515625" style="17" customWidth="1"/>
    <col min="15" max="15" width="22.5703125" style="17" customWidth="1"/>
    <col min="16" max="16" width="15.140625" style="17" customWidth="1"/>
    <col min="17" max="17" width="12.140625" style="17" customWidth="1"/>
    <col min="18" max="18" width="5.7109375" style="17" customWidth="1"/>
    <col min="19" max="16384" width="9.140625" style="17"/>
  </cols>
  <sheetData>
    <row r="1" spans="1:19">
      <c r="A1" s="5" t="s">
        <v>108</v>
      </c>
      <c r="B1" s="5" t="s">
        <v>106</v>
      </c>
      <c r="C1" s="5" t="s">
        <v>0</v>
      </c>
      <c r="D1" s="22" t="s">
        <v>109</v>
      </c>
      <c r="E1" s="5" t="s">
        <v>2</v>
      </c>
      <c r="F1" s="7" t="s">
        <v>110</v>
      </c>
      <c r="G1" s="7" t="s">
        <v>111</v>
      </c>
      <c r="H1" s="21" t="s">
        <v>112</v>
      </c>
      <c r="I1" s="21" t="s">
        <v>113</v>
      </c>
      <c r="J1" s="21" t="s">
        <v>105</v>
      </c>
      <c r="K1" s="8" t="s">
        <v>114</v>
      </c>
      <c r="L1" s="8" t="s">
        <v>115</v>
      </c>
      <c r="M1" s="18" t="s">
        <v>167</v>
      </c>
      <c r="N1" s="19" t="s">
        <v>168</v>
      </c>
      <c r="O1" s="19" t="s">
        <v>169</v>
      </c>
      <c r="P1" s="19" t="s">
        <v>170</v>
      </c>
      <c r="Q1" s="19" t="s">
        <v>171</v>
      </c>
      <c r="R1" s="19" t="s">
        <v>172</v>
      </c>
    </row>
    <row r="2" spans="1:19">
      <c r="A2" s="18">
        <v>1093738</v>
      </c>
      <c r="B2" s="18" t="s">
        <v>107</v>
      </c>
      <c r="C2" s="18" t="s">
        <v>116</v>
      </c>
      <c r="D2" s="17" t="s">
        <v>117</v>
      </c>
      <c r="E2" s="18" t="s">
        <v>118</v>
      </c>
      <c r="F2" s="17" t="s">
        <v>15</v>
      </c>
      <c r="G2" s="17" t="s">
        <v>127</v>
      </c>
      <c r="H2" s="9" t="s">
        <v>142</v>
      </c>
      <c r="I2" s="20">
        <v>2</v>
      </c>
      <c r="J2" s="10">
        <v>20</v>
      </c>
      <c r="K2" s="17">
        <v>1.5</v>
      </c>
      <c r="L2" s="11">
        <v>381000</v>
      </c>
      <c r="M2" s="17">
        <v>20161118</v>
      </c>
      <c r="S2" s="17" t="e">
        <f>VLOOKUP(A2,m2_inventario_transformadores!$B$1:$O$71,1,0)</f>
        <v>#N/A</v>
      </c>
    </row>
    <row r="3" spans="1:19">
      <c r="A3" s="18">
        <v>1074441</v>
      </c>
      <c r="B3" s="18" t="s">
        <v>107</v>
      </c>
      <c r="C3" s="18" t="s">
        <v>116</v>
      </c>
      <c r="D3" s="17" t="s">
        <v>117</v>
      </c>
      <c r="E3" s="18" t="s">
        <v>122</v>
      </c>
      <c r="F3" s="17" t="s">
        <v>15</v>
      </c>
      <c r="G3" s="17" t="s">
        <v>119</v>
      </c>
      <c r="H3" s="9" t="s">
        <v>132</v>
      </c>
      <c r="I3" s="20">
        <v>4</v>
      </c>
      <c r="J3" s="10">
        <v>20</v>
      </c>
      <c r="K3" s="17">
        <v>1.5</v>
      </c>
      <c r="L3" s="11">
        <v>381000</v>
      </c>
      <c r="M3" s="17">
        <v>20140517</v>
      </c>
      <c r="S3" s="17" t="e">
        <f>VLOOKUP(A3,m2_inventario_transformadores!$B$1:$O$71,1,0)</f>
        <v>#N/A</v>
      </c>
    </row>
    <row r="4" spans="1:19">
      <c r="A4" s="18">
        <v>1010700</v>
      </c>
      <c r="B4" s="18" t="s">
        <v>107</v>
      </c>
      <c r="C4" s="18" t="s">
        <v>116</v>
      </c>
      <c r="D4" s="17" t="s">
        <v>117</v>
      </c>
      <c r="E4" s="18" t="s">
        <v>122</v>
      </c>
      <c r="F4" s="17" t="s">
        <v>15</v>
      </c>
      <c r="G4" s="17" t="s">
        <v>119</v>
      </c>
      <c r="H4" s="9" t="s">
        <v>132</v>
      </c>
      <c r="I4" s="20">
        <v>4</v>
      </c>
      <c r="J4" s="10">
        <v>20</v>
      </c>
      <c r="K4" s="17">
        <v>1.5</v>
      </c>
      <c r="L4" s="11">
        <v>381000</v>
      </c>
      <c r="M4" s="17">
        <v>20140416</v>
      </c>
      <c r="S4" s="17">
        <f>VLOOKUP(A4,m2_inventario_transformadores!$B$1:$O$71,1,0)</f>
        <v>1010700</v>
      </c>
    </row>
    <row r="5" spans="1:19">
      <c r="A5" s="18">
        <v>1010972</v>
      </c>
      <c r="B5" s="18" t="s">
        <v>107</v>
      </c>
      <c r="C5" s="18" t="s">
        <v>116</v>
      </c>
      <c r="D5" s="17" t="s">
        <v>117</v>
      </c>
      <c r="E5" s="18" t="s">
        <v>122</v>
      </c>
      <c r="F5" s="17" t="s">
        <v>15</v>
      </c>
      <c r="G5" s="17" t="s">
        <v>127</v>
      </c>
      <c r="H5" s="9" t="s">
        <v>132</v>
      </c>
      <c r="I5" s="20">
        <v>4</v>
      </c>
      <c r="J5" s="10">
        <v>20</v>
      </c>
      <c r="K5" s="17">
        <v>1.5</v>
      </c>
      <c r="L5" s="11">
        <v>381000</v>
      </c>
      <c r="M5" s="17">
        <v>20140424</v>
      </c>
      <c r="S5" s="17">
        <f>VLOOKUP(A5,m2_inventario_transformadores!$B$1:$O$71,1,0)</f>
        <v>1010972</v>
      </c>
    </row>
    <row r="6" spans="1:19">
      <c r="A6" s="18">
        <v>1075020</v>
      </c>
      <c r="B6" s="18" t="s">
        <v>107</v>
      </c>
      <c r="C6" s="18" t="s">
        <v>116</v>
      </c>
      <c r="D6" s="17" t="s">
        <v>117</v>
      </c>
      <c r="E6" s="18" t="s">
        <v>122</v>
      </c>
      <c r="F6" s="17" t="s">
        <v>15</v>
      </c>
      <c r="G6" s="17" t="s">
        <v>127</v>
      </c>
      <c r="H6" s="9" t="s">
        <v>132</v>
      </c>
      <c r="I6" s="20">
        <v>4</v>
      </c>
      <c r="J6" s="10">
        <v>20</v>
      </c>
      <c r="K6" s="17">
        <v>1.5</v>
      </c>
      <c r="L6" s="11">
        <v>381000</v>
      </c>
      <c r="M6" s="17">
        <v>20141009</v>
      </c>
      <c r="S6" s="17" t="e">
        <f>VLOOKUP(A6,m2_inventario_transformadores!$B$1:$O$71,1,0)</f>
        <v>#N/A</v>
      </c>
    </row>
    <row r="7" spans="1:19">
      <c r="A7" s="18">
        <v>1074598</v>
      </c>
      <c r="B7" s="18" t="s">
        <v>107</v>
      </c>
      <c r="C7" s="18" t="s">
        <v>129</v>
      </c>
      <c r="D7" s="17" t="s">
        <v>117</v>
      </c>
      <c r="E7" s="18" t="s">
        <v>130</v>
      </c>
      <c r="F7" s="17" t="s">
        <v>15</v>
      </c>
      <c r="G7" s="17" t="s">
        <v>131</v>
      </c>
      <c r="H7" s="9" t="s">
        <v>132</v>
      </c>
      <c r="I7" s="20">
        <v>4</v>
      </c>
      <c r="J7" s="10">
        <v>20</v>
      </c>
      <c r="K7" s="17">
        <v>1.5</v>
      </c>
      <c r="L7" s="11">
        <v>381000</v>
      </c>
      <c r="M7" s="17">
        <v>19500101</v>
      </c>
      <c r="S7" s="17" t="e">
        <f>VLOOKUP(A7,m2_inventario_transformadores!$B$1:$O$71,1,0)</f>
        <v>#N/A</v>
      </c>
    </row>
    <row r="8" spans="1:19">
      <c r="A8" s="18">
        <v>1010794</v>
      </c>
      <c r="B8" s="18" t="s">
        <v>107</v>
      </c>
      <c r="C8" s="18" t="s">
        <v>116</v>
      </c>
      <c r="D8" s="17" t="s">
        <v>117</v>
      </c>
      <c r="E8" s="18" t="s">
        <v>133</v>
      </c>
      <c r="F8" s="17" t="s">
        <v>15</v>
      </c>
      <c r="G8" s="17" t="s">
        <v>119</v>
      </c>
      <c r="H8" s="9" t="s">
        <v>132</v>
      </c>
      <c r="I8" s="20">
        <v>4</v>
      </c>
      <c r="J8" s="10">
        <v>20</v>
      </c>
      <c r="K8" s="17">
        <v>1.5</v>
      </c>
      <c r="L8" s="11">
        <v>381000</v>
      </c>
      <c r="M8" s="17">
        <v>19500101</v>
      </c>
      <c r="S8" s="17">
        <f>VLOOKUP(A8,m2_inventario_transformadores!$B$1:$O$71,1,0)</f>
        <v>1010794</v>
      </c>
    </row>
    <row r="9" spans="1:19">
      <c r="A9" s="18">
        <v>1009788</v>
      </c>
      <c r="B9" s="18" t="s">
        <v>107</v>
      </c>
      <c r="C9" s="18" t="s">
        <v>116</v>
      </c>
      <c r="D9" s="17" t="s">
        <v>117</v>
      </c>
      <c r="E9" s="18" t="s">
        <v>118</v>
      </c>
      <c r="F9" s="17" t="s">
        <v>15</v>
      </c>
      <c r="G9" s="17" t="s">
        <v>127</v>
      </c>
      <c r="H9" s="9" t="s">
        <v>128</v>
      </c>
      <c r="I9" s="20">
        <v>5</v>
      </c>
      <c r="J9" s="10">
        <v>20</v>
      </c>
      <c r="K9" s="17">
        <v>1.5</v>
      </c>
      <c r="L9" s="11">
        <v>381000</v>
      </c>
      <c r="M9" s="17">
        <v>20130827</v>
      </c>
      <c r="S9" s="17" t="e">
        <f>VLOOKUP(A9,m2_inventario_transformadores!$B$1:$O$71,1,0)</f>
        <v>#N/A</v>
      </c>
    </row>
    <row r="10" spans="1:19">
      <c r="A10" s="18">
        <v>1008188</v>
      </c>
      <c r="B10" s="18" t="s">
        <v>107</v>
      </c>
      <c r="C10" s="18" t="s">
        <v>116</v>
      </c>
      <c r="D10" s="17" t="s">
        <v>117</v>
      </c>
      <c r="E10" s="18" t="s">
        <v>118</v>
      </c>
      <c r="F10" s="17" t="s">
        <v>15</v>
      </c>
      <c r="G10" s="17" t="s">
        <v>127</v>
      </c>
      <c r="H10" s="9" t="s">
        <v>128</v>
      </c>
      <c r="I10" s="20">
        <v>5</v>
      </c>
      <c r="J10" s="10">
        <v>20</v>
      </c>
      <c r="K10" s="17">
        <v>1.5</v>
      </c>
      <c r="L10" s="11">
        <v>381000</v>
      </c>
      <c r="M10" s="17">
        <v>20130904</v>
      </c>
      <c r="S10" s="17">
        <f>VLOOKUP(A10,m2_inventario_transformadores!$B$1:$O$71,1,0)</f>
        <v>1008188</v>
      </c>
    </row>
    <row r="11" spans="1:19">
      <c r="A11" s="18">
        <v>1010034</v>
      </c>
      <c r="B11" s="18" t="s">
        <v>107</v>
      </c>
      <c r="C11" s="18" t="s">
        <v>116</v>
      </c>
      <c r="D11" s="17" t="s">
        <v>117</v>
      </c>
      <c r="E11" s="18" t="s">
        <v>122</v>
      </c>
      <c r="F11" s="17" t="s">
        <v>15</v>
      </c>
      <c r="G11" s="17" t="s">
        <v>127</v>
      </c>
      <c r="H11" s="9" t="s">
        <v>128</v>
      </c>
      <c r="I11" s="20">
        <v>5</v>
      </c>
      <c r="J11" s="10">
        <v>20</v>
      </c>
      <c r="K11" s="17">
        <v>1.5</v>
      </c>
      <c r="L11" s="11">
        <v>381000</v>
      </c>
      <c r="M11" s="17">
        <v>20131030</v>
      </c>
      <c r="S11" s="17">
        <f>VLOOKUP(A11,m2_inventario_transformadores!$B$1:$O$71,1,0)</f>
        <v>1010034</v>
      </c>
    </row>
    <row r="12" spans="1:19">
      <c r="A12" s="18">
        <v>1009087</v>
      </c>
      <c r="B12" s="18" t="s">
        <v>107</v>
      </c>
      <c r="C12" s="18" t="s">
        <v>129</v>
      </c>
      <c r="D12" s="17" t="s">
        <v>117</v>
      </c>
      <c r="E12" s="18" t="s">
        <v>130</v>
      </c>
      <c r="F12" s="17" t="s">
        <v>15</v>
      </c>
      <c r="G12" s="17" t="s">
        <v>131</v>
      </c>
      <c r="H12" s="9" t="s">
        <v>128</v>
      </c>
      <c r="I12" s="20">
        <v>5</v>
      </c>
      <c r="J12" s="10">
        <v>20</v>
      </c>
      <c r="K12" s="17">
        <v>1.5</v>
      </c>
      <c r="L12" s="11">
        <v>381000</v>
      </c>
      <c r="M12" s="17">
        <v>19950101</v>
      </c>
      <c r="S12" s="17">
        <f>VLOOKUP(A12,m2_inventario_transformadores!$B$1:$O$71,1,0)</f>
        <v>1009087</v>
      </c>
    </row>
    <row r="13" spans="1:19">
      <c r="A13" s="18">
        <v>1011073</v>
      </c>
      <c r="B13" s="18" t="s">
        <v>107</v>
      </c>
      <c r="C13" s="18" t="s">
        <v>129</v>
      </c>
      <c r="D13" s="17" t="s">
        <v>117</v>
      </c>
      <c r="E13" s="18" t="s">
        <v>130</v>
      </c>
      <c r="F13" s="17" t="s">
        <v>15</v>
      </c>
      <c r="G13" s="17" t="s">
        <v>131</v>
      </c>
      <c r="H13" s="9" t="s">
        <v>128</v>
      </c>
      <c r="I13" s="20">
        <v>5</v>
      </c>
      <c r="J13" s="10">
        <v>20</v>
      </c>
      <c r="K13" s="17">
        <v>1.5</v>
      </c>
      <c r="L13" s="11">
        <v>381000</v>
      </c>
      <c r="M13" s="17">
        <v>20131115</v>
      </c>
      <c r="S13" s="17">
        <f>VLOOKUP(A13,m2_inventario_transformadores!$B$1:$O$71,1,0)</f>
        <v>1011073</v>
      </c>
    </row>
    <row r="14" spans="1:19">
      <c r="A14" s="18">
        <v>1011359</v>
      </c>
      <c r="B14" s="18" t="s">
        <v>107</v>
      </c>
      <c r="C14" s="18" t="s">
        <v>129</v>
      </c>
      <c r="D14" s="17" t="s">
        <v>117</v>
      </c>
      <c r="E14" s="18" t="s">
        <v>130</v>
      </c>
      <c r="F14" s="17" t="s">
        <v>15</v>
      </c>
      <c r="G14" s="17" t="s">
        <v>131</v>
      </c>
      <c r="H14" s="9" t="s">
        <v>128</v>
      </c>
      <c r="I14" s="20">
        <v>5</v>
      </c>
      <c r="J14" s="10">
        <v>20</v>
      </c>
      <c r="K14" s="17">
        <v>1.5</v>
      </c>
      <c r="L14" s="11">
        <v>381000</v>
      </c>
      <c r="M14" s="17">
        <v>19950101</v>
      </c>
      <c r="S14" s="17">
        <f>VLOOKUP(A14,m2_inventario_transformadores!$B$1:$O$71,1,0)</f>
        <v>1011359</v>
      </c>
    </row>
    <row r="15" spans="1:19">
      <c r="A15" s="18">
        <v>1014390</v>
      </c>
      <c r="B15" s="18" t="s">
        <v>134</v>
      </c>
      <c r="C15" s="18" t="s">
        <v>129</v>
      </c>
      <c r="D15" s="17" t="s">
        <v>117</v>
      </c>
      <c r="E15" s="18" t="s">
        <v>122</v>
      </c>
      <c r="F15" s="17" t="s">
        <v>15</v>
      </c>
      <c r="G15" s="17" t="s">
        <v>131</v>
      </c>
      <c r="H15" s="9" t="s">
        <v>128</v>
      </c>
      <c r="I15" s="20">
        <v>5</v>
      </c>
      <c r="J15" s="10">
        <v>20</v>
      </c>
      <c r="K15" s="17">
        <v>1.5</v>
      </c>
      <c r="L15" s="11">
        <v>381000</v>
      </c>
      <c r="M15" s="17">
        <v>20131204</v>
      </c>
      <c r="S15" s="17">
        <f>VLOOKUP(A15,m2_inventario_transformadores!$B$1:$O$71,1,0)</f>
        <v>1014390</v>
      </c>
    </row>
    <row r="16" spans="1:19">
      <c r="A16" s="18">
        <v>1015362</v>
      </c>
      <c r="B16" s="18" t="s">
        <v>134</v>
      </c>
      <c r="C16" s="18" t="s">
        <v>116</v>
      </c>
      <c r="D16" s="17" t="s">
        <v>117</v>
      </c>
      <c r="E16" s="18" t="s">
        <v>135</v>
      </c>
      <c r="F16" s="17" t="s">
        <v>15</v>
      </c>
      <c r="G16" s="17" t="s">
        <v>127</v>
      </c>
      <c r="H16" s="9" t="s">
        <v>128</v>
      </c>
      <c r="I16" s="20">
        <v>5</v>
      </c>
      <c r="J16" s="10">
        <v>20</v>
      </c>
      <c r="K16" s="17">
        <v>1.5</v>
      </c>
      <c r="L16" s="11">
        <v>381000</v>
      </c>
      <c r="M16" s="17">
        <v>20140109</v>
      </c>
      <c r="S16" s="17">
        <f>VLOOKUP(A16,m2_inventario_transformadores!$B$1:$O$71,1,0)</f>
        <v>1015362</v>
      </c>
    </row>
    <row r="17" spans="1:19">
      <c r="A17" s="18">
        <v>1015389</v>
      </c>
      <c r="B17" s="18" t="s">
        <v>134</v>
      </c>
      <c r="C17" s="18" t="s">
        <v>116</v>
      </c>
      <c r="D17" s="17" t="s">
        <v>117</v>
      </c>
      <c r="E17" s="18" t="s">
        <v>135</v>
      </c>
      <c r="F17" s="17" t="s">
        <v>15</v>
      </c>
      <c r="G17" s="17" t="s">
        <v>127</v>
      </c>
      <c r="H17" s="9" t="s">
        <v>128</v>
      </c>
      <c r="I17" s="20">
        <v>5</v>
      </c>
      <c r="J17" s="10">
        <v>20</v>
      </c>
      <c r="K17" s="17">
        <v>1.5</v>
      </c>
      <c r="L17" s="11">
        <v>381000</v>
      </c>
      <c r="M17" s="17">
        <v>20140109</v>
      </c>
      <c r="S17" s="17" t="e">
        <f>VLOOKUP(A17,m2_inventario_transformadores!$B$1:$O$71,1,0)</f>
        <v>#N/A</v>
      </c>
    </row>
    <row r="18" spans="1:19">
      <c r="A18" s="18">
        <v>19238</v>
      </c>
      <c r="B18" s="18" t="s">
        <v>107</v>
      </c>
      <c r="C18" s="18" t="s">
        <v>116</v>
      </c>
      <c r="D18" s="17" t="s">
        <v>117</v>
      </c>
      <c r="E18" s="18" t="s">
        <v>118</v>
      </c>
      <c r="F18" s="17" t="s">
        <v>15</v>
      </c>
      <c r="G18" s="17" t="s">
        <v>127</v>
      </c>
      <c r="H18" s="9" t="s">
        <v>175</v>
      </c>
      <c r="I18" s="20">
        <v>6</v>
      </c>
      <c r="J18" s="10">
        <v>20</v>
      </c>
      <c r="K18" s="17">
        <v>1.5</v>
      </c>
      <c r="L18" s="11">
        <v>381000</v>
      </c>
      <c r="M18" s="17">
        <v>19950101</v>
      </c>
      <c r="S18" s="17" t="e">
        <f>VLOOKUP(A18,m2_inventario_transformadores!$B$1:$O$71,1,0)</f>
        <v>#N/A</v>
      </c>
    </row>
    <row r="19" spans="1:19">
      <c r="A19" s="18">
        <v>19035</v>
      </c>
      <c r="B19" s="18" t="s">
        <v>107</v>
      </c>
      <c r="C19" s="18" t="s">
        <v>129</v>
      </c>
      <c r="D19" s="17" t="s">
        <v>117</v>
      </c>
      <c r="E19" s="18" t="s">
        <v>130</v>
      </c>
      <c r="F19" s="17" t="s">
        <v>15</v>
      </c>
      <c r="G19" s="17" t="s">
        <v>131</v>
      </c>
      <c r="H19" s="9" t="s">
        <v>148</v>
      </c>
      <c r="I19" s="20">
        <v>7</v>
      </c>
      <c r="J19" s="10">
        <v>20</v>
      </c>
      <c r="K19" s="17">
        <v>1.5</v>
      </c>
      <c r="L19" s="11">
        <v>381000</v>
      </c>
      <c r="M19" s="17">
        <v>19950101</v>
      </c>
      <c r="S19" s="17" t="e">
        <f>VLOOKUP(A19,m2_inventario_transformadores!$B$1:$O$71,1,0)</f>
        <v>#N/A</v>
      </c>
    </row>
    <row r="20" spans="1:19">
      <c r="A20" s="18">
        <v>19021</v>
      </c>
      <c r="B20" s="18" t="s">
        <v>107</v>
      </c>
      <c r="C20" s="18" t="s">
        <v>129</v>
      </c>
      <c r="D20" s="17" t="s">
        <v>117</v>
      </c>
      <c r="E20" s="18" t="s">
        <v>130</v>
      </c>
      <c r="F20" s="17" t="s">
        <v>15</v>
      </c>
      <c r="G20" s="17" t="s">
        <v>131</v>
      </c>
      <c r="H20" s="9" t="s">
        <v>148</v>
      </c>
      <c r="I20" s="20">
        <v>7</v>
      </c>
      <c r="J20" s="10">
        <v>20</v>
      </c>
      <c r="K20" s="17">
        <v>1.5</v>
      </c>
      <c r="L20" s="11">
        <v>381000</v>
      </c>
      <c r="M20" s="17">
        <v>19950101</v>
      </c>
      <c r="S20" s="17" t="e">
        <f>VLOOKUP(A20,m2_inventario_transformadores!$B$1:$O$71,1,0)</f>
        <v>#N/A</v>
      </c>
    </row>
    <row r="21" spans="1:19">
      <c r="A21" s="18">
        <v>19495</v>
      </c>
      <c r="B21" s="18" t="s">
        <v>107</v>
      </c>
      <c r="C21" s="18" t="s">
        <v>116</v>
      </c>
      <c r="D21" s="17" t="s">
        <v>117</v>
      </c>
      <c r="E21" s="18" t="s">
        <v>135</v>
      </c>
      <c r="F21" s="17" t="s">
        <v>15</v>
      </c>
      <c r="G21" s="17" t="s">
        <v>119</v>
      </c>
      <c r="H21" s="9" t="s">
        <v>148</v>
      </c>
      <c r="I21" s="20">
        <v>7</v>
      </c>
      <c r="J21" s="10">
        <v>20</v>
      </c>
      <c r="K21" s="17">
        <v>1.5</v>
      </c>
      <c r="L21" s="11">
        <v>381000</v>
      </c>
      <c r="M21" s="17">
        <v>20120316</v>
      </c>
      <c r="S21" s="17" t="e">
        <f>VLOOKUP(A21,m2_inventario_transformadores!$B$1:$O$71,1,0)</f>
        <v>#N/A</v>
      </c>
    </row>
    <row r="22" spans="1:19">
      <c r="A22" s="18">
        <v>29739</v>
      </c>
      <c r="B22" s="18" t="s">
        <v>107</v>
      </c>
      <c r="C22" s="18" t="s">
        <v>129</v>
      </c>
      <c r="D22" s="17" t="s">
        <v>117</v>
      </c>
      <c r="E22" s="18" t="s">
        <v>130</v>
      </c>
      <c r="F22" s="17" t="s">
        <v>15</v>
      </c>
      <c r="G22" s="17" t="s">
        <v>131</v>
      </c>
      <c r="H22" s="9" t="s">
        <v>147</v>
      </c>
      <c r="I22" s="20">
        <v>10</v>
      </c>
      <c r="J22" s="10">
        <v>20</v>
      </c>
      <c r="K22" s="17">
        <v>1.5</v>
      </c>
      <c r="L22" s="11">
        <v>381000</v>
      </c>
      <c r="M22" s="17">
        <v>20081001</v>
      </c>
      <c r="S22" s="17" t="e">
        <f>VLOOKUP(A22,m2_inventario_transformadores!$B$1:$O$71,1,0)</f>
        <v>#N/A</v>
      </c>
    </row>
    <row r="23" spans="1:19">
      <c r="A23" s="18">
        <v>601473</v>
      </c>
      <c r="B23" s="18" t="s">
        <v>107</v>
      </c>
      <c r="C23" s="18" t="s">
        <v>116</v>
      </c>
      <c r="D23" s="17" t="s">
        <v>117</v>
      </c>
      <c r="E23" s="18" t="s">
        <v>118</v>
      </c>
      <c r="F23" s="17" t="s">
        <v>15</v>
      </c>
      <c r="G23" s="17" t="s">
        <v>127</v>
      </c>
      <c r="H23" s="9" t="s">
        <v>147</v>
      </c>
      <c r="I23" s="20">
        <v>10</v>
      </c>
      <c r="J23" s="10">
        <v>20</v>
      </c>
      <c r="K23" s="17">
        <v>1.5</v>
      </c>
      <c r="L23" s="11">
        <v>381000</v>
      </c>
      <c r="M23" s="17">
        <v>19500101</v>
      </c>
      <c r="S23" s="17" t="e">
        <f>VLOOKUP(A23,m2_inventario_transformadores!$B$1:$O$71,1,0)</f>
        <v>#N/A</v>
      </c>
    </row>
    <row r="24" spans="1:19">
      <c r="A24" s="18">
        <v>29693</v>
      </c>
      <c r="B24" s="18" t="s">
        <v>107</v>
      </c>
      <c r="C24" s="18" t="s">
        <v>129</v>
      </c>
      <c r="D24" s="17" t="s">
        <v>117</v>
      </c>
      <c r="E24" s="18" t="s">
        <v>130</v>
      </c>
      <c r="F24" s="17" t="s">
        <v>15</v>
      </c>
      <c r="G24" s="17" t="s">
        <v>131</v>
      </c>
      <c r="H24" s="9" t="s">
        <v>147</v>
      </c>
      <c r="I24" s="20">
        <v>10</v>
      </c>
      <c r="J24" s="10">
        <v>20</v>
      </c>
      <c r="K24" s="17">
        <v>1.5</v>
      </c>
      <c r="L24" s="11">
        <v>381000</v>
      </c>
      <c r="M24" s="17">
        <v>19500101</v>
      </c>
      <c r="S24" s="17" t="e">
        <f>VLOOKUP(A24,m2_inventario_transformadores!$B$1:$O$71,1,0)</f>
        <v>#N/A</v>
      </c>
    </row>
    <row r="25" spans="1:19">
      <c r="A25" s="18">
        <v>29742</v>
      </c>
      <c r="B25" s="18" t="s">
        <v>107</v>
      </c>
      <c r="C25" s="18" t="s">
        <v>129</v>
      </c>
      <c r="D25" s="17" t="s">
        <v>117</v>
      </c>
      <c r="E25" s="18" t="s">
        <v>130</v>
      </c>
      <c r="F25" s="17" t="s">
        <v>15</v>
      </c>
      <c r="G25" s="17" t="s">
        <v>131</v>
      </c>
      <c r="H25" s="9" t="s">
        <v>147</v>
      </c>
      <c r="I25" s="20">
        <v>10</v>
      </c>
      <c r="J25" s="10">
        <v>20</v>
      </c>
      <c r="K25" s="17">
        <v>1.5</v>
      </c>
      <c r="L25" s="11">
        <v>381000</v>
      </c>
      <c r="M25" s="17">
        <v>19500101</v>
      </c>
      <c r="S25" s="17" t="e">
        <f>VLOOKUP(A25,m2_inventario_transformadores!$B$1:$O$71,1,0)</f>
        <v>#N/A</v>
      </c>
    </row>
    <row r="26" spans="1:19">
      <c r="A26" s="18">
        <v>101857</v>
      </c>
      <c r="B26" s="18" t="s">
        <v>107</v>
      </c>
      <c r="C26" s="18" t="s">
        <v>116</v>
      </c>
      <c r="D26" s="17" t="s">
        <v>117</v>
      </c>
      <c r="E26" s="18" t="s">
        <v>118</v>
      </c>
      <c r="F26" s="17" t="s">
        <v>15</v>
      </c>
      <c r="G26" s="17" t="s">
        <v>119</v>
      </c>
      <c r="H26" s="9" t="s">
        <v>156</v>
      </c>
      <c r="I26" s="20">
        <v>12</v>
      </c>
      <c r="J26" s="10">
        <v>20</v>
      </c>
      <c r="K26" s="17">
        <v>1.5</v>
      </c>
      <c r="L26" s="11">
        <v>381000</v>
      </c>
      <c r="M26" s="17">
        <v>19500101</v>
      </c>
      <c r="S26" s="17" t="e">
        <f>VLOOKUP(A26,m2_inventario_transformadores!$B$1:$O$71,1,0)</f>
        <v>#N/A</v>
      </c>
    </row>
    <row r="27" spans="1:19">
      <c r="A27" s="18">
        <v>1065981</v>
      </c>
      <c r="B27" s="18" t="s">
        <v>139</v>
      </c>
      <c r="C27" s="18" t="s">
        <v>129</v>
      </c>
      <c r="D27" s="17" t="s">
        <v>117</v>
      </c>
      <c r="E27" s="18" t="s">
        <v>122</v>
      </c>
      <c r="F27" s="17" t="s">
        <v>15</v>
      </c>
      <c r="G27" s="17" t="s">
        <v>131</v>
      </c>
      <c r="H27" s="9" t="s">
        <v>156</v>
      </c>
      <c r="I27" s="20">
        <v>12</v>
      </c>
      <c r="J27" s="10">
        <v>20</v>
      </c>
      <c r="K27" s="17">
        <v>1.5</v>
      </c>
      <c r="L27" s="11">
        <v>381000</v>
      </c>
      <c r="M27" s="17">
        <v>20060701</v>
      </c>
      <c r="S27" s="17" t="e">
        <f>VLOOKUP(A27,m2_inventario_transformadores!$B$1:$O$71,1,0)</f>
        <v>#N/A</v>
      </c>
    </row>
    <row r="28" spans="1:19">
      <c r="A28" s="18">
        <v>901586</v>
      </c>
      <c r="B28" s="18" t="s">
        <v>139</v>
      </c>
      <c r="C28" s="18" t="s">
        <v>129</v>
      </c>
      <c r="D28" s="17" t="s">
        <v>117</v>
      </c>
      <c r="E28" s="18" t="s">
        <v>130</v>
      </c>
      <c r="F28" s="17" t="s">
        <v>15</v>
      </c>
      <c r="G28" s="17" t="s">
        <v>131</v>
      </c>
      <c r="H28" s="9" t="s">
        <v>120</v>
      </c>
      <c r="I28" s="20">
        <v>14</v>
      </c>
      <c r="J28" s="10">
        <v>20</v>
      </c>
      <c r="K28" s="17">
        <v>1.5</v>
      </c>
      <c r="L28" s="11">
        <v>381000</v>
      </c>
      <c r="M28" s="17">
        <v>20040901</v>
      </c>
      <c r="S28" s="17" t="e">
        <f>VLOOKUP(A28,m2_inventario_transformadores!$B$1:$O$71,1,0)</f>
        <v>#N/A</v>
      </c>
    </row>
    <row r="29" spans="1:19">
      <c r="A29" s="18">
        <v>1003501</v>
      </c>
      <c r="B29" s="18" t="s">
        <v>107</v>
      </c>
      <c r="C29" s="18" t="s">
        <v>116</v>
      </c>
      <c r="D29" s="17" t="s">
        <v>117</v>
      </c>
      <c r="E29" s="18" t="s">
        <v>118</v>
      </c>
      <c r="F29" s="17" t="s">
        <v>15</v>
      </c>
      <c r="G29" s="17" t="s">
        <v>119</v>
      </c>
      <c r="H29" s="9" t="s">
        <v>120</v>
      </c>
      <c r="I29" s="20">
        <v>14</v>
      </c>
      <c r="J29" s="10">
        <v>20</v>
      </c>
      <c r="K29" s="17">
        <v>1.5</v>
      </c>
      <c r="L29" s="11">
        <v>381000</v>
      </c>
      <c r="M29" s="17">
        <v>20040101</v>
      </c>
      <c r="S29" s="17" t="e">
        <f>VLOOKUP(A29,m2_inventario_transformadores!$B$1:$O$71,1,0)</f>
        <v>#N/A</v>
      </c>
    </row>
    <row r="30" spans="1:19">
      <c r="A30" s="18">
        <v>900768</v>
      </c>
      <c r="B30" s="18" t="s">
        <v>124</v>
      </c>
      <c r="C30" s="18" t="s">
        <v>129</v>
      </c>
      <c r="D30" s="17" t="s">
        <v>117</v>
      </c>
      <c r="E30" s="18" t="s">
        <v>122</v>
      </c>
      <c r="F30" s="17" t="s">
        <v>15</v>
      </c>
      <c r="G30" s="17" t="s">
        <v>131</v>
      </c>
      <c r="H30" s="9" t="s">
        <v>159</v>
      </c>
      <c r="I30" s="20">
        <v>15</v>
      </c>
      <c r="J30" s="10">
        <v>20</v>
      </c>
      <c r="K30" s="17">
        <v>1.5</v>
      </c>
      <c r="L30" s="11">
        <v>381000</v>
      </c>
      <c r="M30" s="17">
        <v>19500101</v>
      </c>
      <c r="S30" s="17" t="e">
        <f>VLOOKUP(A30,m2_inventario_transformadores!$B$1:$O$71,1,0)</f>
        <v>#N/A</v>
      </c>
    </row>
    <row r="31" spans="1:19">
      <c r="A31" s="18">
        <v>900189</v>
      </c>
      <c r="B31" s="18" t="s">
        <v>107</v>
      </c>
      <c r="C31" s="18" t="s">
        <v>129</v>
      </c>
      <c r="D31" s="17" t="s">
        <v>117</v>
      </c>
      <c r="E31" s="18" t="s">
        <v>138</v>
      </c>
      <c r="F31" s="17" t="s">
        <v>15</v>
      </c>
      <c r="G31" s="17" t="s">
        <v>131</v>
      </c>
      <c r="H31" s="9" t="s">
        <v>144</v>
      </c>
      <c r="I31" s="20">
        <v>18</v>
      </c>
      <c r="J31" s="10">
        <v>20</v>
      </c>
      <c r="K31" s="17">
        <v>1.5</v>
      </c>
      <c r="L31" s="11">
        <v>381000</v>
      </c>
      <c r="M31" s="17">
        <v>20010401</v>
      </c>
      <c r="S31" s="17" t="e">
        <f>VLOOKUP(A31,m2_inventario_transformadores!$B$1:$O$71,1,0)</f>
        <v>#N/A</v>
      </c>
    </row>
    <row r="32" spans="1:19">
      <c r="A32" s="18">
        <v>1042440</v>
      </c>
      <c r="B32" s="18" t="s">
        <v>139</v>
      </c>
      <c r="C32" s="18" t="s">
        <v>116</v>
      </c>
      <c r="D32" s="17" t="s">
        <v>117</v>
      </c>
      <c r="E32" s="18" t="s">
        <v>122</v>
      </c>
      <c r="F32" s="17" t="s">
        <v>15</v>
      </c>
      <c r="G32" s="17" t="s">
        <v>119</v>
      </c>
      <c r="H32" s="9" t="s">
        <v>123</v>
      </c>
      <c r="I32" s="20">
        <v>22</v>
      </c>
      <c r="J32" s="10">
        <v>20</v>
      </c>
      <c r="K32" s="17">
        <v>1.5</v>
      </c>
      <c r="L32" s="11">
        <v>381000</v>
      </c>
      <c r="M32" s="17">
        <v>19500101</v>
      </c>
      <c r="S32" s="17">
        <f>VLOOKUP(A32,m2_inventario_transformadores!$B$1:$O$71,1,0)</f>
        <v>1042440</v>
      </c>
    </row>
    <row r="33" spans="1:19">
      <c r="A33" s="18">
        <v>1003712</v>
      </c>
      <c r="B33" s="18" t="s">
        <v>107</v>
      </c>
      <c r="C33" s="18" t="s">
        <v>116</v>
      </c>
      <c r="D33" s="17" t="s">
        <v>117</v>
      </c>
      <c r="E33" s="18" t="s">
        <v>122</v>
      </c>
      <c r="F33" s="17" t="s">
        <v>15</v>
      </c>
      <c r="G33" s="17" t="s">
        <v>119</v>
      </c>
      <c r="H33" s="9" t="s">
        <v>123</v>
      </c>
      <c r="I33" s="20">
        <v>22</v>
      </c>
      <c r="J33" s="10">
        <v>20</v>
      </c>
      <c r="K33" s="17">
        <v>1.5</v>
      </c>
      <c r="L33" s="11">
        <v>381000</v>
      </c>
      <c r="M33" s="17">
        <v>19500101</v>
      </c>
      <c r="S33" s="17">
        <f>VLOOKUP(A33,m2_inventario_transformadores!$B$1:$O$71,1,0)</f>
        <v>1003712</v>
      </c>
    </row>
    <row r="34" spans="1:19">
      <c r="A34" s="18">
        <v>16228</v>
      </c>
      <c r="B34" s="18" t="s">
        <v>124</v>
      </c>
      <c r="C34" s="18" t="s">
        <v>116</v>
      </c>
      <c r="D34" s="17" t="s">
        <v>117</v>
      </c>
      <c r="E34" s="18" t="s">
        <v>118</v>
      </c>
      <c r="F34" s="17" t="s">
        <v>15</v>
      </c>
      <c r="G34" s="17" t="s">
        <v>119</v>
      </c>
      <c r="H34" s="9" t="s">
        <v>125</v>
      </c>
      <c r="I34" s="20">
        <v>23</v>
      </c>
      <c r="J34" s="10">
        <v>20</v>
      </c>
      <c r="K34" s="17">
        <v>1.5</v>
      </c>
      <c r="L34" s="11">
        <v>381000</v>
      </c>
      <c r="M34" s="17">
        <v>19500101</v>
      </c>
      <c r="S34" s="17">
        <f>VLOOKUP(A34,m2_inventario_transformadores!$B$1:$O$71,1,0)</f>
        <v>16228</v>
      </c>
    </row>
    <row r="35" spans="1:19">
      <c r="A35" s="18">
        <v>1003941</v>
      </c>
      <c r="B35" s="18" t="s">
        <v>124</v>
      </c>
      <c r="C35" s="18" t="s">
        <v>116</v>
      </c>
      <c r="D35" s="17" t="s">
        <v>117</v>
      </c>
      <c r="E35" s="18" t="s">
        <v>118</v>
      </c>
      <c r="F35" s="17" t="s">
        <v>15</v>
      </c>
      <c r="G35" s="17" t="s">
        <v>119</v>
      </c>
      <c r="H35" s="9" t="s">
        <v>125</v>
      </c>
      <c r="I35" s="20">
        <v>23</v>
      </c>
      <c r="J35" s="10">
        <v>20</v>
      </c>
      <c r="K35" s="17">
        <v>1.5</v>
      </c>
      <c r="L35" s="11">
        <v>381000</v>
      </c>
      <c r="M35" s="17">
        <v>19500101</v>
      </c>
      <c r="S35" s="17">
        <f>VLOOKUP(A35,m2_inventario_transformadores!$B$1:$O$71,1,0)</f>
        <v>1003941</v>
      </c>
    </row>
    <row r="36" spans="1:19">
      <c r="A36" s="18">
        <v>1042564</v>
      </c>
      <c r="B36" s="18" t="s">
        <v>134</v>
      </c>
      <c r="C36" s="18" t="s">
        <v>129</v>
      </c>
      <c r="D36" s="17" t="s">
        <v>117</v>
      </c>
      <c r="E36" s="18" t="s">
        <v>130</v>
      </c>
      <c r="F36" s="17" t="s">
        <v>15</v>
      </c>
      <c r="G36" s="17" t="s">
        <v>131</v>
      </c>
      <c r="H36" s="9" t="s">
        <v>153</v>
      </c>
      <c r="I36" s="20">
        <v>24</v>
      </c>
      <c r="J36" s="10">
        <v>20</v>
      </c>
      <c r="K36" s="17">
        <v>1.5</v>
      </c>
      <c r="L36" s="11">
        <v>381000</v>
      </c>
      <c r="M36" s="17">
        <v>19950101</v>
      </c>
      <c r="S36" s="17" t="e">
        <f>VLOOKUP(A36,m2_inventario_transformadores!$B$1:$O$71,1,0)</f>
        <v>#N/A</v>
      </c>
    </row>
    <row r="37" spans="1:19">
      <c r="A37" s="18">
        <v>105296</v>
      </c>
      <c r="B37" s="18" t="s">
        <v>134</v>
      </c>
      <c r="C37" s="18" t="s">
        <v>129</v>
      </c>
      <c r="D37" s="17" t="s">
        <v>117</v>
      </c>
      <c r="E37" s="18" t="s">
        <v>130</v>
      </c>
      <c r="F37" s="17" t="s">
        <v>15</v>
      </c>
      <c r="G37" s="17" t="s">
        <v>131</v>
      </c>
      <c r="H37" s="9" t="s">
        <v>145</v>
      </c>
      <c r="I37" s="20">
        <v>26</v>
      </c>
      <c r="J37" s="10">
        <v>20</v>
      </c>
      <c r="K37" s="17">
        <v>1.5</v>
      </c>
      <c r="L37" s="11">
        <v>381000</v>
      </c>
      <c r="M37" s="17">
        <v>19500101</v>
      </c>
      <c r="S37" s="17" t="e">
        <f>VLOOKUP(A37,m2_inventario_transformadores!$B$1:$O$71,1,0)</f>
        <v>#N/A</v>
      </c>
    </row>
    <row r="38" spans="1:19">
      <c r="A38" s="18">
        <v>1043889</v>
      </c>
      <c r="B38" s="18" t="s">
        <v>134</v>
      </c>
      <c r="C38" s="18" t="s">
        <v>129</v>
      </c>
      <c r="D38" s="17" t="s">
        <v>117</v>
      </c>
      <c r="E38" s="18" t="s">
        <v>130</v>
      </c>
      <c r="F38" s="17" t="s">
        <v>15</v>
      </c>
      <c r="G38" s="17" t="s">
        <v>131</v>
      </c>
      <c r="H38" s="9" t="s">
        <v>145</v>
      </c>
      <c r="I38" s="20">
        <v>26</v>
      </c>
      <c r="J38" s="10">
        <v>20</v>
      </c>
      <c r="K38" s="17">
        <v>1.5</v>
      </c>
      <c r="L38" s="11">
        <v>381000</v>
      </c>
      <c r="M38" s="17">
        <v>19950101</v>
      </c>
      <c r="S38" s="17" t="e">
        <f>VLOOKUP(A38,m2_inventario_transformadores!$B$1:$O$71,1,0)</f>
        <v>#N/A</v>
      </c>
    </row>
    <row r="39" spans="1:19">
      <c r="A39" s="18">
        <v>1056239</v>
      </c>
      <c r="B39" s="18" t="s">
        <v>134</v>
      </c>
      <c r="C39" s="18" t="s">
        <v>129</v>
      </c>
      <c r="D39" s="17" t="s">
        <v>117</v>
      </c>
      <c r="E39" s="18" t="s">
        <v>138</v>
      </c>
      <c r="F39" s="17" t="s">
        <v>15</v>
      </c>
      <c r="G39" s="17" t="s">
        <v>131</v>
      </c>
      <c r="H39" s="9" t="s">
        <v>158</v>
      </c>
      <c r="I39" s="20">
        <v>27</v>
      </c>
      <c r="J39" s="10">
        <v>20</v>
      </c>
      <c r="K39" s="17">
        <v>1.5</v>
      </c>
      <c r="L39" s="11">
        <v>381000</v>
      </c>
      <c r="M39" s="17">
        <v>19500101</v>
      </c>
      <c r="S39" s="17" t="e">
        <f>VLOOKUP(A39,m2_inventario_transformadores!$B$1:$O$71,1,0)</f>
        <v>#N/A</v>
      </c>
    </row>
    <row r="40" spans="1:19">
      <c r="A40" s="18">
        <v>1041071</v>
      </c>
      <c r="B40" s="18" t="s">
        <v>174</v>
      </c>
      <c r="C40" s="18" t="s">
        <v>129</v>
      </c>
      <c r="D40" s="17" t="s">
        <v>117</v>
      </c>
      <c r="E40" s="18" t="s">
        <v>138</v>
      </c>
      <c r="F40" s="17" t="s">
        <v>15</v>
      </c>
      <c r="G40" s="17" t="s">
        <v>131</v>
      </c>
      <c r="H40" s="9" t="s">
        <v>146</v>
      </c>
      <c r="I40" s="20">
        <v>31</v>
      </c>
      <c r="J40" s="10">
        <v>20</v>
      </c>
      <c r="K40" s="17">
        <v>1.5</v>
      </c>
      <c r="L40" s="11">
        <v>381000</v>
      </c>
      <c r="M40" s="17">
        <v>19950101</v>
      </c>
      <c r="S40" s="17" t="e">
        <f>VLOOKUP(A40,m2_inventario_transformadores!$B$1:$O$71,1,0)</f>
        <v>#N/A</v>
      </c>
    </row>
    <row r="41" spans="1:19">
      <c r="A41" s="18">
        <v>106576</v>
      </c>
      <c r="B41" s="18" t="s">
        <v>137</v>
      </c>
      <c r="C41" s="18" t="s">
        <v>129</v>
      </c>
      <c r="D41" s="17" t="s">
        <v>117</v>
      </c>
      <c r="E41" s="18" t="s">
        <v>138</v>
      </c>
      <c r="F41" s="17" t="s">
        <v>15</v>
      </c>
      <c r="G41" s="17" t="s">
        <v>131</v>
      </c>
      <c r="H41" s="9" t="s">
        <v>162</v>
      </c>
      <c r="I41" s="20">
        <v>33</v>
      </c>
      <c r="J41" s="10">
        <v>20</v>
      </c>
      <c r="K41" s="17">
        <v>1.5</v>
      </c>
      <c r="L41" s="11">
        <v>381000</v>
      </c>
      <c r="M41" s="17">
        <v>19500101</v>
      </c>
      <c r="S41" s="17" t="e">
        <f>VLOOKUP(A41,m2_inventario_transformadores!$B$1:$O$71,1,0)</f>
        <v>#N/A</v>
      </c>
    </row>
    <row r="42" spans="1:19">
      <c r="A42" s="18">
        <v>105238</v>
      </c>
      <c r="B42" s="18" t="s">
        <v>124</v>
      </c>
      <c r="C42" s="18" t="s">
        <v>129</v>
      </c>
      <c r="D42" s="17" t="s">
        <v>117</v>
      </c>
      <c r="E42" s="18" t="s">
        <v>130</v>
      </c>
      <c r="F42" s="17" t="s">
        <v>15</v>
      </c>
      <c r="G42" s="17" t="s">
        <v>131</v>
      </c>
      <c r="H42" s="9" t="s">
        <v>160</v>
      </c>
      <c r="I42" s="20">
        <v>34</v>
      </c>
      <c r="J42" s="10">
        <v>20</v>
      </c>
      <c r="K42" s="17">
        <v>1.5</v>
      </c>
      <c r="L42" s="11">
        <v>381000</v>
      </c>
      <c r="M42" s="17">
        <v>19500101</v>
      </c>
      <c r="S42" s="17" t="e">
        <f>VLOOKUP(A42,m2_inventario_transformadores!$B$1:$O$71,1,0)</f>
        <v>#N/A</v>
      </c>
    </row>
    <row r="43" spans="1:19">
      <c r="A43" s="18">
        <v>1065866</v>
      </c>
      <c r="B43" s="18" t="s">
        <v>107</v>
      </c>
      <c r="C43" s="18" t="s">
        <v>129</v>
      </c>
      <c r="D43" s="17" t="s">
        <v>117</v>
      </c>
      <c r="E43" s="18" t="s">
        <v>130</v>
      </c>
      <c r="F43" s="17" t="s">
        <v>15</v>
      </c>
      <c r="G43" s="17" t="s">
        <v>131</v>
      </c>
      <c r="H43" s="9" t="s">
        <v>154</v>
      </c>
      <c r="I43" s="20">
        <v>36</v>
      </c>
      <c r="J43" s="10">
        <v>20</v>
      </c>
      <c r="K43" s="17">
        <v>1.5</v>
      </c>
      <c r="L43" s="11">
        <v>381000</v>
      </c>
      <c r="M43" s="17">
        <v>19950101</v>
      </c>
      <c r="S43" s="17" t="e">
        <f>VLOOKUP(A43,m2_inventario_transformadores!$B$1:$O$71,1,0)</f>
        <v>#N/A</v>
      </c>
    </row>
    <row r="44" spans="1:19">
      <c r="A44" s="18">
        <v>105597</v>
      </c>
      <c r="B44" s="18" t="s">
        <v>124</v>
      </c>
      <c r="C44" s="18" t="s">
        <v>129</v>
      </c>
      <c r="D44" s="17" t="s">
        <v>117</v>
      </c>
      <c r="E44" s="18" t="s">
        <v>138</v>
      </c>
      <c r="F44" s="17" t="s">
        <v>15</v>
      </c>
      <c r="G44" s="17" t="s">
        <v>131</v>
      </c>
      <c r="H44" s="9" t="s">
        <v>157</v>
      </c>
      <c r="I44" s="20">
        <v>37</v>
      </c>
      <c r="J44" s="10">
        <v>20</v>
      </c>
      <c r="K44" s="17">
        <v>1.5</v>
      </c>
      <c r="L44" s="11">
        <v>381000</v>
      </c>
      <c r="M44" s="17">
        <v>19500101</v>
      </c>
      <c r="S44" s="17" t="e">
        <f>VLOOKUP(A44,m2_inventario_transformadores!$B$1:$O$71,1,0)</f>
        <v>#N/A</v>
      </c>
    </row>
    <row r="45" spans="1:19">
      <c r="A45" s="18">
        <v>194023</v>
      </c>
      <c r="B45" s="18" t="s">
        <v>149</v>
      </c>
      <c r="C45" s="18" t="s">
        <v>129</v>
      </c>
      <c r="D45" s="17" t="s">
        <v>117</v>
      </c>
      <c r="E45" s="18" t="s">
        <v>130</v>
      </c>
      <c r="F45" s="17" t="s">
        <v>15</v>
      </c>
      <c r="G45" s="17" t="s">
        <v>131</v>
      </c>
      <c r="H45" s="9" t="s">
        <v>150</v>
      </c>
      <c r="I45" s="20">
        <v>38</v>
      </c>
      <c r="J45" s="10">
        <v>20</v>
      </c>
      <c r="K45" s="17">
        <v>1.5</v>
      </c>
      <c r="L45" s="11">
        <v>381000</v>
      </c>
      <c r="M45" s="17">
        <v>19500101</v>
      </c>
      <c r="S45" s="17" t="e">
        <f>VLOOKUP(A45,m2_inventario_transformadores!$B$1:$O$71,1,0)</f>
        <v>#N/A</v>
      </c>
    </row>
    <row r="46" spans="1:19">
      <c r="A46" s="18">
        <v>2858</v>
      </c>
      <c r="B46" s="18" t="s">
        <v>124</v>
      </c>
      <c r="C46" s="18" t="s">
        <v>129</v>
      </c>
      <c r="D46" s="17" t="s">
        <v>117</v>
      </c>
      <c r="E46" s="18" t="s">
        <v>138</v>
      </c>
      <c r="F46" s="17" t="s">
        <v>15</v>
      </c>
      <c r="G46" s="17" t="s">
        <v>131</v>
      </c>
      <c r="H46" s="9" t="s">
        <v>173</v>
      </c>
      <c r="I46" s="20">
        <v>40</v>
      </c>
      <c r="J46" s="10">
        <v>20</v>
      </c>
      <c r="K46" s="17">
        <v>1.5</v>
      </c>
      <c r="L46" s="11">
        <v>381000</v>
      </c>
      <c r="M46" s="17">
        <v>19500101</v>
      </c>
      <c r="S46" s="17" t="e">
        <f>VLOOKUP(A46,m2_inventario_transformadores!$B$1:$O$71,1,0)</f>
        <v>#N/A</v>
      </c>
    </row>
    <row r="47" spans="1:19">
      <c r="A47" s="18">
        <v>105265</v>
      </c>
      <c r="B47" s="18" t="s">
        <v>124</v>
      </c>
      <c r="C47" s="18" t="s">
        <v>129</v>
      </c>
      <c r="D47" s="17" t="s">
        <v>117</v>
      </c>
      <c r="E47" s="18" t="s">
        <v>130</v>
      </c>
      <c r="F47" s="17" t="s">
        <v>15</v>
      </c>
      <c r="G47" s="17" t="s">
        <v>131</v>
      </c>
      <c r="H47" s="9" t="s">
        <v>161</v>
      </c>
      <c r="I47" s="20">
        <v>52</v>
      </c>
      <c r="J47" s="10">
        <v>20</v>
      </c>
      <c r="K47" s="17">
        <v>1.5</v>
      </c>
      <c r="L47" s="11">
        <v>381000</v>
      </c>
      <c r="M47" s="17">
        <v>19500101</v>
      </c>
      <c r="S47" s="17" t="e">
        <f>VLOOKUP(A47,m2_inventario_transformadores!$B$1:$O$71,1,0)</f>
        <v>#N/A</v>
      </c>
    </row>
    <row r="48" spans="1:19">
      <c r="A48" s="18">
        <v>1065513</v>
      </c>
      <c r="B48" s="18" t="s">
        <v>139</v>
      </c>
      <c r="C48" s="18" t="s">
        <v>129</v>
      </c>
      <c r="D48" s="17" t="s">
        <v>117</v>
      </c>
      <c r="E48" s="18" t="s">
        <v>130</v>
      </c>
      <c r="F48" s="17" t="s">
        <v>15</v>
      </c>
      <c r="G48" s="17" t="s">
        <v>131</v>
      </c>
      <c r="H48" s="9" t="s">
        <v>155</v>
      </c>
      <c r="I48" s="20">
        <v>63</v>
      </c>
      <c r="J48" s="10">
        <v>20</v>
      </c>
      <c r="K48" s="17">
        <v>1.5</v>
      </c>
      <c r="L48" s="11">
        <v>381000</v>
      </c>
      <c r="M48" s="17">
        <v>19950101</v>
      </c>
      <c r="S48" s="17" t="e">
        <f>VLOOKUP(A48,m2_inventario_transformadores!$B$1:$O$71,1,0)</f>
        <v>#N/A</v>
      </c>
    </row>
    <row r="49" spans="1:19">
      <c r="A49" s="18">
        <v>3382</v>
      </c>
      <c r="B49" s="18" t="s">
        <v>124</v>
      </c>
      <c r="C49" s="18" t="s">
        <v>129</v>
      </c>
      <c r="D49" s="17" t="s">
        <v>117</v>
      </c>
      <c r="E49" s="18" t="s">
        <v>130</v>
      </c>
      <c r="F49" s="17" t="s">
        <v>15</v>
      </c>
      <c r="G49" s="17" t="s">
        <v>131</v>
      </c>
      <c r="H49" s="9" t="s">
        <v>121</v>
      </c>
      <c r="I49" s="20"/>
      <c r="J49" s="10">
        <v>20</v>
      </c>
      <c r="K49" s="17">
        <v>1.5</v>
      </c>
      <c r="L49" s="11">
        <v>381000</v>
      </c>
      <c r="M49" s="17">
        <v>19500101</v>
      </c>
      <c r="S49" s="17" t="e">
        <f>VLOOKUP(A49,m2_inventario_transformadores!$B$1:$O$71,1,0)</f>
        <v>#N/A</v>
      </c>
    </row>
    <row r="50" spans="1:19">
      <c r="A50" s="18">
        <v>2429</v>
      </c>
      <c r="B50" s="18" t="s">
        <v>124</v>
      </c>
      <c r="C50" s="18" t="s">
        <v>129</v>
      </c>
      <c r="D50" s="17" t="s">
        <v>117</v>
      </c>
      <c r="E50" s="18" t="s">
        <v>138</v>
      </c>
      <c r="F50" s="17" t="s">
        <v>15</v>
      </c>
      <c r="G50" s="17" t="s">
        <v>131</v>
      </c>
      <c r="H50" s="9" t="s">
        <v>121</v>
      </c>
      <c r="I50" s="20"/>
      <c r="J50" s="10">
        <v>20</v>
      </c>
      <c r="K50" s="17">
        <v>1.5</v>
      </c>
      <c r="L50" s="11">
        <v>381000</v>
      </c>
      <c r="M50" s="17">
        <v>19500101</v>
      </c>
      <c r="S50" s="17" t="e">
        <f>VLOOKUP(A50,m2_inventario_transformadores!$B$1:$O$71,1,0)</f>
        <v>#N/A</v>
      </c>
    </row>
    <row r="51" spans="1:19">
      <c r="A51" s="18">
        <v>28980</v>
      </c>
      <c r="B51" s="18" t="s">
        <v>107</v>
      </c>
      <c r="C51" s="18" t="s">
        <v>129</v>
      </c>
      <c r="D51" s="17" t="s">
        <v>117</v>
      </c>
      <c r="E51" s="18" t="s">
        <v>130</v>
      </c>
      <c r="F51" s="17" t="s">
        <v>15</v>
      </c>
      <c r="G51" s="17" t="s">
        <v>131</v>
      </c>
      <c r="H51" s="9" t="s">
        <v>121</v>
      </c>
      <c r="I51" s="20"/>
      <c r="J51" s="10">
        <v>20</v>
      </c>
      <c r="K51" s="17">
        <v>1.5</v>
      </c>
      <c r="L51" s="11">
        <v>381000</v>
      </c>
      <c r="M51" s="17">
        <v>20100621</v>
      </c>
      <c r="S51" s="17" t="e">
        <f>VLOOKUP(A51,m2_inventario_transformadores!$B$1:$O$71,1,0)</f>
        <v>#N/A</v>
      </c>
    </row>
    <row r="52" spans="1:19">
      <c r="A52" s="18">
        <v>2395</v>
      </c>
      <c r="B52" s="18" t="s">
        <v>124</v>
      </c>
      <c r="C52" s="18" t="s">
        <v>129</v>
      </c>
      <c r="D52" s="17" t="s">
        <v>117</v>
      </c>
      <c r="E52" s="18" t="s">
        <v>130</v>
      </c>
      <c r="F52" s="17" t="s">
        <v>15</v>
      </c>
      <c r="G52" s="17" t="s">
        <v>131</v>
      </c>
      <c r="H52" s="9" t="s">
        <v>121</v>
      </c>
      <c r="I52" s="20"/>
      <c r="J52" s="10">
        <v>20</v>
      </c>
      <c r="K52" s="17">
        <v>1.5</v>
      </c>
      <c r="L52" s="11">
        <v>381000</v>
      </c>
      <c r="M52" s="17">
        <v>19500101</v>
      </c>
      <c r="S52" s="17" t="e">
        <f>VLOOKUP(A52,m2_inventario_transformadores!$B$1:$O$71,1,0)</f>
        <v>#N/A</v>
      </c>
    </row>
    <row r="53" spans="1:19">
      <c r="A53" s="18">
        <v>10359</v>
      </c>
      <c r="B53" s="18" t="s">
        <v>137</v>
      </c>
      <c r="C53" s="18" t="s">
        <v>129</v>
      </c>
      <c r="D53" s="17" t="s">
        <v>117</v>
      </c>
      <c r="E53" s="18" t="s">
        <v>138</v>
      </c>
      <c r="F53" s="17" t="s">
        <v>15</v>
      </c>
      <c r="G53" s="17" t="s">
        <v>131</v>
      </c>
      <c r="H53" s="9" t="s">
        <v>121</v>
      </c>
      <c r="I53" s="20"/>
      <c r="J53" s="10">
        <v>20</v>
      </c>
      <c r="K53" s="17">
        <v>1.5</v>
      </c>
      <c r="L53" s="11">
        <v>381000</v>
      </c>
      <c r="M53" s="17">
        <v>19500101</v>
      </c>
      <c r="S53" s="17">
        <f>VLOOKUP(A53,m2_inventario_transformadores!$B$1:$O$71,1,0)</f>
        <v>10359</v>
      </c>
    </row>
    <row r="54" spans="1:19">
      <c r="A54" s="18">
        <v>2427</v>
      </c>
      <c r="B54" s="18" t="s">
        <v>124</v>
      </c>
      <c r="C54" s="18" t="s">
        <v>129</v>
      </c>
      <c r="D54" s="17" t="s">
        <v>117</v>
      </c>
      <c r="E54" s="18" t="s">
        <v>151</v>
      </c>
      <c r="F54" s="17" t="s">
        <v>15</v>
      </c>
      <c r="G54" s="17" t="s">
        <v>131</v>
      </c>
      <c r="H54" s="9" t="s">
        <v>121</v>
      </c>
      <c r="I54" s="20"/>
      <c r="J54" s="10">
        <v>20</v>
      </c>
      <c r="K54" s="17">
        <v>1.5</v>
      </c>
      <c r="L54" s="11">
        <v>381000</v>
      </c>
      <c r="M54" s="17">
        <v>19500101</v>
      </c>
      <c r="S54" s="17" t="e">
        <f>VLOOKUP(A54,m2_inventario_transformadores!$B$1:$O$71,1,0)</f>
        <v>#N/A</v>
      </c>
    </row>
    <row r="55" spans="1:19">
      <c r="A55" s="18">
        <v>29380</v>
      </c>
      <c r="B55" s="18" t="s">
        <v>107</v>
      </c>
      <c r="C55" s="18" t="s">
        <v>129</v>
      </c>
      <c r="D55" s="17" t="s">
        <v>117</v>
      </c>
      <c r="E55" s="18" t="s">
        <v>130</v>
      </c>
      <c r="F55" s="17" t="s">
        <v>15</v>
      </c>
      <c r="G55" s="17" t="s">
        <v>131</v>
      </c>
      <c r="H55" s="9" t="s">
        <v>121</v>
      </c>
      <c r="I55" s="20"/>
      <c r="J55" s="10">
        <v>20</v>
      </c>
      <c r="K55" s="17">
        <v>1.5</v>
      </c>
      <c r="L55" s="11">
        <v>381000</v>
      </c>
      <c r="M55" s="17">
        <v>20100114</v>
      </c>
      <c r="S55" s="17" t="e">
        <f>VLOOKUP(A55,m2_inventario_transformadores!$B$1:$O$71,1,0)</f>
        <v>#N/A</v>
      </c>
    </row>
    <row r="56" spans="1:19">
      <c r="A56" s="18">
        <v>1479</v>
      </c>
      <c r="B56" s="18" t="s">
        <v>124</v>
      </c>
      <c r="C56" s="18" t="s">
        <v>129</v>
      </c>
      <c r="D56" s="17" t="s">
        <v>117</v>
      </c>
      <c r="E56" s="18" t="s">
        <v>130</v>
      </c>
      <c r="F56" s="17" t="s">
        <v>15</v>
      </c>
      <c r="G56" s="17" t="s">
        <v>131</v>
      </c>
      <c r="H56" s="9" t="s">
        <v>121</v>
      </c>
      <c r="I56" s="20"/>
      <c r="J56" s="10">
        <v>20</v>
      </c>
      <c r="K56" s="17">
        <v>1.5</v>
      </c>
      <c r="L56" s="11">
        <v>381000</v>
      </c>
      <c r="M56" s="17">
        <v>19500101</v>
      </c>
      <c r="S56" s="17" t="e">
        <f>VLOOKUP(A56,m2_inventario_transformadores!$B$1:$O$71,1,0)</f>
        <v>#N/A</v>
      </c>
    </row>
    <row r="57" spans="1:19">
      <c r="A57" s="18">
        <v>28793</v>
      </c>
      <c r="B57" s="18" t="s">
        <v>107</v>
      </c>
      <c r="C57" s="18" t="s">
        <v>116</v>
      </c>
      <c r="D57" s="17" t="s">
        <v>117</v>
      </c>
      <c r="E57" s="18" t="s">
        <v>122</v>
      </c>
      <c r="F57" s="17" t="s">
        <v>15</v>
      </c>
      <c r="G57" s="17" t="s">
        <v>143</v>
      </c>
      <c r="H57" s="9" t="s">
        <v>121</v>
      </c>
      <c r="I57" s="20"/>
      <c r="J57" s="10">
        <v>20</v>
      </c>
      <c r="K57" s="17">
        <v>1.5</v>
      </c>
      <c r="L57" s="11">
        <v>381000</v>
      </c>
      <c r="M57" s="17">
        <v>20100907</v>
      </c>
      <c r="S57" s="17" t="e">
        <f>VLOOKUP(A57,m2_inventario_transformadores!$B$1:$O$71,1,0)</f>
        <v>#N/A</v>
      </c>
    </row>
    <row r="58" spans="1:19">
      <c r="A58" s="18">
        <v>2945</v>
      </c>
      <c r="B58" s="18" t="s">
        <v>107</v>
      </c>
      <c r="C58" s="18" t="s">
        <v>116</v>
      </c>
      <c r="D58" s="17" t="s">
        <v>117</v>
      </c>
      <c r="E58" s="18" t="s">
        <v>152</v>
      </c>
      <c r="F58" s="17" t="s">
        <v>15</v>
      </c>
      <c r="G58" s="17" t="s">
        <v>126</v>
      </c>
      <c r="H58" s="9" t="s">
        <v>121</v>
      </c>
      <c r="I58" s="20"/>
      <c r="J58" s="10">
        <v>20</v>
      </c>
      <c r="K58" s="17">
        <v>1.5</v>
      </c>
      <c r="L58" s="11">
        <v>381000</v>
      </c>
      <c r="M58" s="17">
        <v>20101104</v>
      </c>
      <c r="S58" s="17" t="e">
        <f>VLOOKUP(A58,m2_inventario_transformadores!$B$1:$O$71,1,0)</f>
        <v>#N/A</v>
      </c>
    </row>
    <row r="59" spans="1:19">
      <c r="A59" s="18">
        <v>1040170</v>
      </c>
      <c r="B59" s="18" t="s">
        <v>139</v>
      </c>
      <c r="C59" s="18" t="s">
        <v>129</v>
      </c>
      <c r="D59" s="17" t="s">
        <v>117</v>
      </c>
      <c r="E59" s="18" t="s">
        <v>130</v>
      </c>
      <c r="F59" s="17" t="s">
        <v>15</v>
      </c>
      <c r="G59" s="17" t="s">
        <v>131</v>
      </c>
      <c r="H59" s="9" t="s">
        <v>121</v>
      </c>
      <c r="I59" s="20"/>
      <c r="J59" s="10">
        <v>20</v>
      </c>
      <c r="K59" s="17">
        <v>1.5</v>
      </c>
      <c r="L59" s="11">
        <v>381000</v>
      </c>
      <c r="M59" s="17">
        <v>19500101</v>
      </c>
      <c r="S59" s="17">
        <f>VLOOKUP(A59,m2_inventario_transformadores!$B$1:$O$71,1,0)</f>
        <v>1040170</v>
      </c>
    </row>
    <row r="60" spans="1:19">
      <c r="A60" s="18">
        <v>5494</v>
      </c>
      <c r="B60" s="18" t="s">
        <v>107</v>
      </c>
      <c r="C60" s="18" t="s">
        <v>116</v>
      </c>
      <c r="D60" s="17" t="s">
        <v>117</v>
      </c>
      <c r="E60" s="18" t="s">
        <v>122</v>
      </c>
      <c r="F60" s="17" t="s">
        <v>15</v>
      </c>
      <c r="G60" s="17" t="s">
        <v>143</v>
      </c>
      <c r="H60" s="9" t="s">
        <v>121</v>
      </c>
      <c r="I60" s="20"/>
      <c r="J60" s="10">
        <v>20</v>
      </c>
      <c r="K60" s="17">
        <v>1.5</v>
      </c>
      <c r="L60" s="11">
        <v>381000</v>
      </c>
      <c r="M60" s="17">
        <v>20110518</v>
      </c>
      <c r="S60" s="17" t="e">
        <f>VLOOKUP(A60,m2_inventario_transformadores!$B$1:$O$71,1,0)</f>
        <v>#N/A</v>
      </c>
    </row>
    <row r="61" spans="1:19">
      <c r="A61" s="18">
        <v>19667</v>
      </c>
      <c r="B61" s="18" t="s">
        <v>107</v>
      </c>
      <c r="C61" s="18" t="s">
        <v>129</v>
      </c>
      <c r="D61" s="17" t="s">
        <v>117</v>
      </c>
      <c r="E61" s="18" t="s">
        <v>130</v>
      </c>
      <c r="F61" s="17" t="s">
        <v>15</v>
      </c>
      <c r="G61" s="17" t="s">
        <v>131</v>
      </c>
      <c r="H61" s="9" t="s">
        <v>121</v>
      </c>
      <c r="I61" s="20"/>
      <c r="J61" s="10">
        <v>20</v>
      </c>
      <c r="K61" s="17">
        <v>1.5</v>
      </c>
      <c r="L61" s="11">
        <v>381000</v>
      </c>
      <c r="M61" s="17">
        <v>20121218</v>
      </c>
      <c r="S61" s="17" t="e">
        <f>VLOOKUP(A61,m2_inventario_transformadores!$B$1:$O$71,1,0)</f>
        <v>#N/A</v>
      </c>
    </row>
    <row r="62" spans="1:19">
      <c r="A62" s="18">
        <v>19308</v>
      </c>
      <c r="B62" s="18" t="s">
        <v>107</v>
      </c>
      <c r="C62" s="18" t="s">
        <v>129</v>
      </c>
      <c r="D62" s="17" t="s">
        <v>117</v>
      </c>
      <c r="E62" s="18" t="s">
        <v>130</v>
      </c>
      <c r="F62" s="17" t="s">
        <v>15</v>
      </c>
      <c r="G62" s="17" t="s">
        <v>131</v>
      </c>
      <c r="H62" s="9" t="s">
        <v>121</v>
      </c>
      <c r="I62" s="20"/>
      <c r="J62" s="10">
        <v>20</v>
      </c>
      <c r="K62" s="17">
        <v>1.5</v>
      </c>
      <c r="L62" s="11">
        <v>381000</v>
      </c>
      <c r="M62" s="17">
        <v>20120928</v>
      </c>
      <c r="S62" s="17" t="e">
        <f>VLOOKUP(A62,m2_inventario_transformadores!$B$1:$O$71,1,0)</f>
        <v>#N/A</v>
      </c>
    </row>
    <row r="63" spans="1:19">
      <c r="A63" s="18">
        <v>1027042</v>
      </c>
      <c r="B63" s="18" t="s">
        <v>107</v>
      </c>
      <c r="C63" s="18" t="s">
        <v>116</v>
      </c>
      <c r="D63" s="17" t="s">
        <v>117</v>
      </c>
      <c r="E63" s="18" t="s">
        <v>118</v>
      </c>
      <c r="F63" s="17" t="s">
        <v>15</v>
      </c>
      <c r="G63" s="17" t="s">
        <v>119</v>
      </c>
      <c r="H63" s="9" t="s">
        <v>121</v>
      </c>
      <c r="I63" s="20"/>
      <c r="J63" s="10">
        <v>20</v>
      </c>
      <c r="K63" s="17">
        <v>1.5</v>
      </c>
      <c r="L63" s="11">
        <v>381000</v>
      </c>
      <c r="M63" s="17">
        <v>20130415</v>
      </c>
      <c r="S63" s="17">
        <f>VLOOKUP(A63,m2_inventario_transformadores!$B$1:$O$71,1,0)</f>
        <v>1027042</v>
      </c>
    </row>
    <row r="64" spans="1:19">
      <c r="A64" s="18">
        <v>1003526</v>
      </c>
      <c r="B64" s="18" t="s">
        <v>107</v>
      </c>
      <c r="C64" s="18" t="s">
        <v>116</v>
      </c>
      <c r="D64" s="17" t="s">
        <v>117</v>
      </c>
      <c r="E64" s="18" t="s">
        <v>118</v>
      </c>
      <c r="F64" s="17" t="s">
        <v>15</v>
      </c>
      <c r="G64" s="17" t="s">
        <v>119</v>
      </c>
      <c r="H64" s="9" t="s">
        <v>121</v>
      </c>
      <c r="I64" s="20"/>
      <c r="J64" s="10">
        <v>20</v>
      </c>
      <c r="K64" s="17">
        <v>1.5</v>
      </c>
      <c r="L64" s="11">
        <v>381000</v>
      </c>
      <c r="M64" s="17">
        <v>19500101</v>
      </c>
      <c r="S64" s="17">
        <f>VLOOKUP(A64,m2_inventario_transformadores!$B$1:$O$71,1,0)</f>
        <v>1003526</v>
      </c>
    </row>
    <row r="65" spans="1:19">
      <c r="A65" s="18">
        <v>1027433</v>
      </c>
      <c r="B65" s="18" t="s">
        <v>134</v>
      </c>
      <c r="C65" s="18" t="s">
        <v>129</v>
      </c>
      <c r="D65" s="17" t="s">
        <v>117</v>
      </c>
      <c r="E65" s="18" t="s">
        <v>122</v>
      </c>
      <c r="F65" s="17" t="s">
        <v>15</v>
      </c>
      <c r="G65" s="17" t="s">
        <v>131</v>
      </c>
      <c r="H65" s="9" t="s">
        <v>121</v>
      </c>
      <c r="I65" s="20"/>
      <c r="J65" s="10">
        <v>20</v>
      </c>
      <c r="K65" s="17">
        <v>1.5</v>
      </c>
      <c r="L65" s="11">
        <v>381000</v>
      </c>
      <c r="M65" s="17">
        <v>20131003</v>
      </c>
      <c r="S65" s="17">
        <f>VLOOKUP(A65,m2_inventario_transformadores!$B$1:$O$71,1,0)</f>
        <v>1027433</v>
      </c>
    </row>
    <row r="66" spans="1:19">
      <c r="A66" s="18">
        <v>1044745</v>
      </c>
      <c r="B66" s="18" t="s">
        <v>139</v>
      </c>
      <c r="C66" s="18" t="s">
        <v>129</v>
      </c>
      <c r="D66" s="17" t="s">
        <v>117</v>
      </c>
      <c r="E66" s="18" t="s">
        <v>130</v>
      </c>
      <c r="F66" s="17" t="s">
        <v>15</v>
      </c>
      <c r="G66" s="17" t="s">
        <v>131</v>
      </c>
      <c r="H66" s="9" t="s">
        <v>121</v>
      </c>
      <c r="I66" s="20"/>
      <c r="J66" s="10">
        <v>20</v>
      </c>
      <c r="K66" s="17">
        <v>1.5</v>
      </c>
      <c r="L66" s="11">
        <v>381000</v>
      </c>
      <c r="M66" s="17">
        <v>19950101</v>
      </c>
      <c r="S66" s="17" t="e">
        <f>VLOOKUP(A66,m2_inventario_transformadores!$B$1:$O$71,1,0)</f>
        <v>#N/A</v>
      </c>
    </row>
    <row r="67" spans="1:19">
      <c r="A67" s="18">
        <v>2441</v>
      </c>
      <c r="B67" s="18" t="s">
        <v>124</v>
      </c>
      <c r="C67" s="18" t="s">
        <v>129</v>
      </c>
      <c r="D67" s="17" t="s">
        <v>117</v>
      </c>
      <c r="E67" s="18" t="s">
        <v>130</v>
      </c>
      <c r="F67" s="17" t="s">
        <v>15</v>
      </c>
      <c r="G67" s="17" t="s">
        <v>131</v>
      </c>
      <c r="H67" s="9" t="s">
        <v>121</v>
      </c>
      <c r="I67" s="20"/>
      <c r="J67" s="10">
        <v>20</v>
      </c>
      <c r="K67" s="17">
        <v>1.5</v>
      </c>
      <c r="L67" s="11">
        <v>381000</v>
      </c>
      <c r="M67" s="17">
        <v>19500101</v>
      </c>
      <c r="S67" s="17" t="e">
        <f>VLOOKUP(A67,m2_inventario_transformadores!$B$1:$O$71,1,0)</f>
        <v>#N/A</v>
      </c>
    </row>
    <row r="68" spans="1:19">
      <c r="A68" s="18">
        <v>2020</v>
      </c>
      <c r="B68" s="18" t="s">
        <v>124</v>
      </c>
      <c r="C68" s="18" t="s">
        <v>129</v>
      </c>
      <c r="D68" s="17" t="s">
        <v>117</v>
      </c>
      <c r="E68" s="18" t="s">
        <v>138</v>
      </c>
      <c r="F68" s="17" t="s">
        <v>15</v>
      </c>
      <c r="G68" s="17" t="s">
        <v>131</v>
      </c>
      <c r="H68" s="9" t="s">
        <v>121</v>
      </c>
      <c r="I68" s="20"/>
      <c r="J68" s="10">
        <v>20</v>
      </c>
      <c r="K68" s="17">
        <v>1.5</v>
      </c>
      <c r="L68" s="11">
        <v>381000</v>
      </c>
      <c r="M68" s="17">
        <v>19500101</v>
      </c>
      <c r="S68" s="17" t="e">
        <f>VLOOKUP(A68,m2_inventario_transformadores!$B$1:$O$71,1,0)</f>
        <v>#N/A</v>
      </c>
    </row>
    <row r="69" spans="1:19">
      <c r="A69" s="18">
        <v>1072919</v>
      </c>
      <c r="B69" s="18" t="s">
        <v>107</v>
      </c>
      <c r="C69" s="18" t="s">
        <v>116</v>
      </c>
      <c r="D69" s="17" t="s">
        <v>117</v>
      </c>
      <c r="E69" s="18" t="s">
        <v>122</v>
      </c>
      <c r="F69" s="17" t="s">
        <v>15</v>
      </c>
      <c r="G69" s="17" t="s">
        <v>119</v>
      </c>
      <c r="H69" s="9" t="s">
        <v>121</v>
      </c>
      <c r="I69" s="20"/>
      <c r="J69" s="10">
        <v>20</v>
      </c>
      <c r="K69" s="17">
        <v>1.5</v>
      </c>
      <c r="L69" s="11">
        <v>381000</v>
      </c>
      <c r="M69" s="17">
        <v>19500101</v>
      </c>
      <c r="S69" s="17" t="e">
        <f>VLOOKUP(A69,m2_inventario_transformadores!$B$1:$O$71,1,0)</f>
        <v>#N/A</v>
      </c>
    </row>
    <row r="70" spans="1:19">
      <c r="A70" s="18">
        <v>28766</v>
      </c>
      <c r="B70" s="18" t="s">
        <v>107</v>
      </c>
      <c r="C70" s="18" t="s">
        <v>116</v>
      </c>
      <c r="D70" s="17" t="s">
        <v>117</v>
      </c>
      <c r="E70" s="18" t="s">
        <v>122</v>
      </c>
      <c r="F70" s="17" t="s">
        <v>15</v>
      </c>
      <c r="G70" s="17" t="s">
        <v>127</v>
      </c>
      <c r="H70" s="9" t="s">
        <v>121</v>
      </c>
      <c r="I70" s="20"/>
      <c r="J70" s="10">
        <v>20</v>
      </c>
      <c r="K70" s="17">
        <v>1.5</v>
      </c>
      <c r="L70" s="11">
        <v>381000</v>
      </c>
      <c r="M70" s="17">
        <v>20100209</v>
      </c>
      <c r="S70" s="17" t="e">
        <f>VLOOKUP(A70,m2_inventario_transformadores!$B$1:$O$71,1,0)</f>
        <v>#N/A</v>
      </c>
    </row>
    <row r="71" spans="1:19">
      <c r="A71" s="18">
        <v>1027794</v>
      </c>
      <c r="B71" s="18" t="s">
        <v>136</v>
      </c>
      <c r="C71" s="18" t="s">
        <v>116</v>
      </c>
      <c r="D71" s="17" t="s">
        <v>117</v>
      </c>
      <c r="E71" s="18" t="s">
        <v>122</v>
      </c>
      <c r="F71" s="17" t="s">
        <v>15</v>
      </c>
      <c r="G71" s="17" t="s">
        <v>127</v>
      </c>
      <c r="H71" s="9" t="s">
        <v>121</v>
      </c>
      <c r="I71" s="20"/>
      <c r="J71" s="10">
        <v>20</v>
      </c>
      <c r="K71" s="17">
        <v>1.5</v>
      </c>
      <c r="L71" s="11">
        <v>381000</v>
      </c>
      <c r="M71" s="17">
        <v>20150326</v>
      </c>
      <c r="S71" s="17" t="e">
        <f>VLOOKUP(A71,m2_inventario_transformadores!$B$1:$O$71,1,0)</f>
        <v>#N/A</v>
      </c>
    </row>
    <row r="72" spans="1:19">
      <c r="A72" s="18">
        <v>1003951</v>
      </c>
      <c r="B72" s="18" t="s">
        <v>107</v>
      </c>
      <c r="C72" s="18" t="s">
        <v>116</v>
      </c>
      <c r="D72" s="17" t="s">
        <v>117</v>
      </c>
      <c r="E72" s="18" t="s">
        <v>118</v>
      </c>
      <c r="F72" s="17" t="s">
        <v>15</v>
      </c>
      <c r="G72" s="17" t="s">
        <v>126</v>
      </c>
      <c r="H72" s="9" t="s">
        <v>121</v>
      </c>
      <c r="I72" s="20"/>
      <c r="J72" s="10">
        <v>20</v>
      </c>
      <c r="K72" s="17">
        <v>1.5</v>
      </c>
      <c r="L72" s="11">
        <v>381000</v>
      </c>
      <c r="M72" s="17">
        <v>20111119</v>
      </c>
      <c r="S72" s="17">
        <f>VLOOKUP(A72,m2_inventario_transformadores!$B$1:$O$71,1,0)</f>
        <v>1003951</v>
      </c>
    </row>
    <row r="73" spans="1:19">
      <c r="A73" s="18">
        <v>28845</v>
      </c>
      <c r="B73" s="18" t="s">
        <v>107</v>
      </c>
      <c r="C73" s="18" t="s">
        <v>116</v>
      </c>
      <c r="D73" s="17" t="s">
        <v>117</v>
      </c>
      <c r="E73" s="18" t="s">
        <v>122</v>
      </c>
      <c r="F73" s="17" t="s">
        <v>15</v>
      </c>
      <c r="G73" s="17" t="s">
        <v>143</v>
      </c>
      <c r="H73" s="9" t="s">
        <v>121</v>
      </c>
      <c r="I73" s="20"/>
      <c r="J73" s="10">
        <v>20</v>
      </c>
      <c r="K73" s="17">
        <v>1.5</v>
      </c>
      <c r="L73" s="11">
        <v>381000</v>
      </c>
      <c r="M73" s="17">
        <v>20100429</v>
      </c>
      <c r="S73" s="17" t="e">
        <f>VLOOKUP(A73,m2_inventario_transformadores!$B$1:$O$71,1,0)</f>
        <v>#N/A</v>
      </c>
    </row>
    <row r="74" spans="1:19">
      <c r="A74" s="18">
        <v>901802</v>
      </c>
      <c r="B74" s="18" t="s">
        <v>124</v>
      </c>
      <c r="C74" s="18" t="s">
        <v>129</v>
      </c>
      <c r="D74" s="17" t="s">
        <v>117</v>
      </c>
      <c r="E74" s="18" t="s">
        <v>151</v>
      </c>
      <c r="F74" s="17" t="s">
        <v>15</v>
      </c>
      <c r="G74" s="17" t="s">
        <v>131</v>
      </c>
      <c r="H74" s="9" t="s">
        <v>121</v>
      </c>
      <c r="I74" s="20"/>
      <c r="J74" s="10">
        <v>20</v>
      </c>
      <c r="K74" s="17">
        <v>1.5</v>
      </c>
      <c r="L74" s="11">
        <v>381000</v>
      </c>
      <c r="M74" s="17">
        <v>19500101</v>
      </c>
      <c r="S74" s="17" t="e">
        <f>VLOOKUP(A74,m2_inventario_transformadores!$B$1:$O$71,1,0)</f>
        <v>#N/A</v>
      </c>
    </row>
    <row r="75" spans="1:19">
      <c r="A75" s="18">
        <v>28767</v>
      </c>
      <c r="B75" s="18" t="s">
        <v>107</v>
      </c>
      <c r="C75" s="18" t="s">
        <v>116</v>
      </c>
      <c r="D75" s="17" t="s">
        <v>117</v>
      </c>
      <c r="E75" s="18" t="s">
        <v>122</v>
      </c>
      <c r="F75" s="17" t="s">
        <v>15</v>
      </c>
      <c r="G75" s="17" t="s">
        <v>127</v>
      </c>
      <c r="H75" s="9" t="s">
        <v>121</v>
      </c>
      <c r="I75" s="20"/>
      <c r="J75" s="10">
        <v>20</v>
      </c>
      <c r="K75" s="17">
        <v>1.5</v>
      </c>
      <c r="L75" s="11">
        <v>381000</v>
      </c>
      <c r="M75" s="17">
        <v>20110419</v>
      </c>
      <c r="S75" s="17" t="e">
        <f>VLOOKUP(A75,m2_inventario_transformadores!$B$1:$O$71,1,0)</f>
        <v>#N/A</v>
      </c>
    </row>
    <row r="76" spans="1:19">
      <c r="A76" s="18">
        <v>600443</v>
      </c>
      <c r="B76" s="18" t="s">
        <v>124</v>
      </c>
      <c r="C76" s="18" t="s">
        <v>116</v>
      </c>
      <c r="D76" s="17" t="s">
        <v>117</v>
      </c>
      <c r="E76" s="18" t="s">
        <v>122</v>
      </c>
      <c r="F76" s="17" t="s">
        <v>15</v>
      </c>
      <c r="G76" s="17" t="s">
        <v>119</v>
      </c>
      <c r="H76" s="9" t="s">
        <v>121</v>
      </c>
      <c r="I76" s="20"/>
      <c r="J76" s="10">
        <v>20</v>
      </c>
      <c r="K76" s="17">
        <v>1.5</v>
      </c>
      <c r="L76" s="11">
        <v>381000</v>
      </c>
      <c r="M76" s="17">
        <v>19500101</v>
      </c>
      <c r="S76" s="17" t="e">
        <f>VLOOKUP(A76,m2_inventario_transformadores!$B$1:$O$71,1,0)</f>
        <v>#N/A</v>
      </c>
    </row>
    <row r="77" spans="1:19">
      <c r="A77" s="18">
        <v>1093738</v>
      </c>
      <c r="B77" s="18" t="s">
        <v>107</v>
      </c>
      <c r="C77" s="18" t="s">
        <v>129</v>
      </c>
      <c r="D77" s="17" t="s">
        <v>117</v>
      </c>
      <c r="E77" s="18" t="s">
        <v>118</v>
      </c>
      <c r="F77" s="17" t="s">
        <v>15</v>
      </c>
      <c r="G77" s="17" t="s">
        <v>127</v>
      </c>
      <c r="H77" s="9" t="s">
        <v>142</v>
      </c>
      <c r="I77" s="20">
        <v>2</v>
      </c>
      <c r="J77" s="10">
        <v>20</v>
      </c>
      <c r="K77" s="17">
        <v>1.5</v>
      </c>
      <c r="L77" s="11">
        <v>381000</v>
      </c>
      <c r="M77" s="17">
        <v>2016</v>
      </c>
      <c r="S77" s="17" t="e">
        <f>VLOOKUP(A77,m2_inventario_transformadores!$B$1:$O$71,1,0)</f>
        <v>#N/A</v>
      </c>
    </row>
  </sheetData>
  <autoFilter ref="A1:S77" xr:uid="{00000000-0009-0000-0000-000003000000}"/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7"/>
  <sheetViews>
    <sheetView zoomScale="85" zoomScaleNormal="85" workbookViewId="0">
      <pane ySplit="1" topLeftCell="A2" activePane="bottomLeft" state="frozen"/>
      <selection pane="bottomLeft"/>
    </sheetView>
  </sheetViews>
  <sheetFormatPr baseColWidth="10" defaultColWidth="9.140625" defaultRowHeight="15"/>
  <cols>
    <col min="1" max="1" width="7" style="13" customWidth="1"/>
    <col min="2" max="2" width="42.85546875" style="18" customWidth="1"/>
    <col min="3" max="3" width="14.5703125" style="1" customWidth="1"/>
    <col min="4" max="4" width="7.5703125" style="18" customWidth="1"/>
    <col min="5" max="5" width="9.140625" customWidth="1"/>
    <col min="6" max="6" width="17.5703125" style="1" bestFit="1" customWidth="1"/>
    <col min="7" max="7" width="8.5703125" customWidth="1"/>
    <col min="8" max="8" width="11.5703125" customWidth="1"/>
    <col min="9" max="9" width="17.7109375" style="1" customWidth="1"/>
    <col min="10" max="10" width="12.7109375" style="18" bestFit="1" customWidth="1"/>
    <col min="11" max="11" width="8.85546875" style="1" customWidth="1"/>
    <col min="12" max="12" width="10.140625" style="1" customWidth="1"/>
    <col min="13" max="13" width="8.28515625" style="18" customWidth="1"/>
    <col min="14" max="14" width="15" customWidth="1"/>
    <col min="15" max="15" width="18.5703125" style="18" customWidth="1"/>
  </cols>
  <sheetData>
    <row r="1" spans="1:15" s="37" customFormat="1">
      <c r="A1" s="36" t="s">
        <v>270</v>
      </c>
      <c r="B1" s="37" t="s">
        <v>108</v>
      </c>
      <c r="C1" s="37" t="s">
        <v>106</v>
      </c>
      <c r="D1" s="37" t="s">
        <v>0</v>
      </c>
      <c r="E1" s="36" t="s">
        <v>109</v>
      </c>
      <c r="F1" s="37" t="s">
        <v>2</v>
      </c>
      <c r="G1" s="36" t="s">
        <v>110</v>
      </c>
      <c r="H1" s="36" t="s">
        <v>111</v>
      </c>
      <c r="I1" s="37" t="s">
        <v>112</v>
      </c>
      <c r="J1" s="37" t="s">
        <v>113</v>
      </c>
      <c r="K1" s="37" t="s">
        <v>105</v>
      </c>
      <c r="L1" s="13" t="s">
        <v>235</v>
      </c>
      <c r="M1" s="42" t="s">
        <v>114</v>
      </c>
      <c r="N1" s="42" t="s">
        <v>115</v>
      </c>
      <c r="O1" s="37" t="s">
        <v>167</v>
      </c>
    </row>
    <row r="2" spans="1:15">
      <c r="A2" s="39">
        <v>1</v>
      </c>
      <c r="B2" s="18">
        <v>1003526</v>
      </c>
      <c r="C2" s="1" t="s">
        <v>107</v>
      </c>
      <c r="D2" s="18">
        <v>3</v>
      </c>
      <c r="E2" t="s">
        <v>117</v>
      </c>
      <c r="F2" s="27">
        <v>112.5</v>
      </c>
      <c r="G2" t="s">
        <v>15</v>
      </c>
      <c r="H2" t="s">
        <v>119</v>
      </c>
      <c r="I2" s="23" t="s">
        <v>121</v>
      </c>
      <c r="J2" s="40">
        <v>15</v>
      </c>
      <c r="K2" s="10">
        <v>20</v>
      </c>
      <c r="L2" s="1" t="s">
        <v>16</v>
      </c>
      <c r="M2" s="18">
        <v>1.5</v>
      </c>
      <c r="N2" s="41">
        <v>381000</v>
      </c>
    </row>
    <row r="3" spans="1:15">
      <c r="A3" s="39">
        <v>2</v>
      </c>
      <c r="B3" s="18">
        <v>1003712</v>
      </c>
      <c r="C3" s="1" t="s">
        <v>107</v>
      </c>
      <c r="D3" s="18">
        <v>3</v>
      </c>
      <c r="E3" t="s">
        <v>117</v>
      </c>
      <c r="F3" s="27">
        <v>75</v>
      </c>
      <c r="G3" t="s">
        <v>15</v>
      </c>
      <c r="H3" t="s">
        <v>119</v>
      </c>
      <c r="I3" s="23" t="s">
        <v>123</v>
      </c>
      <c r="J3" s="10">
        <v>22</v>
      </c>
      <c r="K3" s="10">
        <v>20</v>
      </c>
      <c r="L3" s="1" t="s">
        <v>19</v>
      </c>
      <c r="M3" s="18">
        <v>1.5</v>
      </c>
      <c r="N3" s="41">
        <v>381000</v>
      </c>
      <c r="O3" s="18">
        <v>19960101</v>
      </c>
    </row>
    <row r="4" spans="1:15">
      <c r="A4" s="39">
        <v>3</v>
      </c>
      <c r="B4" s="18">
        <v>1003941</v>
      </c>
      <c r="C4" s="1" t="s">
        <v>107</v>
      </c>
      <c r="D4" s="18">
        <v>3</v>
      </c>
      <c r="E4" t="s">
        <v>117</v>
      </c>
      <c r="F4" s="27">
        <v>112.5</v>
      </c>
      <c r="G4" t="s">
        <v>15</v>
      </c>
      <c r="H4" t="s">
        <v>119</v>
      </c>
      <c r="I4" s="23" t="s">
        <v>125</v>
      </c>
      <c r="J4" s="10">
        <v>23</v>
      </c>
      <c r="K4" s="10">
        <v>20</v>
      </c>
      <c r="L4" s="1" t="s">
        <v>22</v>
      </c>
      <c r="M4" s="18">
        <v>1.5</v>
      </c>
      <c r="N4" s="41">
        <v>381000</v>
      </c>
      <c r="O4" s="18">
        <v>19950101</v>
      </c>
    </row>
    <row r="5" spans="1:15">
      <c r="A5" s="39">
        <v>4</v>
      </c>
      <c r="B5" s="18">
        <v>1003951</v>
      </c>
      <c r="C5" s="1" t="s">
        <v>107</v>
      </c>
      <c r="D5" s="18">
        <v>3</v>
      </c>
      <c r="E5" t="s">
        <v>117</v>
      </c>
      <c r="F5" s="27">
        <v>112.5</v>
      </c>
      <c r="G5" t="s">
        <v>15</v>
      </c>
      <c r="H5" t="s">
        <v>126</v>
      </c>
      <c r="I5" s="23">
        <v>2011</v>
      </c>
      <c r="J5" s="10">
        <v>7</v>
      </c>
      <c r="K5" s="10">
        <v>20</v>
      </c>
      <c r="L5" s="1" t="s">
        <v>25</v>
      </c>
      <c r="M5" s="18">
        <v>1.5</v>
      </c>
      <c r="N5" s="41">
        <v>381000</v>
      </c>
      <c r="O5" s="18">
        <v>20111119</v>
      </c>
    </row>
    <row r="6" spans="1:15">
      <c r="A6" s="39">
        <v>5</v>
      </c>
      <c r="B6" s="18">
        <v>1008188</v>
      </c>
      <c r="C6" s="1" t="s">
        <v>107</v>
      </c>
      <c r="D6" s="18">
        <v>3</v>
      </c>
      <c r="E6" t="s">
        <v>117</v>
      </c>
      <c r="F6" s="27">
        <v>112.5</v>
      </c>
      <c r="G6" t="s">
        <v>15</v>
      </c>
      <c r="H6" t="s">
        <v>127</v>
      </c>
      <c r="I6" s="23" t="s">
        <v>128</v>
      </c>
      <c r="J6" s="10">
        <v>5</v>
      </c>
      <c r="K6" s="10">
        <v>20</v>
      </c>
      <c r="L6" s="1" t="s">
        <v>28</v>
      </c>
      <c r="M6" s="18">
        <v>1.5</v>
      </c>
      <c r="N6" s="41">
        <v>381000</v>
      </c>
      <c r="O6" s="18">
        <v>20130904</v>
      </c>
    </row>
    <row r="7" spans="1:15">
      <c r="A7" s="39">
        <v>6</v>
      </c>
      <c r="B7" s="18">
        <v>1009087</v>
      </c>
      <c r="C7" s="1" t="s">
        <v>107</v>
      </c>
      <c r="D7" s="18">
        <v>3</v>
      </c>
      <c r="E7" t="s">
        <v>117</v>
      </c>
      <c r="F7" s="27">
        <v>50</v>
      </c>
      <c r="G7" t="s">
        <v>15</v>
      </c>
      <c r="H7" t="s">
        <v>131</v>
      </c>
      <c r="I7" s="23" t="s">
        <v>128</v>
      </c>
      <c r="J7" s="10">
        <v>5</v>
      </c>
      <c r="K7" s="10">
        <v>20</v>
      </c>
      <c r="L7" s="1" t="s">
        <v>31</v>
      </c>
      <c r="M7" s="18">
        <v>1.5</v>
      </c>
      <c r="N7" s="41">
        <v>381000</v>
      </c>
      <c r="O7" s="18">
        <v>20130101</v>
      </c>
    </row>
    <row r="8" spans="1:15">
      <c r="A8" s="39">
        <v>7</v>
      </c>
      <c r="B8" s="18">
        <v>1010034</v>
      </c>
      <c r="C8" s="1" t="s">
        <v>107</v>
      </c>
      <c r="D8" s="18">
        <v>3</v>
      </c>
      <c r="E8" t="s">
        <v>117</v>
      </c>
      <c r="F8" s="27">
        <v>75</v>
      </c>
      <c r="G8" t="s">
        <v>15</v>
      </c>
      <c r="H8" t="s">
        <v>127</v>
      </c>
      <c r="I8" s="23" t="s">
        <v>128</v>
      </c>
      <c r="J8" s="10">
        <v>5</v>
      </c>
      <c r="K8" s="10">
        <v>20</v>
      </c>
      <c r="L8" s="1" t="s">
        <v>34</v>
      </c>
      <c r="M8" s="18">
        <v>1.5</v>
      </c>
      <c r="N8" s="41">
        <v>381000</v>
      </c>
      <c r="O8" s="18">
        <v>20131030</v>
      </c>
    </row>
    <row r="9" spans="1:15">
      <c r="A9" s="39">
        <v>8</v>
      </c>
      <c r="B9" s="18">
        <v>1010700</v>
      </c>
      <c r="C9" s="1" t="s">
        <v>107</v>
      </c>
      <c r="D9" s="18">
        <v>3</v>
      </c>
      <c r="E9" t="s">
        <v>117</v>
      </c>
      <c r="F9" s="27">
        <v>75</v>
      </c>
      <c r="G9" t="s">
        <v>15</v>
      </c>
      <c r="H9" t="s">
        <v>119</v>
      </c>
      <c r="I9" s="23" t="s">
        <v>132</v>
      </c>
      <c r="J9" s="10">
        <v>4</v>
      </c>
      <c r="K9" s="10">
        <v>20</v>
      </c>
      <c r="L9" s="1" t="s">
        <v>37</v>
      </c>
      <c r="M9" s="18">
        <v>1.5</v>
      </c>
      <c r="N9" s="41">
        <v>381000</v>
      </c>
      <c r="O9" s="18">
        <v>20140416</v>
      </c>
    </row>
    <row r="10" spans="1:15">
      <c r="A10" s="39">
        <v>9</v>
      </c>
      <c r="B10" s="18">
        <v>1010794</v>
      </c>
      <c r="C10" s="1" t="s">
        <v>107</v>
      </c>
      <c r="D10" s="18">
        <v>3</v>
      </c>
      <c r="E10" t="s">
        <v>117</v>
      </c>
      <c r="F10" s="27">
        <v>45</v>
      </c>
      <c r="G10" t="s">
        <v>15</v>
      </c>
      <c r="H10" t="s">
        <v>119</v>
      </c>
      <c r="I10" s="23" t="s">
        <v>132</v>
      </c>
      <c r="J10" s="10">
        <v>4</v>
      </c>
      <c r="K10" s="10">
        <v>20</v>
      </c>
      <c r="L10" s="1" t="s">
        <v>40</v>
      </c>
      <c r="M10" s="18">
        <v>1.5</v>
      </c>
      <c r="N10" s="41">
        <v>381000</v>
      </c>
      <c r="O10" s="18">
        <v>20140101</v>
      </c>
    </row>
    <row r="11" spans="1:15">
      <c r="A11" s="39">
        <v>10</v>
      </c>
      <c r="B11" s="18">
        <v>1010859</v>
      </c>
      <c r="C11" s="1" t="s">
        <v>107</v>
      </c>
      <c r="D11" s="18">
        <v>3</v>
      </c>
      <c r="E11" t="s">
        <v>117</v>
      </c>
      <c r="F11" s="27">
        <v>50</v>
      </c>
      <c r="G11" t="s">
        <v>15</v>
      </c>
      <c r="H11" t="s">
        <v>131</v>
      </c>
      <c r="I11" s="23" t="s">
        <v>132</v>
      </c>
      <c r="J11" s="10">
        <v>4</v>
      </c>
      <c r="K11" s="10">
        <v>20</v>
      </c>
      <c r="L11" s="1" t="s">
        <v>43</v>
      </c>
      <c r="M11" s="18">
        <v>1.5</v>
      </c>
      <c r="N11" s="41">
        <v>381000</v>
      </c>
      <c r="O11" s="18">
        <v>20140101</v>
      </c>
    </row>
    <row r="12" spans="1:15">
      <c r="A12" s="39">
        <v>11</v>
      </c>
      <c r="B12" s="18">
        <v>1010972</v>
      </c>
      <c r="C12" s="1" t="s">
        <v>107</v>
      </c>
      <c r="D12" s="18">
        <v>3</v>
      </c>
      <c r="E12" t="s">
        <v>117</v>
      </c>
      <c r="F12" s="27">
        <v>75</v>
      </c>
      <c r="G12" t="s">
        <v>15</v>
      </c>
      <c r="H12" t="s">
        <v>127</v>
      </c>
      <c r="I12" s="23" t="s">
        <v>132</v>
      </c>
      <c r="J12" s="10">
        <v>4</v>
      </c>
      <c r="K12" s="10">
        <v>20</v>
      </c>
      <c r="L12" s="1" t="s">
        <v>46</v>
      </c>
      <c r="M12" s="18">
        <v>1.5</v>
      </c>
      <c r="N12" s="41">
        <v>381000</v>
      </c>
      <c r="O12" s="18">
        <v>20140424</v>
      </c>
    </row>
    <row r="13" spans="1:15">
      <c r="A13" s="39">
        <v>12</v>
      </c>
      <c r="B13" s="18">
        <v>1011073</v>
      </c>
      <c r="C13" s="1" t="s">
        <v>107</v>
      </c>
      <c r="D13" s="18">
        <v>3</v>
      </c>
      <c r="E13" t="s">
        <v>117</v>
      </c>
      <c r="F13" s="27">
        <v>50</v>
      </c>
      <c r="G13" t="s">
        <v>15</v>
      </c>
      <c r="H13" t="s">
        <v>131</v>
      </c>
      <c r="I13" s="23" t="s">
        <v>128</v>
      </c>
      <c r="J13" s="10">
        <v>5</v>
      </c>
      <c r="K13" s="10">
        <v>20</v>
      </c>
      <c r="L13" s="1" t="s">
        <v>49</v>
      </c>
      <c r="M13" s="18">
        <v>1.5</v>
      </c>
      <c r="N13" s="41">
        <v>381000</v>
      </c>
      <c r="O13" s="18">
        <v>20131115</v>
      </c>
    </row>
    <row r="14" spans="1:15">
      <c r="A14" s="39">
        <v>13</v>
      </c>
      <c r="B14" s="18">
        <v>1011359</v>
      </c>
      <c r="C14" s="1" t="s">
        <v>107</v>
      </c>
      <c r="D14" s="18">
        <v>3</v>
      </c>
      <c r="E14" t="s">
        <v>117</v>
      </c>
      <c r="F14" s="27">
        <v>50</v>
      </c>
      <c r="G14" t="s">
        <v>15</v>
      </c>
      <c r="H14" t="s">
        <v>131</v>
      </c>
      <c r="I14" s="23" t="s">
        <v>128</v>
      </c>
      <c r="J14" s="10">
        <v>5</v>
      </c>
      <c r="K14" s="10">
        <v>20</v>
      </c>
      <c r="L14" s="1" t="s">
        <v>52</v>
      </c>
      <c r="M14" s="18">
        <v>1.5</v>
      </c>
      <c r="N14" s="41">
        <v>381000</v>
      </c>
      <c r="O14" s="18">
        <v>20130101</v>
      </c>
    </row>
    <row r="15" spans="1:15">
      <c r="A15" s="39">
        <v>14</v>
      </c>
      <c r="B15" s="18">
        <v>1011383</v>
      </c>
      <c r="C15" s="1" t="s">
        <v>134</v>
      </c>
      <c r="D15" s="18">
        <v>3</v>
      </c>
      <c r="E15" t="s">
        <v>117</v>
      </c>
      <c r="F15" s="27">
        <v>50</v>
      </c>
      <c r="G15" t="s">
        <v>15</v>
      </c>
      <c r="H15" t="s">
        <v>131</v>
      </c>
      <c r="I15" s="23" t="s">
        <v>128</v>
      </c>
      <c r="J15" s="10">
        <v>5</v>
      </c>
      <c r="K15" s="10">
        <v>20</v>
      </c>
      <c r="L15" s="1" t="s">
        <v>55</v>
      </c>
      <c r="M15" s="18">
        <v>1.5</v>
      </c>
      <c r="N15" s="41">
        <v>381000</v>
      </c>
      <c r="O15" s="18">
        <v>20130101</v>
      </c>
    </row>
    <row r="16" spans="1:15">
      <c r="A16" s="39">
        <v>15</v>
      </c>
      <c r="B16" s="18">
        <v>1014390</v>
      </c>
      <c r="C16" s="1" t="s">
        <v>134</v>
      </c>
      <c r="D16" s="18">
        <v>3</v>
      </c>
      <c r="E16" t="s">
        <v>117</v>
      </c>
      <c r="F16" s="27">
        <v>75</v>
      </c>
      <c r="G16" t="s">
        <v>15</v>
      </c>
      <c r="H16" t="s">
        <v>131</v>
      </c>
      <c r="I16" s="23" t="s">
        <v>128</v>
      </c>
      <c r="J16" s="10">
        <v>5</v>
      </c>
      <c r="K16" s="10">
        <v>20</v>
      </c>
      <c r="L16" s="1" t="s">
        <v>58</v>
      </c>
      <c r="M16" s="18">
        <v>1.5</v>
      </c>
      <c r="N16" s="41">
        <v>381000</v>
      </c>
      <c r="O16" s="18">
        <v>20131204</v>
      </c>
    </row>
    <row r="17" spans="1:15">
      <c r="A17" s="39">
        <v>16</v>
      </c>
      <c r="B17" s="18">
        <v>1015362</v>
      </c>
      <c r="C17" s="1" t="s">
        <v>134</v>
      </c>
      <c r="D17" s="18">
        <v>3</v>
      </c>
      <c r="E17" t="s">
        <v>117</v>
      </c>
      <c r="F17" s="27">
        <v>30</v>
      </c>
      <c r="G17" t="s">
        <v>15</v>
      </c>
      <c r="H17" t="s">
        <v>127</v>
      </c>
      <c r="I17" s="23" t="s">
        <v>128</v>
      </c>
      <c r="J17" s="10">
        <v>5</v>
      </c>
      <c r="K17" s="10">
        <v>20</v>
      </c>
      <c r="L17" s="1" t="s">
        <v>61</v>
      </c>
      <c r="M17" s="18">
        <v>1.5</v>
      </c>
      <c r="N17" s="41">
        <v>381000</v>
      </c>
      <c r="O17" s="18">
        <v>20140109</v>
      </c>
    </row>
    <row r="18" spans="1:15">
      <c r="A18" s="39">
        <v>17</v>
      </c>
      <c r="B18" s="18">
        <v>1027042</v>
      </c>
      <c r="C18" s="1" t="s">
        <v>107</v>
      </c>
      <c r="D18" s="18">
        <v>3</v>
      </c>
      <c r="E18" t="s">
        <v>117</v>
      </c>
      <c r="F18" s="27">
        <v>112.5</v>
      </c>
      <c r="G18" t="s">
        <v>15</v>
      </c>
      <c r="H18" t="s">
        <v>119</v>
      </c>
      <c r="I18" s="23">
        <v>2013</v>
      </c>
      <c r="J18" s="10">
        <v>5</v>
      </c>
      <c r="K18" s="10">
        <v>20</v>
      </c>
      <c r="L18" s="1" t="s">
        <v>64</v>
      </c>
      <c r="M18" s="18">
        <v>1.5</v>
      </c>
      <c r="N18" s="41">
        <v>381000</v>
      </c>
      <c r="O18" s="18">
        <v>20130415</v>
      </c>
    </row>
    <row r="19" spans="1:15">
      <c r="A19" s="39">
        <v>18</v>
      </c>
      <c r="B19" s="18">
        <v>1027433</v>
      </c>
      <c r="C19" s="1" t="s">
        <v>134</v>
      </c>
      <c r="D19" s="18">
        <v>3</v>
      </c>
      <c r="E19" t="s">
        <v>117</v>
      </c>
      <c r="F19" s="27">
        <v>75</v>
      </c>
      <c r="G19" t="s">
        <v>15</v>
      </c>
      <c r="H19" t="s">
        <v>131</v>
      </c>
      <c r="I19" s="23">
        <v>2013</v>
      </c>
      <c r="J19" s="10">
        <v>5</v>
      </c>
      <c r="K19" s="10">
        <v>20</v>
      </c>
      <c r="L19" s="1" t="s">
        <v>67</v>
      </c>
      <c r="M19" s="18">
        <v>1.5</v>
      </c>
      <c r="N19" s="41">
        <v>381000</v>
      </c>
      <c r="O19" s="18">
        <v>20131003</v>
      </c>
    </row>
    <row r="20" spans="1:15">
      <c r="A20" s="39">
        <v>19</v>
      </c>
      <c r="B20" s="18">
        <v>10359</v>
      </c>
      <c r="C20" s="1" t="s">
        <v>137</v>
      </c>
      <c r="D20" s="18">
        <v>3</v>
      </c>
      <c r="E20" t="s">
        <v>117</v>
      </c>
      <c r="F20" s="27">
        <v>37.5</v>
      </c>
      <c r="G20" t="s">
        <v>15</v>
      </c>
      <c r="H20" t="s">
        <v>131</v>
      </c>
      <c r="I20" s="23" t="s">
        <v>121</v>
      </c>
      <c r="J20" s="40">
        <v>15</v>
      </c>
      <c r="K20" s="10">
        <v>20</v>
      </c>
      <c r="L20" s="1" t="s">
        <v>71</v>
      </c>
      <c r="M20" s="18">
        <v>1.5</v>
      </c>
      <c r="N20" s="41">
        <v>381000</v>
      </c>
    </row>
    <row r="21" spans="1:15">
      <c r="A21" s="39">
        <v>20</v>
      </c>
      <c r="B21" s="18">
        <v>1036548</v>
      </c>
      <c r="C21" s="1" t="s">
        <v>107</v>
      </c>
      <c r="D21" s="18">
        <v>3</v>
      </c>
      <c r="E21" t="s">
        <v>117</v>
      </c>
      <c r="F21" s="27">
        <v>75</v>
      </c>
      <c r="G21" t="s">
        <v>15</v>
      </c>
      <c r="H21" t="s">
        <v>119</v>
      </c>
      <c r="I21" s="23" t="s">
        <v>121</v>
      </c>
      <c r="J21" s="40">
        <v>15</v>
      </c>
      <c r="K21" s="10">
        <v>20</v>
      </c>
      <c r="L21" s="1" t="s">
        <v>74</v>
      </c>
      <c r="M21" s="18">
        <v>1.5</v>
      </c>
      <c r="N21" s="41">
        <v>381000</v>
      </c>
    </row>
    <row r="22" spans="1:15">
      <c r="A22" s="39">
        <v>21</v>
      </c>
      <c r="B22" s="18">
        <v>1040170</v>
      </c>
      <c r="C22" s="1" t="s">
        <v>139</v>
      </c>
      <c r="D22" s="18">
        <v>3</v>
      </c>
      <c r="E22" t="s">
        <v>117</v>
      </c>
      <c r="F22" s="27">
        <v>50</v>
      </c>
      <c r="G22" t="s">
        <v>15</v>
      </c>
      <c r="H22" t="s">
        <v>131</v>
      </c>
      <c r="I22" s="23" t="s">
        <v>121</v>
      </c>
      <c r="J22" s="40">
        <v>15</v>
      </c>
      <c r="K22" s="10">
        <v>20</v>
      </c>
      <c r="L22" s="1" t="s">
        <v>77</v>
      </c>
      <c r="M22" s="18">
        <v>1.5</v>
      </c>
      <c r="N22" s="41">
        <v>381000</v>
      </c>
    </row>
    <row r="23" spans="1:15">
      <c r="A23" s="39">
        <v>22</v>
      </c>
      <c r="B23" s="18">
        <v>1042440</v>
      </c>
      <c r="C23" s="1" t="s">
        <v>139</v>
      </c>
      <c r="D23" s="18">
        <v>3</v>
      </c>
      <c r="E23" t="s">
        <v>117</v>
      </c>
      <c r="F23" s="27">
        <v>75</v>
      </c>
      <c r="G23" t="s">
        <v>15</v>
      </c>
      <c r="H23" t="s">
        <v>119</v>
      </c>
      <c r="I23" s="23" t="s">
        <v>123</v>
      </c>
      <c r="J23" s="10">
        <v>22</v>
      </c>
      <c r="K23" s="10">
        <v>20</v>
      </c>
      <c r="L23" s="1" t="s">
        <v>80</v>
      </c>
      <c r="M23" s="18">
        <v>1.5</v>
      </c>
      <c r="N23" s="41">
        <v>381000</v>
      </c>
      <c r="O23" s="18">
        <v>19960101</v>
      </c>
    </row>
    <row r="24" spans="1:15">
      <c r="A24" s="39">
        <v>23</v>
      </c>
      <c r="B24" s="18">
        <v>1043544</v>
      </c>
      <c r="C24" s="1" t="s">
        <v>134</v>
      </c>
      <c r="D24" s="18">
        <v>3</v>
      </c>
      <c r="E24" t="s">
        <v>117</v>
      </c>
      <c r="F24" s="27">
        <v>75</v>
      </c>
      <c r="G24" t="s">
        <v>15</v>
      </c>
      <c r="H24" t="s">
        <v>131</v>
      </c>
      <c r="I24" s="23" t="s">
        <v>140</v>
      </c>
      <c r="J24" s="10">
        <v>19</v>
      </c>
      <c r="K24" s="10">
        <v>20</v>
      </c>
      <c r="L24" s="1" t="s">
        <v>83</v>
      </c>
      <c r="M24" s="18">
        <v>1.5</v>
      </c>
      <c r="N24" s="41">
        <v>381000</v>
      </c>
      <c r="O24" s="18">
        <v>19990101</v>
      </c>
    </row>
    <row r="25" spans="1:15">
      <c r="A25" s="39">
        <v>24</v>
      </c>
      <c r="B25" s="18">
        <v>1104</v>
      </c>
      <c r="C25" s="1" t="s">
        <v>141</v>
      </c>
      <c r="D25" s="18">
        <v>3</v>
      </c>
      <c r="E25" t="s">
        <v>117</v>
      </c>
      <c r="F25" s="27">
        <v>50</v>
      </c>
      <c r="G25" t="s">
        <v>15</v>
      </c>
      <c r="H25" t="s">
        <v>131</v>
      </c>
      <c r="I25" s="23" t="s">
        <v>121</v>
      </c>
      <c r="J25" s="40">
        <v>15</v>
      </c>
      <c r="K25" s="10">
        <v>20</v>
      </c>
      <c r="L25" s="1" t="s">
        <v>86</v>
      </c>
      <c r="M25" s="18">
        <v>1.5</v>
      </c>
      <c r="N25" s="41">
        <v>381000</v>
      </c>
    </row>
    <row r="26" spans="1:15">
      <c r="A26" s="39">
        <v>25</v>
      </c>
      <c r="B26" s="18">
        <v>1131524</v>
      </c>
      <c r="C26" s="1" t="s">
        <v>107</v>
      </c>
      <c r="D26" s="18">
        <v>3</v>
      </c>
      <c r="E26" t="s">
        <v>117</v>
      </c>
      <c r="F26" s="27">
        <v>112.5</v>
      </c>
      <c r="G26" t="s">
        <v>15</v>
      </c>
      <c r="H26" t="s">
        <v>143</v>
      </c>
      <c r="I26" s="23" t="s">
        <v>121</v>
      </c>
      <c r="J26" s="40">
        <v>15</v>
      </c>
      <c r="K26" s="10">
        <v>20</v>
      </c>
      <c r="L26" s="1" t="s">
        <v>89</v>
      </c>
      <c r="M26" s="18">
        <v>1.5</v>
      </c>
      <c r="N26" s="41">
        <v>381000</v>
      </c>
    </row>
    <row r="27" spans="1:15">
      <c r="A27" s="39">
        <v>26</v>
      </c>
      <c r="B27" s="18">
        <v>16228</v>
      </c>
      <c r="C27" s="1" t="s">
        <v>107</v>
      </c>
      <c r="D27" s="18">
        <v>3</v>
      </c>
      <c r="E27" t="s">
        <v>117</v>
      </c>
      <c r="F27" s="27">
        <v>112.5</v>
      </c>
      <c r="G27" t="s">
        <v>15</v>
      </c>
      <c r="H27" t="s">
        <v>119</v>
      </c>
      <c r="I27" s="23" t="s">
        <v>125</v>
      </c>
      <c r="J27" s="10">
        <v>23</v>
      </c>
      <c r="K27" s="10">
        <v>20</v>
      </c>
      <c r="L27" s="1" t="s">
        <v>92</v>
      </c>
      <c r="M27" s="18">
        <v>1.5</v>
      </c>
      <c r="N27" s="41">
        <v>381000</v>
      </c>
      <c r="O27" s="18">
        <v>19950101</v>
      </c>
    </row>
    <row r="28" spans="1:15">
      <c r="A28" s="39">
        <v>27</v>
      </c>
      <c r="B28" s="18">
        <v>61093</v>
      </c>
      <c r="C28" s="1" t="s">
        <v>139</v>
      </c>
      <c r="D28" s="18">
        <v>3</v>
      </c>
      <c r="E28" t="s">
        <v>117</v>
      </c>
      <c r="F28" s="27">
        <v>37.5</v>
      </c>
      <c r="G28" t="s">
        <v>15</v>
      </c>
      <c r="H28" t="s">
        <v>131</v>
      </c>
      <c r="I28" s="23" t="s">
        <v>121</v>
      </c>
      <c r="J28" s="40">
        <v>15</v>
      </c>
      <c r="K28" s="10">
        <v>20</v>
      </c>
      <c r="L28" s="1" t="s">
        <v>95</v>
      </c>
      <c r="M28" s="18">
        <v>1.5</v>
      </c>
      <c r="N28" s="41">
        <v>381000</v>
      </c>
    </row>
    <row r="29" spans="1:15">
      <c r="A29" s="39">
        <v>28</v>
      </c>
      <c r="B29" s="18">
        <v>6853</v>
      </c>
      <c r="C29" s="18" t="s">
        <v>107</v>
      </c>
      <c r="D29" s="18">
        <v>3</v>
      </c>
      <c r="E29" t="s">
        <v>117</v>
      </c>
      <c r="F29" s="27">
        <v>50</v>
      </c>
      <c r="G29" t="s">
        <v>15</v>
      </c>
      <c r="H29" t="s">
        <v>131</v>
      </c>
      <c r="I29" s="23" t="s">
        <v>121</v>
      </c>
      <c r="J29" s="40">
        <v>15</v>
      </c>
      <c r="K29" s="10">
        <v>20</v>
      </c>
      <c r="L29" s="1" t="s">
        <v>98</v>
      </c>
      <c r="M29" s="18">
        <v>1.5</v>
      </c>
      <c r="N29" s="41">
        <v>381000</v>
      </c>
    </row>
    <row r="30" spans="1:15">
      <c r="A30" s="39">
        <v>29</v>
      </c>
      <c r="B30" s="18">
        <v>901547</v>
      </c>
      <c r="C30" s="1" t="s">
        <v>107</v>
      </c>
      <c r="D30" s="18">
        <v>3</v>
      </c>
      <c r="E30" t="s">
        <v>117</v>
      </c>
      <c r="F30" s="27">
        <v>112.5</v>
      </c>
      <c r="G30" t="s">
        <v>15</v>
      </c>
      <c r="H30" t="s">
        <v>119</v>
      </c>
      <c r="I30" s="23" t="s">
        <v>120</v>
      </c>
      <c r="J30" s="10">
        <v>14</v>
      </c>
      <c r="K30" s="10">
        <v>20</v>
      </c>
      <c r="L30" s="1" t="s">
        <v>101</v>
      </c>
      <c r="M30" s="18">
        <v>1.5</v>
      </c>
      <c r="N30" s="41">
        <v>381000</v>
      </c>
      <c r="O30" s="18">
        <v>20040101</v>
      </c>
    </row>
    <row r="31" spans="1:15">
      <c r="A31" s="39">
        <v>30</v>
      </c>
      <c r="B31" s="18" t="s">
        <v>178</v>
      </c>
      <c r="C31" s="18" t="s">
        <v>107</v>
      </c>
      <c r="D31" s="18">
        <v>1</v>
      </c>
      <c r="E31" t="s">
        <v>117</v>
      </c>
      <c r="F31" s="27">
        <v>10</v>
      </c>
      <c r="G31" t="s">
        <v>231</v>
      </c>
      <c r="H31" t="s">
        <v>131</v>
      </c>
      <c r="I31" s="23">
        <v>2018</v>
      </c>
      <c r="J31" s="10">
        <v>0</v>
      </c>
      <c r="K31" s="10">
        <v>20</v>
      </c>
      <c r="L31" s="1" t="s">
        <v>177</v>
      </c>
      <c r="M31" s="18">
        <v>1.5</v>
      </c>
      <c r="N31" s="41">
        <v>381000</v>
      </c>
      <c r="O31" s="18">
        <v>20180101</v>
      </c>
    </row>
    <row r="32" spans="1:15">
      <c r="A32" s="39">
        <v>31</v>
      </c>
      <c r="B32" s="18" t="s">
        <v>179</v>
      </c>
      <c r="C32" s="1" t="s">
        <v>107</v>
      </c>
      <c r="D32" s="18">
        <v>1</v>
      </c>
      <c r="E32" t="s">
        <v>117</v>
      </c>
      <c r="F32" s="27">
        <v>37.5</v>
      </c>
      <c r="G32" t="s">
        <v>15</v>
      </c>
      <c r="H32" t="s">
        <v>131</v>
      </c>
      <c r="I32" s="23">
        <v>2018</v>
      </c>
      <c r="J32" s="10">
        <v>0</v>
      </c>
      <c r="K32" s="10">
        <v>20</v>
      </c>
      <c r="L32" s="1" t="s">
        <v>177</v>
      </c>
      <c r="M32" s="18">
        <v>1.5</v>
      </c>
      <c r="N32" s="41">
        <v>381000</v>
      </c>
      <c r="O32" s="18">
        <v>20180101</v>
      </c>
    </row>
    <row r="33" spans="1:15">
      <c r="A33" s="39">
        <v>32</v>
      </c>
      <c r="B33" s="18" t="s">
        <v>180</v>
      </c>
      <c r="C33" s="1" t="s">
        <v>107</v>
      </c>
      <c r="D33" s="18">
        <v>1</v>
      </c>
      <c r="E33" t="s">
        <v>117</v>
      </c>
      <c r="F33" s="27">
        <v>10</v>
      </c>
      <c r="G33" t="s">
        <v>15</v>
      </c>
      <c r="H33" t="s">
        <v>131</v>
      </c>
      <c r="I33" s="23">
        <v>2018</v>
      </c>
      <c r="J33" s="10">
        <v>0</v>
      </c>
      <c r="K33" s="10">
        <v>20</v>
      </c>
      <c r="L33" s="1" t="s">
        <v>177</v>
      </c>
      <c r="M33" s="18">
        <v>1.5</v>
      </c>
      <c r="N33" s="41">
        <v>381000</v>
      </c>
      <c r="O33" s="18">
        <v>20180101</v>
      </c>
    </row>
    <row r="34" spans="1:15">
      <c r="A34" s="39">
        <v>33</v>
      </c>
      <c r="B34" s="18" t="s">
        <v>180</v>
      </c>
      <c r="C34" s="1" t="s">
        <v>107</v>
      </c>
      <c r="D34" s="18">
        <v>1</v>
      </c>
      <c r="E34" t="s">
        <v>117</v>
      </c>
      <c r="F34" s="27">
        <v>10</v>
      </c>
      <c r="G34" t="s">
        <v>15</v>
      </c>
      <c r="H34" t="s">
        <v>131</v>
      </c>
      <c r="I34" s="23">
        <v>2018</v>
      </c>
      <c r="J34" s="10">
        <v>0</v>
      </c>
      <c r="K34" s="10">
        <v>20</v>
      </c>
      <c r="L34" s="1" t="s">
        <v>177</v>
      </c>
      <c r="M34" s="18">
        <v>1.5</v>
      </c>
      <c r="N34" s="41">
        <v>381000</v>
      </c>
      <c r="O34" s="18">
        <v>20180101</v>
      </c>
    </row>
    <row r="35" spans="1:15">
      <c r="A35" s="39">
        <v>34</v>
      </c>
      <c r="B35" s="18" t="s">
        <v>181</v>
      </c>
      <c r="C35" s="1" t="s">
        <v>107</v>
      </c>
      <c r="D35" s="18">
        <v>1</v>
      </c>
      <c r="E35" t="s">
        <v>117</v>
      </c>
      <c r="F35" s="27">
        <v>25</v>
      </c>
      <c r="G35" t="s">
        <v>15</v>
      </c>
      <c r="H35" t="s">
        <v>131</v>
      </c>
      <c r="I35" s="23">
        <v>2018</v>
      </c>
      <c r="J35" s="10">
        <v>0</v>
      </c>
      <c r="K35" s="10">
        <v>20</v>
      </c>
      <c r="L35" s="1" t="s">
        <v>177</v>
      </c>
      <c r="M35" s="18">
        <v>1.5</v>
      </c>
      <c r="N35" s="41">
        <v>381000</v>
      </c>
      <c r="O35" s="18">
        <v>20180101</v>
      </c>
    </row>
    <row r="36" spans="1:15">
      <c r="A36" s="39">
        <v>35</v>
      </c>
      <c r="B36" s="18" t="s">
        <v>182</v>
      </c>
      <c r="C36" s="18" t="s">
        <v>107</v>
      </c>
      <c r="D36" s="18">
        <v>1</v>
      </c>
      <c r="E36" t="s">
        <v>117</v>
      </c>
      <c r="F36" s="27">
        <v>5</v>
      </c>
      <c r="G36" t="s">
        <v>15</v>
      </c>
      <c r="H36" t="s">
        <v>131</v>
      </c>
      <c r="I36" s="23">
        <v>2018</v>
      </c>
      <c r="J36" s="10">
        <v>0</v>
      </c>
      <c r="K36" s="10">
        <v>20</v>
      </c>
      <c r="L36" s="1" t="s">
        <v>177</v>
      </c>
      <c r="M36" s="18">
        <v>1.5</v>
      </c>
      <c r="N36" s="41">
        <v>381000</v>
      </c>
      <c r="O36" s="18">
        <v>20180101</v>
      </c>
    </row>
    <row r="37" spans="1:15">
      <c r="A37" s="39">
        <v>36</v>
      </c>
      <c r="B37" s="18" t="s">
        <v>182</v>
      </c>
      <c r="C37" s="1" t="s">
        <v>107</v>
      </c>
      <c r="D37" s="18">
        <v>1</v>
      </c>
      <c r="E37" t="s">
        <v>117</v>
      </c>
      <c r="F37" s="27">
        <v>5</v>
      </c>
      <c r="G37" t="s">
        <v>15</v>
      </c>
      <c r="H37" t="s">
        <v>131</v>
      </c>
      <c r="I37" s="23">
        <v>2018</v>
      </c>
      <c r="J37" s="10">
        <v>0</v>
      </c>
      <c r="K37" s="10">
        <v>20</v>
      </c>
      <c r="L37" s="1" t="s">
        <v>177</v>
      </c>
      <c r="M37" s="18">
        <v>1.5</v>
      </c>
      <c r="N37" s="41">
        <v>381000</v>
      </c>
      <c r="O37" s="18">
        <v>20180101</v>
      </c>
    </row>
    <row r="38" spans="1:15">
      <c r="A38" s="39">
        <v>37</v>
      </c>
      <c r="B38" s="18" t="s">
        <v>182</v>
      </c>
      <c r="C38" s="1" t="s">
        <v>107</v>
      </c>
      <c r="D38" s="18">
        <v>1</v>
      </c>
      <c r="E38" t="s">
        <v>117</v>
      </c>
      <c r="F38" s="27">
        <v>5</v>
      </c>
      <c r="G38" t="s">
        <v>15</v>
      </c>
      <c r="H38" t="s">
        <v>131</v>
      </c>
      <c r="I38" s="23">
        <v>2018</v>
      </c>
      <c r="J38" s="10">
        <v>0</v>
      </c>
      <c r="K38" s="10">
        <v>20</v>
      </c>
      <c r="L38" s="1" t="s">
        <v>177</v>
      </c>
      <c r="M38" s="18">
        <v>1.5</v>
      </c>
      <c r="N38" s="41">
        <v>381000</v>
      </c>
      <c r="O38" s="18">
        <v>20180101</v>
      </c>
    </row>
    <row r="39" spans="1:15">
      <c r="A39" s="39">
        <v>38</v>
      </c>
      <c r="B39" s="18" t="s">
        <v>182</v>
      </c>
      <c r="C39" s="1" t="s">
        <v>107</v>
      </c>
      <c r="D39" s="18">
        <v>1</v>
      </c>
      <c r="E39" t="s">
        <v>117</v>
      </c>
      <c r="F39" s="27">
        <v>5</v>
      </c>
      <c r="G39" t="s">
        <v>15</v>
      </c>
      <c r="H39" t="s">
        <v>131</v>
      </c>
      <c r="I39" s="23">
        <v>2018</v>
      </c>
      <c r="J39" s="10">
        <v>0</v>
      </c>
      <c r="K39" s="1">
        <v>20</v>
      </c>
      <c r="L39" s="1" t="s">
        <v>177</v>
      </c>
      <c r="M39" s="18">
        <v>1.5</v>
      </c>
      <c r="N39" s="41">
        <v>381000</v>
      </c>
      <c r="O39" s="18">
        <v>20180101</v>
      </c>
    </row>
    <row r="40" spans="1:15">
      <c r="A40" s="39">
        <v>39</v>
      </c>
      <c r="B40" s="18" t="s">
        <v>183</v>
      </c>
      <c r="C40" s="18" t="s">
        <v>107</v>
      </c>
      <c r="D40" s="18">
        <v>1</v>
      </c>
      <c r="E40" t="s">
        <v>117</v>
      </c>
      <c r="F40" s="27">
        <v>50</v>
      </c>
      <c r="G40" t="s">
        <v>15</v>
      </c>
      <c r="H40" t="s">
        <v>131</v>
      </c>
      <c r="I40" s="23">
        <v>2018</v>
      </c>
      <c r="J40" s="10">
        <v>0</v>
      </c>
      <c r="K40" s="1">
        <v>20</v>
      </c>
      <c r="L40" s="1" t="s">
        <v>177</v>
      </c>
      <c r="M40" s="18">
        <v>1.5</v>
      </c>
      <c r="N40" s="41">
        <v>381000</v>
      </c>
      <c r="O40" s="18">
        <v>20180101</v>
      </c>
    </row>
    <row r="41" spans="1:15">
      <c r="A41" s="39">
        <v>40</v>
      </c>
      <c r="B41" s="18" t="s">
        <v>184</v>
      </c>
      <c r="C41" s="1" t="s">
        <v>107</v>
      </c>
      <c r="D41" s="18">
        <v>1</v>
      </c>
      <c r="E41" t="s">
        <v>117</v>
      </c>
      <c r="F41" s="27">
        <v>75</v>
      </c>
      <c r="G41" t="s">
        <v>15</v>
      </c>
      <c r="H41" t="s">
        <v>131</v>
      </c>
      <c r="I41" s="23">
        <v>2018</v>
      </c>
      <c r="J41" s="10">
        <v>0</v>
      </c>
      <c r="K41" s="1">
        <v>20</v>
      </c>
      <c r="L41" s="1" t="s">
        <v>177</v>
      </c>
      <c r="M41" s="18">
        <v>1.5</v>
      </c>
      <c r="N41" s="41">
        <v>381000</v>
      </c>
      <c r="O41" s="18">
        <v>20180101</v>
      </c>
    </row>
    <row r="42" spans="1:15">
      <c r="A42" s="39">
        <v>41</v>
      </c>
      <c r="B42" s="18" t="s">
        <v>185</v>
      </c>
      <c r="C42" s="1" t="s">
        <v>107</v>
      </c>
      <c r="D42" s="18">
        <v>1</v>
      </c>
      <c r="E42" t="s">
        <v>117</v>
      </c>
      <c r="F42" s="27">
        <v>25</v>
      </c>
      <c r="G42" t="s">
        <v>230</v>
      </c>
      <c r="H42" t="s">
        <v>220</v>
      </c>
      <c r="I42" s="23">
        <v>2018</v>
      </c>
      <c r="J42" s="10">
        <v>0</v>
      </c>
      <c r="K42" s="1">
        <v>20</v>
      </c>
      <c r="L42" s="1" t="s">
        <v>177</v>
      </c>
      <c r="M42" s="18">
        <v>1.5</v>
      </c>
      <c r="N42" s="41">
        <v>381000</v>
      </c>
      <c r="O42" s="18">
        <v>20180101</v>
      </c>
    </row>
    <row r="43" spans="1:15">
      <c r="A43" s="39">
        <v>42</v>
      </c>
      <c r="B43" s="18" t="s">
        <v>186</v>
      </c>
      <c r="C43" s="1" t="s">
        <v>107</v>
      </c>
      <c r="D43" s="18">
        <v>1</v>
      </c>
      <c r="E43" t="s">
        <v>117</v>
      </c>
      <c r="F43" s="27">
        <v>7.5</v>
      </c>
      <c r="H43" t="s">
        <v>221</v>
      </c>
      <c r="I43" s="23">
        <v>2018</v>
      </c>
      <c r="J43" s="10">
        <v>0</v>
      </c>
      <c r="K43" s="1">
        <v>20</v>
      </c>
      <c r="L43" s="1" t="s">
        <v>177</v>
      </c>
      <c r="M43" s="18">
        <v>1.5</v>
      </c>
      <c r="N43" s="41">
        <v>381000</v>
      </c>
      <c r="O43" s="18">
        <v>20180101</v>
      </c>
    </row>
    <row r="44" spans="1:15">
      <c r="A44" s="39">
        <v>43</v>
      </c>
      <c r="B44" s="18" t="s">
        <v>187</v>
      </c>
      <c r="C44" s="1" t="s">
        <v>107</v>
      </c>
      <c r="D44" s="18">
        <v>1</v>
      </c>
      <c r="E44" t="s">
        <v>117</v>
      </c>
      <c r="F44" s="27">
        <v>15</v>
      </c>
      <c r="G44" t="s">
        <v>15</v>
      </c>
      <c r="H44" t="s">
        <v>131</v>
      </c>
      <c r="I44" s="23">
        <v>2018</v>
      </c>
      <c r="J44" s="10">
        <v>0</v>
      </c>
      <c r="K44" s="1">
        <v>20</v>
      </c>
      <c r="L44" s="1" t="s">
        <v>177</v>
      </c>
      <c r="M44" s="18">
        <v>1.5</v>
      </c>
      <c r="N44" s="41">
        <v>381000</v>
      </c>
      <c r="O44" s="18">
        <v>20180101</v>
      </c>
    </row>
    <row r="45" spans="1:15">
      <c r="A45" s="39">
        <v>44</v>
      </c>
      <c r="B45" s="18" t="s">
        <v>188</v>
      </c>
      <c r="C45" s="18" t="s">
        <v>107</v>
      </c>
      <c r="D45" s="18">
        <v>1</v>
      </c>
      <c r="E45" t="s">
        <v>117</v>
      </c>
      <c r="F45" s="27">
        <v>25</v>
      </c>
      <c r="G45" t="s">
        <v>15</v>
      </c>
      <c r="H45" t="s">
        <v>131</v>
      </c>
      <c r="I45" s="23">
        <v>2018</v>
      </c>
      <c r="J45" s="10">
        <v>0</v>
      </c>
      <c r="K45" s="1">
        <v>20</v>
      </c>
      <c r="L45" s="1" t="s">
        <v>177</v>
      </c>
      <c r="M45" s="18">
        <v>1.5</v>
      </c>
      <c r="N45" s="41">
        <v>381000</v>
      </c>
      <c r="O45" s="18">
        <v>20180101</v>
      </c>
    </row>
    <row r="46" spans="1:15">
      <c r="A46" s="39">
        <v>45</v>
      </c>
      <c r="B46" s="18" t="s">
        <v>189</v>
      </c>
      <c r="C46" s="18" t="s">
        <v>107</v>
      </c>
      <c r="D46" s="18">
        <v>3</v>
      </c>
      <c r="E46" t="s">
        <v>117</v>
      </c>
      <c r="F46" s="27">
        <v>112.5</v>
      </c>
      <c r="G46" t="s">
        <v>15</v>
      </c>
      <c r="H46" t="s">
        <v>143</v>
      </c>
      <c r="I46" s="23">
        <v>2018</v>
      </c>
      <c r="J46" s="10">
        <v>0</v>
      </c>
      <c r="K46" s="1">
        <v>20</v>
      </c>
      <c r="L46" s="1" t="s">
        <v>177</v>
      </c>
      <c r="M46" s="18">
        <v>1.5</v>
      </c>
      <c r="N46" s="41">
        <v>381000</v>
      </c>
      <c r="O46" s="18">
        <v>20180101</v>
      </c>
    </row>
    <row r="47" spans="1:15">
      <c r="A47" s="39">
        <v>46</v>
      </c>
      <c r="B47" s="18" t="s">
        <v>190</v>
      </c>
      <c r="C47" s="1" t="s">
        <v>107</v>
      </c>
      <c r="D47" s="18">
        <v>3</v>
      </c>
      <c r="E47" t="s">
        <v>117</v>
      </c>
      <c r="F47" s="27">
        <v>112.5</v>
      </c>
      <c r="G47" t="s">
        <v>15</v>
      </c>
      <c r="H47" t="s">
        <v>222</v>
      </c>
      <c r="I47" s="23">
        <v>2018</v>
      </c>
      <c r="J47" s="10">
        <v>0</v>
      </c>
      <c r="K47" s="1">
        <v>20</v>
      </c>
      <c r="L47" s="1" t="s">
        <v>177</v>
      </c>
      <c r="M47" s="18">
        <v>1.5</v>
      </c>
      <c r="N47" s="41">
        <v>381000</v>
      </c>
      <c r="O47" s="18">
        <v>20180101</v>
      </c>
    </row>
    <row r="48" spans="1:15">
      <c r="A48" s="39">
        <v>47</v>
      </c>
      <c r="B48" s="18" t="s">
        <v>191</v>
      </c>
      <c r="C48" s="18" t="s">
        <v>107</v>
      </c>
      <c r="D48" s="18">
        <v>3</v>
      </c>
      <c r="E48" t="s">
        <v>117</v>
      </c>
      <c r="F48" s="27">
        <v>30</v>
      </c>
      <c r="G48" t="s">
        <v>15</v>
      </c>
      <c r="H48" t="s">
        <v>119</v>
      </c>
      <c r="I48" s="23">
        <v>2018</v>
      </c>
      <c r="J48" s="10">
        <v>0</v>
      </c>
      <c r="K48" s="1">
        <v>20</v>
      </c>
      <c r="L48" s="1" t="s">
        <v>177</v>
      </c>
      <c r="M48" s="18">
        <v>1.5</v>
      </c>
      <c r="N48" s="41">
        <v>381000</v>
      </c>
      <c r="O48" s="18">
        <v>20180101</v>
      </c>
    </row>
    <row r="49" spans="1:15">
      <c r="A49" s="39">
        <v>48</v>
      </c>
      <c r="B49" s="18" t="s">
        <v>191</v>
      </c>
      <c r="C49" s="1" t="s">
        <v>107</v>
      </c>
      <c r="D49" s="18">
        <v>3</v>
      </c>
      <c r="E49" t="s">
        <v>117</v>
      </c>
      <c r="F49" s="27">
        <v>30</v>
      </c>
      <c r="G49" t="s">
        <v>15</v>
      </c>
      <c r="H49" t="s">
        <v>119</v>
      </c>
      <c r="I49" s="23">
        <v>2018</v>
      </c>
      <c r="J49" s="10">
        <v>0</v>
      </c>
      <c r="K49" s="1">
        <v>20</v>
      </c>
      <c r="L49" s="1" t="s">
        <v>177</v>
      </c>
      <c r="M49" s="18">
        <v>1.5</v>
      </c>
      <c r="N49" s="41">
        <v>381000</v>
      </c>
      <c r="O49" s="18">
        <v>20180101</v>
      </c>
    </row>
    <row r="50" spans="1:15">
      <c r="A50" s="39">
        <v>49</v>
      </c>
      <c r="B50" s="18" t="s">
        <v>192</v>
      </c>
      <c r="C50" s="18" t="s">
        <v>107</v>
      </c>
      <c r="D50" s="18">
        <v>3</v>
      </c>
      <c r="E50" t="s">
        <v>117</v>
      </c>
      <c r="F50" s="27">
        <v>45</v>
      </c>
      <c r="G50" t="s">
        <v>15</v>
      </c>
      <c r="H50" t="s">
        <v>119</v>
      </c>
      <c r="I50" s="23">
        <v>2018</v>
      </c>
      <c r="J50" s="10">
        <v>0</v>
      </c>
      <c r="K50" s="1">
        <v>20</v>
      </c>
      <c r="L50" s="1" t="s">
        <v>177</v>
      </c>
      <c r="M50" s="18">
        <v>1.5</v>
      </c>
      <c r="N50" s="41">
        <v>381000</v>
      </c>
      <c r="O50" s="18">
        <v>20180101</v>
      </c>
    </row>
    <row r="51" spans="1:15">
      <c r="A51" s="39">
        <v>50</v>
      </c>
      <c r="B51" s="18" t="s">
        <v>193</v>
      </c>
      <c r="C51" s="1" t="s">
        <v>107</v>
      </c>
      <c r="D51" s="18">
        <v>3</v>
      </c>
      <c r="E51" t="s">
        <v>117</v>
      </c>
      <c r="F51" s="27">
        <v>75</v>
      </c>
      <c r="G51" t="s">
        <v>15</v>
      </c>
      <c r="H51" t="s">
        <v>119</v>
      </c>
      <c r="I51" s="23">
        <v>2018</v>
      </c>
      <c r="J51" s="10">
        <v>0</v>
      </c>
      <c r="K51" s="1">
        <v>20</v>
      </c>
      <c r="L51" s="1" t="s">
        <v>177</v>
      </c>
      <c r="M51" s="18">
        <v>1.5</v>
      </c>
      <c r="N51" s="41">
        <v>381000</v>
      </c>
      <c r="O51" s="18">
        <v>20180101</v>
      </c>
    </row>
    <row r="52" spans="1:15">
      <c r="A52" s="39">
        <v>51</v>
      </c>
      <c r="B52" s="18" t="s">
        <v>194</v>
      </c>
      <c r="C52" s="1" t="s">
        <v>107</v>
      </c>
      <c r="D52" s="18">
        <v>3</v>
      </c>
      <c r="E52" t="s">
        <v>117</v>
      </c>
      <c r="F52" s="27">
        <v>150</v>
      </c>
      <c r="G52" t="s">
        <v>15</v>
      </c>
      <c r="H52" t="s">
        <v>119</v>
      </c>
      <c r="I52" s="23">
        <v>2018</v>
      </c>
      <c r="J52" s="10">
        <v>0</v>
      </c>
      <c r="K52" s="1">
        <v>20</v>
      </c>
      <c r="L52" s="1" t="s">
        <v>177</v>
      </c>
      <c r="M52" s="18">
        <v>1.5</v>
      </c>
      <c r="N52" s="41">
        <v>381000</v>
      </c>
      <c r="O52" s="18">
        <v>20180101</v>
      </c>
    </row>
    <row r="53" spans="1:15">
      <c r="A53" s="39">
        <v>52</v>
      </c>
      <c r="B53" s="18" t="s">
        <v>195</v>
      </c>
      <c r="C53" s="1" t="s">
        <v>107</v>
      </c>
      <c r="D53" s="18">
        <v>3</v>
      </c>
      <c r="E53" t="s">
        <v>117</v>
      </c>
      <c r="F53" s="27">
        <v>112.5</v>
      </c>
      <c r="G53" t="s">
        <v>15</v>
      </c>
      <c r="H53" t="s">
        <v>119</v>
      </c>
      <c r="I53" s="23">
        <v>2018</v>
      </c>
      <c r="J53" s="10">
        <v>0</v>
      </c>
      <c r="K53" s="1">
        <v>20</v>
      </c>
      <c r="L53" s="1" t="s">
        <v>177</v>
      </c>
      <c r="M53" s="18">
        <v>1.5</v>
      </c>
      <c r="N53" s="41">
        <v>381000</v>
      </c>
      <c r="O53" s="18">
        <v>20180101</v>
      </c>
    </row>
    <row r="54" spans="1:15">
      <c r="A54" s="39">
        <v>53</v>
      </c>
      <c r="B54" s="18" t="s">
        <v>196</v>
      </c>
      <c r="C54" s="1" t="s">
        <v>107</v>
      </c>
      <c r="D54" s="18">
        <v>3</v>
      </c>
      <c r="E54" t="s">
        <v>117</v>
      </c>
      <c r="F54" s="27">
        <v>30</v>
      </c>
      <c r="G54" t="s">
        <v>15</v>
      </c>
      <c r="H54" t="s">
        <v>143</v>
      </c>
      <c r="I54" s="23">
        <v>2018</v>
      </c>
      <c r="J54" s="10">
        <v>0</v>
      </c>
      <c r="K54" s="1">
        <v>20</v>
      </c>
      <c r="L54" s="1" t="s">
        <v>177</v>
      </c>
      <c r="M54" s="18">
        <v>1.5</v>
      </c>
      <c r="N54" s="41">
        <v>381000</v>
      </c>
      <c r="O54" s="18">
        <v>20180101</v>
      </c>
    </row>
    <row r="55" spans="1:15">
      <c r="A55" s="39">
        <v>54</v>
      </c>
      <c r="B55" s="18" t="s">
        <v>197</v>
      </c>
      <c r="C55" s="1" t="s">
        <v>107</v>
      </c>
      <c r="D55" s="18">
        <v>3</v>
      </c>
      <c r="E55" t="s">
        <v>117</v>
      </c>
      <c r="F55" s="27">
        <v>45</v>
      </c>
      <c r="G55" t="s">
        <v>15</v>
      </c>
      <c r="H55" t="s">
        <v>143</v>
      </c>
      <c r="I55" s="23">
        <v>2018</v>
      </c>
      <c r="J55" s="10">
        <v>0</v>
      </c>
      <c r="K55" s="1">
        <v>20</v>
      </c>
      <c r="L55" s="1" t="s">
        <v>177</v>
      </c>
      <c r="M55" s="18">
        <v>1.5</v>
      </c>
      <c r="N55" s="41">
        <v>381000</v>
      </c>
      <c r="O55" s="18">
        <v>20180101</v>
      </c>
    </row>
    <row r="56" spans="1:15">
      <c r="A56" s="39">
        <v>55</v>
      </c>
      <c r="B56" s="18" t="s">
        <v>198</v>
      </c>
      <c r="C56" s="1" t="s">
        <v>107</v>
      </c>
      <c r="D56" s="18">
        <v>3</v>
      </c>
      <c r="E56" t="s">
        <v>117</v>
      </c>
      <c r="F56" s="27">
        <v>225</v>
      </c>
      <c r="G56" t="s">
        <v>15</v>
      </c>
      <c r="H56" t="s">
        <v>143</v>
      </c>
      <c r="I56" s="23">
        <v>2018</v>
      </c>
      <c r="J56" s="10">
        <v>0</v>
      </c>
      <c r="K56" s="1">
        <v>20</v>
      </c>
      <c r="L56" s="1" t="s">
        <v>177</v>
      </c>
      <c r="M56" s="18">
        <v>1.5</v>
      </c>
      <c r="N56" s="41">
        <v>381000</v>
      </c>
      <c r="O56" s="18">
        <v>20180101</v>
      </c>
    </row>
    <row r="57" spans="1:15">
      <c r="A57" s="39">
        <v>56</v>
      </c>
      <c r="B57" s="18" t="s">
        <v>199</v>
      </c>
      <c r="C57" s="1" t="s">
        <v>107</v>
      </c>
      <c r="D57" s="18">
        <v>3</v>
      </c>
      <c r="E57" t="s">
        <v>117</v>
      </c>
      <c r="F57" s="27">
        <v>150</v>
      </c>
      <c r="G57" t="s">
        <v>15</v>
      </c>
      <c r="H57" t="s">
        <v>223</v>
      </c>
      <c r="I57" s="23">
        <v>2018</v>
      </c>
      <c r="J57" s="10">
        <v>0</v>
      </c>
      <c r="K57" s="1">
        <v>20</v>
      </c>
      <c r="L57" s="1" t="s">
        <v>177</v>
      </c>
      <c r="M57" s="18">
        <v>1.5</v>
      </c>
      <c r="N57" s="41">
        <v>381000</v>
      </c>
      <c r="O57" s="18">
        <v>20180101</v>
      </c>
    </row>
    <row r="58" spans="1:15">
      <c r="A58" s="39">
        <v>57</v>
      </c>
      <c r="B58" s="18" t="s">
        <v>200</v>
      </c>
      <c r="C58" s="1" t="s">
        <v>107</v>
      </c>
      <c r="D58" s="18">
        <v>3</v>
      </c>
      <c r="E58" t="s">
        <v>117</v>
      </c>
      <c r="F58" s="27">
        <v>400</v>
      </c>
      <c r="G58" t="s">
        <v>15</v>
      </c>
      <c r="H58" t="s">
        <v>224</v>
      </c>
      <c r="I58" s="23">
        <v>2018</v>
      </c>
      <c r="J58" s="10">
        <v>0</v>
      </c>
      <c r="K58" s="1">
        <v>20</v>
      </c>
      <c r="L58" s="1" t="s">
        <v>177</v>
      </c>
      <c r="M58" s="18">
        <v>1.5</v>
      </c>
      <c r="N58" s="41">
        <v>381000</v>
      </c>
      <c r="O58" s="18">
        <v>20180101</v>
      </c>
    </row>
    <row r="59" spans="1:15">
      <c r="A59" s="39">
        <v>58</v>
      </c>
      <c r="B59" s="18" t="s">
        <v>201</v>
      </c>
      <c r="C59" s="1" t="s">
        <v>107</v>
      </c>
      <c r="D59" s="18">
        <v>3</v>
      </c>
      <c r="E59" t="s">
        <v>117</v>
      </c>
      <c r="F59" s="27">
        <v>15</v>
      </c>
      <c r="G59" t="s">
        <v>15</v>
      </c>
      <c r="H59" t="s">
        <v>119</v>
      </c>
      <c r="I59" s="23">
        <v>2018</v>
      </c>
      <c r="J59" s="10">
        <v>0</v>
      </c>
      <c r="K59" s="1">
        <v>20</v>
      </c>
      <c r="L59" s="1" t="s">
        <v>177</v>
      </c>
      <c r="M59" s="18">
        <v>1.5</v>
      </c>
      <c r="N59" s="41">
        <v>381000</v>
      </c>
      <c r="O59" s="18">
        <v>20180101</v>
      </c>
    </row>
    <row r="60" spans="1:15">
      <c r="A60" s="39">
        <v>59</v>
      </c>
      <c r="B60" s="18" t="s">
        <v>202</v>
      </c>
      <c r="C60" s="18" t="s">
        <v>107</v>
      </c>
      <c r="D60" s="18">
        <v>3</v>
      </c>
      <c r="E60" t="s">
        <v>117</v>
      </c>
      <c r="F60" s="27">
        <v>225</v>
      </c>
      <c r="G60" t="s">
        <v>15</v>
      </c>
      <c r="H60" t="s">
        <v>119</v>
      </c>
      <c r="I60" s="23">
        <v>2018</v>
      </c>
      <c r="J60" s="10">
        <v>0</v>
      </c>
      <c r="K60" s="1">
        <v>20</v>
      </c>
      <c r="L60" s="1" t="s">
        <v>177</v>
      </c>
      <c r="M60" s="18">
        <v>1.5</v>
      </c>
      <c r="N60" s="41">
        <v>381000</v>
      </c>
      <c r="O60" s="18">
        <v>20180101</v>
      </c>
    </row>
    <row r="61" spans="1:15">
      <c r="A61" s="39">
        <v>60</v>
      </c>
      <c r="B61" s="18" t="s">
        <v>203</v>
      </c>
      <c r="C61" s="1" t="s">
        <v>107</v>
      </c>
      <c r="D61" s="18">
        <v>3</v>
      </c>
      <c r="E61" t="s">
        <v>117</v>
      </c>
      <c r="F61" s="27">
        <v>25</v>
      </c>
      <c r="G61" t="s">
        <v>15</v>
      </c>
      <c r="H61" t="s">
        <v>119</v>
      </c>
      <c r="I61" s="23">
        <v>2018</v>
      </c>
      <c r="J61" s="10">
        <v>0</v>
      </c>
      <c r="K61" s="1">
        <v>20</v>
      </c>
      <c r="L61" s="1" t="s">
        <v>177</v>
      </c>
      <c r="M61" s="18">
        <v>1.5</v>
      </c>
      <c r="N61" s="41">
        <v>381000</v>
      </c>
      <c r="O61" s="18">
        <v>20180101</v>
      </c>
    </row>
    <row r="62" spans="1:15">
      <c r="A62" s="39">
        <v>61</v>
      </c>
      <c r="B62" s="18" t="s">
        <v>204</v>
      </c>
      <c r="C62" s="18" t="s">
        <v>107</v>
      </c>
      <c r="D62" s="18">
        <v>3</v>
      </c>
      <c r="E62" t="s">
        <v>117</v>
      </c>
      <c r="F62" s="27">
        <v>500</v>
      </c>
      <c r="G62" t="s">
        <v>15</v>
      </c>
      <c r="H62" t="s">
        <v>119</v>
      </c>
      <c r="I62" s="23">
        <v>2018</v>
      </c>
      <c r="J62" s="10">
        <v>0</v>
      </c>
      <c r="K62" s="1">
        <v>20</v>
      </c>
      <c r="L62" s="1" t="s">
        <v>177</v>
      </c>
      <c r="M62" s="18">
        <v>1.5</v>
      </c>
      <c r="N62" s="41">
        <v>381000</v>
      </c>
      <c r="O62" s="18">
        <v>20180101</v>
      </c>
    </row>
    <row r="63" spans="1:15">
      <c r="A63" s="39">
        <v>62</v>
      </c>
      <c r="B63" s="18" t="s">
        <v>205</v>
      </c>
      <c r="C63" s="1" t="s">
        <v>107</v>
      </c>
      <c r="D63" s="18">
        <v>3</v>
      </c>
      <c r="E63" t="s">
        <v>117</v>
      </c>
      <c r="F63" s="27">
        <v>300</v>
      </c>
      <c r="G63" t="s">
        <v>15</v>
      </c>
      <c r="H63" t="s">
        <v>143</v>
      </c>
      <c r="I63" s="23">
        <v>2018</v>
      </c>
      <c r="J63" s="10">
        <v>0</v>
      </c>
      <c r="K63" s="1">
        <v>20</v>
      </c>
      <c r="L63" s="1" t="s">
        <v>177</v>
      </c>
      <c r="M63" s="18">
        <v>1.5</v>
      </c>
      <c r="N63" s="41">
        <v>381000</v>
      </c>
      <c r="O63" s="18">
        <v>20180101</v>
      </c>
    </row>
    <row r="64" spans="1:15">
      <c r="A64" s="39">
        <v>63</v>
      </c>
      <c r="B64" s="18" t="s">
        <v>206</v>
      </c>
      <c r="C64" s="18" t="s">
        <v>107</v>
      </c>
      <c r="D64" s="18">
        <v>3</v>
      </c>
      <c r="E64" t="s">
        <v>117</v>
      </c>
      <c r="F64" s="27">
        <v>300</v>
      </c>
      <c r="G64" t="s">
        <v>15</v>
      </c>
      <c r="I64" s="23">
        <v>2018</v>
      </c>
      <c r="J64" s="10">
        <v>0</v>
      </c>
      <c r="K64" s="1">
        <v>20</v>
      </c>
      <c r="L64" s="1" t="s">
        <v>177</v>
      </c>
      <c r="M64" s="18">
        <v>1.5</v>
      </c>
      <c r="N64" s="41">
        <v>381000</v>
      </c>
      <c r="O64" s="18">
        <v>20180101</v>
      </c>
    </row>
    <row r="65" spans="1:15">
      <c r="A65" s="39">
        <v>64</v>
      </c>
      <c r="B65" s="18" t="s">
        <v>207</v>
      </c>
      <c r="C65" s="18" t="s">
        <v>107</v>
      </c>
      <c r="D65" s="18">
        <v>3</v>
      </c>
      <c r="E65" t="s">
        <v>117</v>
      </c>
      <c r="F65" s="27">
        <v>75</v>
      </c>
      <c r="G65" t="s">
        <v>15</v>
      </c>
      <c r="H65" t="s">
        <v>143</v>
      </c>
      <c r="I65" s="23">
        <v>2018</v>
      </c>
      <c r="J65" s="10">
        <v>0</v>
      </c>
      <c r="K65" s="1">
        <v>20</v>
      </c>
      <c r="L65" s="1" t="s">
        <v>177</v>
      </c>
      <c r="M65" s="18">
        <v>1.5</v>
      </c>
      <c r="N65" s="41">
        <v>381000</v>
      </c>
      <c r="O65" s="18">
        <v>20180101</v>
      </c>
    </row>
    <row r="66" spans="1:15">
      <c r="A66" s="39">
        <v>65</v>
      </c>
      <c r="B66" s="18" t="s">
        <v>208</v>
      </c>
      <c r="C66" s="1" t="s">
        <v>107</v>
      </c>
      <c r="D66" s="18">
        <v>3</v>
      </c>
      <c r="E66" t="s">
        <v>117</v>
      </c>
      <c r="F66" s="27">
        <v>250</v>
      </c>
      <c r="G66" t="s">
        <v>15</v>
      </c>
      <c r="H66" t="s">
        <v>229</v>
      </c>
      <c r="I66" s="23">
        <v>2018</v>
      </c>
      <c r="J66" s="10">
        <v>0</v>
      </c>
      <c r="K66" s="1">
        <v>20</v>
      </c>
      <c r="L66" s="1" t="s">
        <v>177</v>
      </c>
      <c r="M66" s="18">
        <v>1.5</v>
      </c>
      <c r="N66" s="41">
        <v>381000</v>
      </c>
      <c r="O66" s="18">
        <v>20180101</v>
      </c>
    </row>
    <row r="67" spans="1:15">
      <c r="A67" s="39">
        <v>66</v>
      </c>
      <c r="B67" s="18" t="s">
        <v>209</v>
      </c>
      <c r="C67" s="18" t="s">
        <v>107</v>
      </c>
      <c r="D67" s="18">
        <v>3</v>
      </c>
      <c r="E67" t="s">
        <v>117</v>
      </c>
      <c r="F67" s="27">
        <v>150</v>
      </c>
      <c r="G67" t="s">
        <v>15</v>
      </c>
      <c r="H67" t="s">
        <v>143</v>
      </c>
      <c r="I67" s="23">
        <v>2018</v>
      </c>
      <c r="J67" s="10">
        <v>0</v>
      </c>
      <c r="K67" s="1">
        <v>20</v>
      </c>
      <c r="L67" s="1" t="s">
        <v>177</v>
      </c>
      <c r="M67" s="18">
        <v>1.5</v>
      </c>
      <c r="N67" s="41">
        <v>381000</v>
      </c>
      <c r="O67" s="18">
        <v>20180101</v>
      </c>
    </row>
    <row r="68" spans="1:15">
      <c r="A68" s="39">
        <v>67</v>
      </c>
      <c r="B68" s="18" t="s">
        <v>210</v>
      </c>
      <c r="C68" s="1" t="s">
        <v>107</v>
      </c>
      <c r="D68" s="18">
        <v>3</v>
      </c>
      <c r="E68" t="s">
        <v>117</v>
      </c>
      <c r="F68" s="27">
        <v>150</v>
      </c>
      <c r="G68" t="s">
        <v>15</v>
      </c>
      <c r="H68" t="s">
        <v>222</v>
      </c>
      <c r="I68" s="23">
        <v>2018</v>
      </c>
      <c r="J68" s="10">
        <v>0</v>
      </c>
      <c r="K68" s="1">
        <v>20</v>
      </c>
      <c r="L68" s="1" t="s">
        <v>177</v>
      </c>
      <c r="M68" s="18">
        <v>1.5</v>
      </c>
      <c r="N68" s="41">
        <v>381000</v>
      </c>
      <c r="O68" s="18">
        <v>20180101</v>
      </c>
    </row>
    <row r="69" spans="1:15">
      <c r="A69" s="39">
        <v>68</v>
      </c>
      <c r="B69" s="18" t="s">
        <v>211</v>
      </c>
      <c r="C69" s="1" t="s">
        <v>107</v>
      </c>
      <c r="D69" s="18">
        <v>3</v>
      </c>
      <c r="E69" t="s">
        <v>117</v>
      </c>
      <c r="F69" s="27">
        <v>45</v>
      </c>
      <c r="G69" t="s">
        <v>15</v>
      </c>
      <c r="H69" t="s">
        <v>222</v>
      </c>
      <c r="I69" s="23">
        <v>2018</v>
      </c>
      <c r="J69" s="10">
        <v>0</v>
      </c>
      <c r="K69" s="1">
        <v>20</v>
      </c>
      <c r="L69" s="1" t="s">
        <v>177</v>
      </c>
      <c r="M69" s="18">
        <v>1.5</v>
      </c>
      <c r="N69" s="41">
        <v>381000</v>
      </c>
      <c r="O69" s="18">
        <v>20180101</v>
      </c>
    </row>
    <row r="70" spans="1:15">
      <c r="A70" s="39">
        <v>69</v>
      </c>
      <c r="B70" s="18" t="s">
        <v>212</v>
      </c>
      <c r="C70" s="1" t="s">
        <v>107</v>
      </c>
      <c r="D70" s="18">
        <v>3</v>
      </c>
      <c r="E70" t="s">
        <v>117</v>
      </c>
      <c r="F70" s="27">
        <v>225</v>
      </c>
      <c r="G70" t="s">
        <v>15</v>
      </c>
      <c r="H70" s="17" t="s">
        <v>119</v>
      </c>
      <c r="I70" s="23">
        <v>2018</v>
      </c>
      <c r="J70" s="10">
        <v>0</v>
      </c>
      <c r="K70" s="1">
        <v>20</v>
      </c>
      <c r="L70" s="1" t="s">
        <v>177</v>
      </c>
      <c r="M70" s="18">
        <v>1.5</v>
      </c>
      <c r="N70" s="41">
        <v>381000</v>
      </c>
      <c r="O70" s="18">
        <v>20180101</v>
      </c>
    </row>
    <row r="71" spans="1:15">
      <c r="A71" s="39">
        <v>70</v>
      </c>
      <c r="B71" s="18" t="s">
        <v>213</v>
      </c>
      <c r="C71" s="1" t="s">
        <v>107</v>
      </c>
      <c r="D71" s="18">
        <v>3</v>
      </c>
      <c r="E71" t="s">
        <v>117</v>
      </c>
      <c r="F71" s="27">
        <v>225</v>
      </c>
      <c r="G71" t="s">
        <v>15</v>
      </c>
      <c r="H71" s="17" t="s">
        <v>222</v>
      </c>
      <c r="I71" s="23">
        <v>2018</v>
      </c>
      <c r="J71" s="10">
        <v>0</v>
      </c>
      <c r="K71" s="1">
        <v>20</v>
      </c>
      <c r="L71" s="1" t="s">
        <v>177</v>
      </c>
      <c r="M71" s="18">
        <v>1.5</v>
      </c>
      <c r="N71" s="41">
        <v>381000</v>
      </c>
      <c r="O71" s="18">
        <v>20180101</v>
      </c>
    </row>
    <row r="72" spans="1:15">
      <c r="A72" s="39">
        <v>71</v>
      </c>
      <c r="B72" s="5" t="s">
        <v>214</v>
      </c>
      <c r="C72" s="18" t="s">
        <v>107</v>
      </c>
      <c r="D72" s="18">
        <v>3</v>
      </c>
      <c r="E72" s="17" t="s">
        <v>117</v>
      </c>
      <c r="F72" s="18">
        <v>75</v>
      </c>
      <c r="G72" s="17" t="s">
        <v>15</v>
      </c>
      <c r="H72" s="17" t="s">
        <v>222</v>
      </c>
      <c r="I72" s="23">
        <v>2018</v>
      </c>
      <c r="J72" s="10">
        <v>0</v>
      </c>
      <c r="K72" s="18">
        <v>20</v>
      </c>
      <c r="L72" s="1" t="s">
        <v>177</v>
      </c>
      <c r="M72" s="18">
        <v>1.5</v>
      </c>
      <c r="N72" s="41">
        <v>381000</v>
      </c>
      <c r="O72" s="18">
        <v>20180101</v>
      </c>
    </row>
    <row r="73" spans="1:15">
      <c r="A73" s="39">
        <v>72</v>
      </c>
      <c r="B73" s="5" t="s">
        <v>215</v>
      </c>
      <c r="C73" s="18" t="s">
        <v>107</v>
      </c>
      <c r="D73" s="18">
        <v>3</v>
      </c>
      <c r="E73" s="17" t="s">
        <v>117</v>
      </c>
      <c r="F73" s="18">
        <v>75</v>
      </c>
      <c r="G73" s="17" t="s">
        <v>15</v>
      </c>
      <c r="H73" s="17" t="s">
        <v>228</v>
      </c>
      <c r="I73" s="23">
        <v>2018</v>
      </c>
      <c r="J73" s="10">
        <v>0</v>
      </c>
      <c r="K73" s="18">
        <v>20</v>
      </c>
      <c r="L73" s="18" t="s">
        <v>177</v>
      </c>
      <c r="M73" s="18">
        <v>1.5</v>
      </c>
      <c r="N73" s="41">
        <v>381000</v>
      </c>
      <c r="O73" s="18">
        <v>20180101</v>
      </c>
    </row>
    <row r="74" spans="1:15">
      <c r="A74" s="39">
        <v>73</v>
      </c>
      <c r="B74" s="5" t="s">
        <v>216</v>
      </c>
      <c r="C74" s="18" t="s">
        <v>107</v>
      </c>
      <c r="D74" s="18">
        <v>3</v>
      </c>
      <c r="E74" s="17" t="s">
        <v>117</v>
      </c>
      <c r="F74" s="18">
        <v>15</v>
      </c>
      <c r="G74" s="17" t="s">
        <v>15</v>
      </c>
      <c r="H74" s="17" t="s">
        <v>143</v>
      </c>
      <c r="I74" s="23">
        <v>2018</v>
      </c>
      <c r="J74" s="10">
        <v>0</v>
      </c>
      <c r="K74" s="18">
        <v>20</v>
      </c>
      <c r="L74" s="18" t="s">
        <v>177</v>
      </c>
      <c r="M74" s="18">
        <v>1.5</v>
      </c>
      <c r="N74" s="41">
        <v>381000</v>
      </c>
      <c r="O74" s="18">
        <v>20180101</v>
      </c>
    </row>
    <row r="75" spans="1:15">
      <c r="A75" s="39">
        <v>74</v>
      </c>
      <c r="B75" s="5" t="s">
        <v>217</v>
      </c>
      <c r="C75" s="18" t="s">
        <v>107</v>
      </c>
      <c r="D75" s="18">
        <v>3</v>
      </c>
      <c r="E75" s="17" t="s">
        <v>117</v>
      </c>
      <c r="F75" s="18">
        <v>250</v>
      </c>
      <c r="G75" s="17" t="s">
        <v>15</v>
      </c>
      <c r="H75" s="17" t="s">
        <v>227</v>
      </c>
      <c r="I75" s="23">
        <v>2018</v>
      </c>
      <c r="J75" s="10">
        <v>0</v>
      </c>
      <c r="K75" s="18">
        <v>20</v>
      </c>
      <c r="L75" s="18" t="s">
        <v>177</v>
      </c>
      <c r="M75" s="18">
        <v>1.5</v>
      </c>
      <c r="N75" s="41">
        <v>381000</v>
      </c>
      <c r="O75" s="18">
        <v>20180101</v>
      </c>
    </row>
    <row r="76" spans="1:15">
      <c r="A76" s="39">
        <v>75</v>
      </c>
      <c r="B76" s="5" t="s">
        <v>218</v>
      </c>
      <c r="C76" s="18" t="s">
        <v>107</v>
      </c>
      <c r="D76" s="18">
        <v>3</v>
      </c>
      <c r="E76" s="17" t="s">
        <v>117</v>
      </c>
      <c r="F76" s="18">
        <v>300</v>
      </c>
      <c r="G76" s="17" t="s">
        <v>15</v>
      </c>
      <c r="H76" s="17" t="s">
        <v>226</v>
      </c>
      <c r="I76" s="23">
        <v>2018</v>
      </c>
      <c r="J76" s="10">
        <v>0</v>
      </c>
      <c r="K76" s="18">
        <v>20</v>
      </c>
      <c r="L76" s="18" t="s">
        <v>177</v>
      </c>
      <c r="M76" s="18">
        <v>1.5</v>
      </c>
      <c r="N76" s="41">
        <v>381000</v>
      </c>
      <c r="O76" s="18">
        <v>20180101</v>
      </c>
    </row>
    <row r="77" spans="1:15">
      <c r="A77" s="39">
        <v>76</v>
      </c>
      <c r="B77" s="5" t="s">
        <v>219</v>
      </c>
      <c r="C77" s="18" t="s">
        <v>107</v>
      </c>
      <c r="D77" s="18">
        <v>3</v>
      </c>
      <c r="E77" s="17" t="s">
        <v>117</v>
      </c>
      <c r="F77" s="18">
        <v>60</v>
      </c>
      <c r="G77" s="17" t="s">
        <v>15</v>
      </c>
      <c r="H77" s="17" t="s">
        <v>225</v>
      </c>
      <c r="I77" s="23">
        <v>2018</v>
      </c>
      <c r="J77" s="10">
        <v>0</v>
      </c>
      <c r="K77" s="18">
        <v>20</v>
      </c>
      <c r="L77" s="18" t="s">
        <v>177</v>
      </c>
      <c r="M77" s="18">
        <v>1.5</v>
      </c>
      <c r="N77" s="41">
        <v>381000</v>
      </c>
      <c r="O77" s="18">
        <v>20180101</v>
      </c>
    </row>
  </sheetData>
  <autoFilter ref="B1:O77" xr:uid="{00000000-0009-0000-0000-000004000000}"/>
  <pageMargins left="0.7" right="0.7" top="0.75" bottom="0.75" header="0.3" footer="0.3"/>
  <pageSetup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F0573-5A38-4B6E-B89E-0DB503BF99D9}">
  <sheetPr>
    <tabColor theme="4" tint="0.39997558519241921"/>
  </sheetPr>
  <dimension ref="A1:E24"/>
  <sheetViews>
    <sheetView zoomScale="145" zoomScaleNormal="145" workbookViewId="0">
      <selection activeCell="C1" sqref="C1"/>
    </sheetView>
  </sheetViews>
  <sheetFormatPr baseColWidth="10" defaultRowHeight="15"/>
  <cols>
    <col min="1" max="1" width="5.5703125" style="18" bestFit="1" customWidth="1"/>
    <col min="2" max="3" width="14.28515625" style="18" bestFit="1" customWidth="1"/>
    <col min="4" max="16384" width="11.42578125" style="17"/>
  </cols>
  <sheetData>
    <row r="1" spans="1:5">
      <c r="A1" s="18" t="s">
        <v>0</v>
      </c>
      <c r="B1" s="18" t="s">
        <v>2</v>
      </c>
      <c r="C1" s="18" t="s">
        <v>236</v>
      </c>
    </row>
    <row r="2" spans="1:5">
      <c r="A2" s="18">
        <v>1</v>
      </c>
      <c r="B2" s="18">
        <v>5</v>
      </c>
      <c r="C2" s="2">
        <v>1200000</v>
      </c>
    </row>
    <row r="3" spans="1:5">
      <c r="A3" s="18">
        <v>1</v>
      </c>
      <c r="B3" s="18">
        <v>7.5</v>
      </c>
      <c r="C3" s="2">
        <f>C2*1.3</f>
        <v>1560000</v>
      </c>
      <c r="E3"/>
    </row>
    <row r="4" spans="1:5">
      <c r="A4" s="18">
        <v>1</v>
      </c>
      <c r="B4" s="18">
        <v>10</v>
      </c>
      <c r="C4" s="2">
        <f t="shared" ref="C4:C9" si="0">C3*1.3</f>
        <v>2028000</v>
      </c>
      <c r="E4"/>
    </row>
    <row r="5" spans="1:5">
      <c r="A5" s="18">
        <v>1</v>
      </c>
      <c r="B5" s="18">
        <v>15</v>
      </c>
      <c r="C5" s="2">
        <f t="shared" si="0"/>
        <v>2636400</v>
      </c>
      <c r="E5"/>
    </row>
    <row r="6" spans="1:5">
      <c r="A6" s="18">
        <v>1</v>
      </c>
      <c r="B6" s="18">
        <v>25</v>
      </c>
      <c r="C6" s="2">
        <f t="shared" si="0"/>
        <v>3427320</v>
      </c>
      <c r="E6"/>
    </row>
    <row r="7" spans="1:5">
      <c r="A7" s="18">
        <v>1</v>
      </c>
      <c r="B7" s="18">
        <v>37.5</v>
      </c>
      <c r="C7" s="2">
        <f t="shared" si="0"/>
        <v>4455516</v>
      </c>
      <c r="E7"/>
    </row>
    <row r="8" spans="1:5">
      <c r="A8" s="18">
        <v>1</v>
      </c>
      <c r="B8" s="18">
        <v>50</v>
      </c>
      <c r="C8" s="2">
        <f t="shared" si="0"/>
        <v>5792170.7999999998</v>
      </c>
      <c r="E8"/>
    </row>
    <row r="9" spans="1:5">
      <c r="A9" s="18">
        <v>1</v>
      </c>
      <c r="B9" s="18">
        <v>75</v>
      </c>
      <c r="C9" s="2">
        <f t="shared" si="0"/>
        <v>7529822.04</v>
      </c>
      <c r="E9"/>
    </row>
    <row r="10" spans="1:5">
      <c r="A10" s="18">
        <v>3</v>
      </c>
      <c r="B10" s="18">
        <v>15</v>
      </c>
      <c r="C10" s="2">
        <f>C2*2.3</f>
        <v>2760000</v>
      </c>
      <c r="E10"/>
    </row>
    <row r="11" spans="1:5">
      <c r="A11" s="18">
        <v>3</v>
      </c>
      <c r="B11" s="18">
        <v>25</v>
      </c>
      <c r="C11" s="2">
        <f>C10*1.2</f>
        <v>3312000</v>
      </c>
      <c r="E11"/>
    </row>
    <row r="12" spans="1:5">
      <c r="A12" s="18">
        <v>3</v>
      </c>
      <c r="B12" s="18">
        <v>30</v>
      </c>
      <c r="C12" s="2">
        <f t="shared" ref="C12:C22" si="1">C11*1.2</f>
        <v>3974400</v>
      </c>
      <c r="E12"/>
    </row>
    <row r="13" spans="1:5">
      <c r="A13" s="71">
        <v>3</v>
      </c>
      <c r="B13" s="71">
        <v>37.5</v>
      </c>
      <c r="C13" s="72">
        <f>+C7*1.2</f>
        <v>5346619.2</v>
      </c>
      <c r="E13"/>
    </row>
    <row r="14" spans="1:5">
      <c r="A14" s="18">
        <v>3</v>
      </c>
      <c r="B14" s="18">
        <v>45</v>
      </c>
      <c r="C14" s="2">
        <f>C12*1.2</f>
        <v>4769280</v>
      </c>
      <c r="E14"/>
    </row>
    <row r="15" spans="1:5">
      <c r="A15" s="18">
        <v>3</v>
      </c>
      <c r="B15" s="18">
        <v>50</v>
      </c>
      <c r="C15" s="2">
        <f t="shared" si="1"/>
        <v>5723136</v>
      </c>
      <c r="E15"/>
    </row>
    <row r="16" spans="1:5">
      <c r="A16" s="71">
        <v>3</v>
      </c>
      <c r="B16" s="71">
        <v>60</v>
      </c>
      <c r="C16" s="72">
        <f>+C15*1.1</f>
        <v>6295449.6000000006</v>
      </c>
      <c r="E16"/>
    </row>
    <row r="17" spans="1:5">
      <c r="A17" s="18">
        <v>3</v>
      </c>
      <c r="B17" s="18">
        <v>75</v>
      </c>
      <c r="C17" s="2">
        <f>C15*1.2</f>
        <v>6867763.2000000002</v>
      </c>
      <c r="E17"/>
    </row>
    <row r="18" spans="1:5">
      <c r="A18" s="18">
        <v>3</v>
      </c>
      <c r="B18" s="18">
        <v>112.5</v>
      </c>
      <c r="C18" s="2">
        <f t="shared" si="1"/>
        <v>8241315.8399999999</v>
      </c>
      <c r="E18"/>
    </row>
    <row r="19" spans="1:5">
      <c r="A19" s="18">
        <v>3</v>
      </c>
      <c r="B19" s="18">
        <v>150</v>
      </c>
      <c r="C19" s="2">
        <f t="shared" si="1"/>
        <v>9889579.0079999994</v>
      </c>
      <c r="E19"/>
    </row>
    <row r="20" spans="1:5">
      <c r="A20" s="18">
        <v>3</v>
      </c>
      <c r="B20" s="18">
        <v>225</v>
      </c>
      <c r="C20" s="2">
        <f t="shared" si="1"/>
        <v>11867494.809599999</v>
      </c>
      <c r="E20"/>
    </row>
    <row r="21" spans="1:5">
      <c r="A21" s="18">
        <v>3</v>
      </c>
      <c r="B21" s="18">
        <v>250</v>
      </c>
      <c r="C21" s="2">
        <f t="shared" si="1"/>
        <v>14240993.771519998</v>
      </c>
    </row>
    <row r="22" spans="1:5">
      <c r="A22" s="18">
        <v>3</v>
      </c>
      <c r="B22" s="18">
        <v>300</v>
      </c>
      <c r="C22" s="2">
        <f t="shared" si="1"/>
        <v>17089192.525823995</v>
      </c>
    </row>
    <row r="23" spans="1:5">
      <c r="A23" s="71">
        <v>3</v>
      </c>
      <c r="B23" s="71">
        <v>400</v>
      </c>
      <c r="C23" s="72">
        <f>C24*0.8</f>
        <v>20507031.030988798</v>
      </c>
    </row>
    <row r="24" spans="1:5">
      <c r="A24" s="71">
        <v>3</v>
      </c>
      <c r="B24" s="71">
        <v>500</v>
      </c>
      <c r="C24" s="72">
        <f>+C22*1.5</f>
        <v>25633788.788735993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275E-C7F1-4F36-A373-7B245DEF35FD}">
  <sheetPr>
    <tabColor theme="4" tint="0.39997558519241921"/>
  </sheetPr>
  <dimension ref="A1:R541"/>
  <sheetViews>
    <sheetView zoomScaleNormal="100" workbookViewId="0">
      <pane ySplit="1" topLeftCell="A2" activePane="bottomLeft" state="frozen"/>
      <selection pane="bottomLeft" activeCell="G21" sqref="G21:H21"/>
    </sheetView>
  </sheetViews>
  <sheetFormatPr baseColWidth="10" defaultRowHeight="15"/>
  <cols>
    <col min="1" max="1" width="8.42578125" style="18" customWidth="1"/>
    <col min="2" max="2" width="6" style="18" customWidth="1"/>
    <col min="3" max="3" width="15.140625" style="18" customWidth="1"/>
    <col min="4" max="4" width="16.140625" style="18" customWidth="1"/>
    <col min="5" max="5" width="11.42578125" style="18"/>
    <col min="6" max="6" width="23.85546875" style="17" customWidth="1"/>
    <col min="7" max="7" width="10.85546875" style="18" customWidth="1"/>
    <col min="8" max="9" width="11.42578125" style="18"/>
    <col min="10" max="10" width="11.42578125" style="17"/>
    <col min="11" max="11" width="9.42578125" style="17" customWidth="1"/>
    <col min="12" max="12" width="25.7109375" style="17" customWidth="1"/>
    <col min="13" max="13" width="12.140625" style="18" bestFit="1" customWidth="1"/>
    <col min="14" max="14" width="14.28515625" style="17" customWidth="1"/>
    <col min="15" max="15" width="11.5703125" style="17" bestFit="1" customWidth="1"/>
    <col min="16" max="16" width="10.85546875" style="18" customWidth="1"/>
    <col min="17" max="17" width="12.85546875" style="18" customWidth="1"/>
    <col min="18" max="18" width="12.42578125" style="50" customWidth="1"/>
    <col min="19" max="16384" width="11.42578125" style="17"/>
  </cols>
  <sheetData>
    <row r="1" spans="1:17" ht="30">
      <c r="A1" s="43" t="s">
        <v>243</v>
      </c>
      <c r="B1" s="43" t="s">
        <v>0</v>
      </c>
      <c r="C1" s="43" t="s">
        <v>237</v>
      </c>
      <c r="D1" s="43" t="s">
        <v>238</v>
      </c>
      <c r="E1" s="43" t="s">
        <v>239</v>
      </c>
      <c r="F1" s="43" t="s">
        <v>240</v>
      </c>
      <c r="G1" s="43" t="s">
        <v>241</v>
      </c>
      <c r="H1" s="43" t="s">
        <v>242</v>
      </c>
      <c r="I1" s="43" t="s">
        <v>244</v>
      </c>
      <c r="L1" s="43" t="s">
        <v>265</v>
      </c>
      <c r="M1" s="18" t="s">
        <v>258</v>
      </c>
      <c r="N1" s="17" t="s">
        <v>259</v>
      </c>
    </row>
    <row r="2" spans="1:17">
      <c r="A2" s="18">
        <v>0</v>
      </c>
      <c r="B2" s="18">
        <v>3</v>
      </c>
      <c r="C2" s="18">
        <v>0</v>
      </c>
      <c r="D2" s="18">
        <v>150</v>
      </c>
      <c r="E2" s="33">
        <v>0.5</v>
      </c>
      <c r="F2" s="18">
        <v>1</v>
      </c>
      <c r="G2" s="18">
        <v>228</v>
      </c>
      <c r="H2" s="18">
        <v>160</v>
      </c>
      <c r="I2" s="18">
        <v>80</v>
      </c>
      <c r="K2" s="18">
        <v>1</v>
      </c>
      <c r="L2" s="60">
        <v>1.2</v>
      </c>
      <c r="M2" s="18">
        <v>157</v>
      </c>
      <c r="N2" s="50">
        <f>EXP(15000/383-15000/(M2+273))</f>
        <v>72.296081606801451</v>
      </c>
      <c r="O2" s="50"/>
      <c r="P2" s="18">
        <v>110</v>
      </c>
      <c r="Q2" s="50">
        <f>EXP(15000/383-15000/(P2+273))</f>
        <v>1</v>
      </c>
    </row>
    <row r="3" spans="1:17">
      <c r="A3" s="18">
        <v>0</v>
      </c>
      <c r="B3" s="18">
        <v>3</v>
      </c>
      <c r="C3" s="18">
        <v>0</v>
      </c>
      <c r="D3" s="18">
        <v>150</v>
      </c>
      <c r="E3" s="33">
        <v>0.5</v>
      </c>
      <c r="F3" s="18">
        <v>2</v>
      </c>
      <c r="G3" s="18">
        <v>192</v>
      </c>
      <c r="H3" s="18">
        <v>152</v>
      </c>
      <c r="I3" s="18">
        <v>92</v>
      </c>
      <c r="K3" s="18">
        <v>2</v>
      </c>
      <c r="L3" s="60">
        <v>1.23</v>
      </c>
      <c r="M3" s="18">
        <v>157</v>
      </c>
      <c r="N3" s="50">
        <f t="shared" ref="N3:N25" si="0">EXP(15000/383-15000/(M3+273))</f>
        <v>72.296081606801451</v>
      </c>
      <c r="O3" s="50"/>
      <c r="P3" s="18">
        <v>110</v>
      </c>
      <c r="Q3" s="50">
        <f t="shared" ref="Q3:Q25" si="1">EXP(15000/383-15000/(P3+273))</f>
        <v>1</v>
      </c>
    </row>
    <row r="4" spans="1:17">
      <c r="A4" s="18">
        <v>0</v>
      </c>
      <c r="B4" s="18">
        <v>3</v>
      </c>
      <c r="C4" s="18">
        <v>0</v>
      </c>
      <c r="D4" s="18">
        <v>150</v>
      </c>
      <c r="E4" s="33">
        <v>0.5</v>
      </c>
      <c r="F4" s="18">
        <v>3</v>
      </c>
      <c r="G4" s="18">
        <v>176</v>
      </c>
      <c r="H4" s="18">
        <v>146</v>
      </c>
      <c r="I4" s="18">
        <v>93</v>
      </c>
      <c r="K4" s="18">
        <v>3</v>
      </c>
      <c r="L4" s="60">
        <v>1.04</v>
      </c>
      <c r="M4" s="18">
        <v>157</v>
      </c>
      <c r="N4" s="50">
        <f t="shared" si="0"/>
        <v>72.296081606801451</v>
      </c>
      <c r="O4" s="50"/>
      <c r="P4" s="18">
        <v>110</v>
      </c>
      <c r="Q4" s="50">
        <f t="shared" si="1"/>
        <v>1</v>
      </c>
    </row>
    <row r="5" spans="1:17">
      <c r="A5" s="18">
        <v>0</v>
      </c>
      <c r="B5" s="18">
        <v>3</v>
      </c>
      <c r="C5" s="18">
        <v>0</v>
      </c>
      <c r="D5" s="18">
        <v>150</v>
      </c>
      <c r="E5" s="33">
        <v>0.5</v>
      </c>
      <c r="F5" s="18">
        <v>4</v>
      </c>
      <c r="G5" s="18">
        <v>164</v>
      </c>
      <c r="H5" s="18">
        <v>144</v>
      </c>
      <c r="I5" s="18">
        <v>96</v>
      </c>
      <c r="K5" s="18">
        <v>4</v>
      </c>
      <c r="L5" s="60">
        <v>0.93</v>
      </c>
      <c r="M5" s="18">
        <v>140</v>
      </c>
      <c r="N5" s="50">
        <f t="shared" si="0"/>
        <v>17.199464864731109</v>
      </c>
      <c r="O5" s="50"/>
      <c r="P5" s="18">
        <v>110</v>
      </c>
      <c r="Q5" s="50">
        <f t="shared" si="1"/>
        <v>1</v>
      </c>
    </row>
    <row r="6" spans="1:17">
      <c r="A6" s="18">
        <v>0</v>
      </c>
      <c r="B6" s="18">
        <v>3</v>
      </c>
      <c r="C6" s="18">
        <v>0</v>
      </c>
      <c r="D6" s="18">
        <v>150</v>
      </c>
      <c r="E6" s="33">
        <v>0.5</v>
      </c>
      <c r="F6" s="18">
        <v>8</v>
      </c>
      <c r="G6" s="18">
        <v>144</v>
      </c>
      <c r="H6" s="18">
        <v>132</v>
      </c>
      <c r="I6" s="18">
        <v>94</v>
      </c>
      <c r="K6" s="18">
        <v>5</v>
      </c>
      <c r="L6" s="18"/>
      <c r="M6" s="18">
        <v>140</v>
      </c>
      <c r="N6" s="50">
        <f t="shared" si="0"/>
        <v>17.199464864731109</v>
      </c>
      <c r="O6" s="50"/>
      <c r="P6" s="18">
        <v>110</v>
      </c>
      <c r="Q6" s="50">
        <f t="shared" si="1"/>
        <v>1</v>
      </c>
    </row>
    <row r="7" spans="1:17">
      <c r="A7" s="18">
        <v>0</v>
      </c>
      <c r="B7" s="18">
        <v>3</v>
      </c>
      <c r="C7" s="18">
        <v>0</v>
      </c>
      <c r="D7" s="18">
        <v>150</v>
      </c>
      <c r="E7" s="33">
        <v>0.5</v>
      </c>
      <c r="F7" s="18">
        <v>24</v>
      </c>
      <c r="G7" s="18">
        <v>127</v>
      </c>
      <c r="H7" s="18">
        <v>112</v>
      </c>
      <c r="I7" s="18">
        <v>83</v>
      </c>
      <c r="K7" s="18">
        <v>6</v>
      </c>
      <c r="L7" s="18"/>
      <c r="M7" s="18">
        <v>140</v>
      </c>
      <c r="N7" s="50">
        <f t="shared" si="0"/>
        <v>17.199464864731109</v>
      </c>
      <c r="O7" s="50"/>
      <c r="P7" s="18">
        <v>110</v>
      </c>
      <c r="Q7" s="50">
        <f t="shared" si="1"/>
        <v>1</v>
      </c>
    </row>
    <row r="8" spans="1:17">
      <c r="A8" s="18">
        <v>0</v>
      </c>
      <c r="B8" s="44">
        <v>1</v>
      </c>
      <c r="C8" s="44">
        <v>0</v>
      </c>
      <c r="D8" s="44">
        <v>50</v>
      </c>
      <c r="E8" s="33">
        <f t="shared" ref="E8:I13" si="2">E2</f>
        <v>0.5</v>
      </c>
      <c r="F8" s="18">
        <f t="shared" si="2"/>
        <v>1</v>
      </c>
      <c r="G8" s="18">
        <f t="shared" si="2"/>
        <v>228</v>
      </c>
      <c r="H8" s="18">
        <f t="shared" si="2"/>
        <v>160</v>
      </c>
      <c r="I8" s="18">
        <f t="shared" si="2"/>
        <v>80</v>
      </c>
      <c r="K8" s="18">
        <v>7</v>
      </c>
      <c r="L8" s="18"/>
      <c r="M8" s="18">
        <v>140</v>
      </c>
      <c r="N8" s="50">
        <f t="shared" si="0"/>
        <v>17.199464864731109</v>
      </c>
      <c r="O8" s="50"/>
      <c r="P8" s="18">
        <v>110</v>
      </c>
      <c r="Q8" s="50">
        <f t="shared" si="1"/>
        <v>1</v>
      </c>
    </row>
    <row r="9" spans="1:17">
      <c r="A9" s="18">
        <v>0</v>
      </c>
      <c r="B9" s="44">
        <v>1</v>
      </c>
      <c r="C9" s="44">
        <v>0</v>
      </c>
      <c r="D9" s="44">
        <v>50</v>
      </c>
      <c r="E9" s="33">
        <f t="shared" si="2"/>
        <v>0.5</v>
      </c>
      <c r="F9" s="18">
        <f t="shared" si="2"/>
        <v>2</v>
      </c>
      <c r="G9" s="18">
        <f t="shared" si="2"/>
        <v>192</v>
      </c>
      <c r="H9" s="18">
        <f t="shared" si="2"/>
        <v>152</v>
      </c>
      <c r="I9" s="18">
        <f t="shared" si="2"/>
        <v>92</v>
      </c>
      <c r="K9" s="18">
        <v>8</v>
      </c>
      <c r="L9" s="18"/>
      <c r="M9" s="18">
        <v>110</v>
      </c>
      <c r="N9" s="50">
        <f t="shared" si="0"/>
        <v>1</v>
      </c>
      <c r="O9" s="50"/>
      <c r="P9" s="18">
        <v>110</v>
      </c>
      <c r="Q9" s="50">
        <f t="shared" si="1"/>
        <v>1</v>
      </c>
    </row>
    <row r="10" spans="1:17">
      <c r="A10" s="18">
        <v>0</v>
      </c>
      <c r="B10" s="44">
        <v>1</v>
      </c>
      <c r="C10" s="44">
        <v>0</v>
      </c>
      <c r="D10" s="44">
        <v>50</v>
      </c>
      <c r="E10" s="33">
        <f t="shared" si="2"/>
        <v>0.5</v>
      </c>
      <c r="F10" s="18">
        <f t="shared" si="2"/>
        <v>3</v>
      </c>
      <c r="G10" s="18">
        <f t="shared" si="2"/>
        <v>176</v>
      </c>
      <c r="H10" s="18">
        <f t="shared" si="2"/>
        <v>146</v>
      </c>
      <c r="I10" s="18">
        <f t="shared" si="2"/>
        <v>93</v>
      </c>
      <c r="K10" s="18">
        <v>9</v>
      </c>
      <c r="L10" s="18"/>
      <c r="M10" s="18">
        <v>110</v>
      </c>
      <c r="N10" s="50">
        <f t="shared" si="0"/>
        <v>1</v>
      </c>
      <c r="O10" s="50"/>
      <c r="P10" s="18">
        <v>110</v>
      </c>
      <c r="Q10" s="50">
        <f t="shared" si="1"/>
        <v>1</v>
      </c>
    </row>
    <row r="11" spans="1:17">
      <c r="A11" s="18">
        <v>0</v>
      </c>
      <c r="B11" s="44">
        <v>1</v>
      </c>
      <c r="C11" s="44">
        <v>0</v>
      </c>
      <c r="D11" s="44">
        <v>50</v>
      </c>
      <c r="E11" s="33">
        <f t="shared" si="2"/>
        <v>0.5</v>
      </c>
      <c r="F11" s="18">
        <f t="shared" si="2"/>
        <v>4</v>
      </c>
      <c r="G11" s="18">
        <f t="shared" si="2"/>
        <v>164</v>
      </c>
      <c r="H11" s="18">
        <f t="shared" si="2"/>
        <v>144</v>
      </c>
      <c r="I11" s="18">
        <f t="shared" si="2"/>
        <v>96</v>
      </c>
      <c r="K11" s="18">
        <v>10</v>
      </c>
      <c r="L11" s="18"/>
      <c r="M11" s="18">
        <v>110</v>
      </c>
      <c r="N11" s="50">
        <f t="shared" si="0"/>
        <v>1</v>
      </c>
      <c r="O11" s="50"/>
      <c r="P11" s="18">
        <v>110</v>
      </c>
      <c r="Q11" s="50">
        <f t="shared" si="1"/>
        <v>1</v>
      </c>
    </row>
    <row r="12" spans="1:17">
      <c r="A12" s="18">
        <v>0</v>
      </c>
      <c r="B12" s="44">
        <v>1</v>
      </c>
      <c r="C12" s="44">
        <v>0</v>
      </c>
      <c r="D12" s="44">
        <v>50</v>
      </c>
      <c r="E12" s="33">
        <f t="shared" si="2"/>
        <v>0.5</v>
      </c>
      <c r="F12" s="18">
        <f t="shared" si="2"/>
        <v>8</v>
      </c>
      <c r="G12" s="18">
        <f t="shared" si="2"/>
        <v>144</v>
      </c>
      <c r="H12" s="18">
        <f t="shared" si="2"/>
        <v>132</v>
      </c>
      <c r="I12" s="18">
        <f t="shared" si="2"/>
        <v>94</v>
      </c>
      <c r="K12" s="18">
        <v>11</v>
      </c>
      <c r="L12" s="18"/>
      <c r="M12" s="53">
        <v>110</v>
      </c>
      <c r="N12" s="50">
        <f t="shared" si="0"/>
        <v>1</v>
      </c>
      <c r="O12" s="50"/>
      <c r="P12" s="53">
        <v>110</v>
      </c>
      <c r="Q12" s="50">
        <f t="shared" si="1"/>
        <v>1</v>
      </c>
    </row>
    <row r="13" spans="1:17">
      <c r="A13" s="18">
        <v>0</v>
      </c>
      <c r="B13" s="44">
        <v>1</v>
      </c>
      <c r="C13" s="44">
        <v>0</v>
      </c>
      <c r="D13" s="44">
        <v>50</v>
      </c>
      <c r="E13" s="33">
        <f t="shared" si="2"/>
        <v>0.5</v>
      </c>
      <c r="F13" s="18">
        <f t="shared" si="2"/>
        <v>24</v>
      </c>
      <c r="G13" s="18">
        <f t="shared" si="2"/>
        <v>127</v>
      </c>
      <c r="H13" s="18">
        <f t="shared" si="2"/>
        <v>112</v>
      </c>
      <c r="I13" s="18">
        <f t="shared" si="2"/>
        <v>83</v>
      </c>
      <c r="K13" s="18">
        <v>12</v>
      </c>
      <c r="L13" s="18"/>
      <c r="M13" s="53">
        <v>110</v>
      </c>
      <c r="N13" s="50">
        <f t="shared" si="0"/>
        <v>1</v>
      </c>
      <c r="O13" s="50"/>
      <c r="P13" s="53">
        <v>110</v>
      </c>
      <c r="Q13" s="50">
        <f t="shared" si="1"/>
        <v>1</v>
      </c>
    </row>
    <row r="14" spans="1:17">
      <c r="A14" s="18">
        <v>0</v>
      </c>
      <c r="B14" s="18">
        <v>3</v>
      </c>
      <c r="C14" s="18">
        <v>0</v>
      </c>
      <c r="D14" s="18">
        <v>150</v>
      </c>
      <c r="E14" s="33">
        <v>0.75</v>
      </c>
      <c r="F14" s="18">
        <v>1</v>
      </c>
      <c r="G14" s="18">
        <v>218</v>
      </c>
      <c r="H14" s="18">
        <v>159</v>
      </c>
      <c r="I14" s="18">
        <v>85</v>
      </c>
      <c r="K14" s="18">
        <v>13</v>
      </c>
      <c r="L14" s="18"/>
      <c r="M14" s="53">
        <v>110</v>
      </c>
      <c r="N14" s="50">
        <f t="shared" si="0"/>
        <v>1</v>
      </c>
      <c r="O14" s="50"/>
      <c r="P14" s="53">
        <v>110</v>
      </c>
      <c r="Q14" s="50">
        <f t="shared" si="1"/>
        <v>1</v>
      </c>
    </row>
    <row r="15" spans="1:17">
      <c r="A15" s="18">
        <v>0</v>
      </c>
      <c r="B15" s="18">
        <v>3</v>
      </c>
      <c r="C15" s="18">
        <v>0</v>
      </c>
      <c r="D15" s="18">
        <v>150</v>
      </c>
      <c r="E15" s="33">
        <v>0.75</v>
      </c>
      <c r="F15" s="18">
        <v>2</v>
      </c>
      <c r="G15" s="18">
        <v>184</v>
      </c>
      <c r="H15" s="18">
        <v>150</v>
      </c>
      <c r="I15" s="18">
        <v>93</v>
      </c>
      <c r="K15" s="18">
        <v>14</v>
      </c>
      <c r="L15" s="18"/>
      <c r="M15" s="18">
        <v>110</v>
      </c>
      <c r="N15" s="50">
        <f t="shared" si="0"/>
        <v>1</v>
      </c>
      <c r="O15" s="50"/>
      <c r="P15" s="18">
        <v>110</v>
      </c>
      <c r="Q15" s="50">
        <f t="shared" si="1"/>
        <v>1</v>
      </c>
    </row>
    <row r="16" spans="1:17">
      <c r="A16" s="18">
        <v>0</v>
      </c>
      <c r="B16" s="18">
        <v>3</v>
      </c>
      <c r="C16" s="18">
        <v>0</v>
      </c>
      <c r="D16" s="18">
        <v>150</v>
      </c>
      <c r="E16" s="33">
        <v>0.75</v>
      </c>
      <c r="F16" s="18">
        <v>3</v>
      </c>
      <c r="G16" s="18">
        <v>169</v>
      </c>
      <c r="H16" s="18">
        <v>144</v>
      </c>
      <c r="I16" s="18">
        <v>93</v>
      </c>
      <c r="K16" s="18">
        <v>15</v>
      </c>
      <c r="L16" s="18"/>
      <c r="M16" s="18">
        <v>110</v>
      </c>
      <c r="N16" s="50">
        <f t="shared" si="0"/>
        <v>1</v>
      </c>
      <c r="O16" s="50"/>
      <c r="P16" s="18">
        <v>110</v>
      </c>
      <c r="Q16" s="50">
        <f t="shared" si="1"/>
        <v>1</v>
      </c>
    </row>
    <row r="17" spans="1:18">
      <c r="A17" s="18">
        <v>0</v>
      </c>
      <c r="B17" s="18">
        <v>3</v>
      </c>
      <c r="C17" s="18">
        <v>0</v>
      </c>
      <c r="D17" s="18">
        <v>150</v>
      </c>
      <c r="E17" s="33">
        <v>0.75</v>
      </c>
      <c r="F17" s="18">
        <v>4</v>
      </c>
      <c r="G17" s="18">
        <v>161</v>
      </c>
      <c r="H17" s="18">
        <v>142</v>
      </c>
      <c r="I17" s="18">
        <v>98</v>
      </c>
      <c r="K17" s="18">
        <v>16</v>
      </c>
      <c r="L17" s="18"/>
      <c r="M17" s="18">
        <v>110</v>
      </c>
      <c r="N17" s="50">
        <f t="shared" si="0"/>
        <v>1</v>
      </c>
      <c r="O17" s="50"/>
      <c r="P17" s="18">
        <v>110</v>
      </c>
      <c r="Q17" s="50">
        <f t="shared" si="1"/>
        <v>1</v>
      </c>
    </row>
    <row r="18" spans="1:18">
      <c r="A18" s="18">
        <v>0</v>
      </c>
      <c r="B18" s="18">
        <v>3</v>
      </c>
      <c r="C18" s="18">
        <v>0</v>
      </c>
      <c r="D18" s="18">
        <v>150</v>
      </c>
      <c r="E18" s="33">
        <v>0.75</v>
      </c>
      <c r="F18" s="18">
        <v>8</v>
      </c>
      <c r="G18" s="18">
        <v>142</v>
      </c>
      <c r="H18" s="18">
        <v>129</v>
      </c>
      <c r="I18" s="18">
        <v>94</v>
      </c>
      <c r="K18" s="18">
        <v>17</v>
      </c>
      <c r="L18" s="18"/>
      <c r="M18" s="18">
        <v>110</v>
      </c>
      <c r="N18" s="50">
        <f t="shared" si="0"/>
        <v>1</v>
      </c>
      <c r="O18" s="50"/>
      <c r="P18" s="18">
        <v>110</v>
      </c>
      <c r="Q18" s="50">
        <f t="shared" si="1"/>
        <v>1</v>
      </c>
    </row>
    <row r="19" spans="1:18">
      <c r="A19" s="18">
        <v>0</v>
      </c>
      <c r="B19" s="18">
        <v>3</v>
      </c>
      <c r="C19" s="18">
        <v>0</v>
      </c>
      <c r="D19" s="18">
        <v>150</v>
      </c>
      <c r="E19" s="33">
        <v>0.75</v>
      </c>
      <c r="F19" s="18">
        <v>24</v>
      </c>
      <c r="G19" s="18">
        <v>127</v>
      </c>
      <c r="H19" s="18">
        <v>112</v>
      </c>
      <c r="I19" s="18">
        <v>81</v>
      </c>
      <c r="K19" s="18">
        <v>18</v>
      </c>
      <c r="L19" s="18"/>
      <c r="M19" s="18">
        <v>110</v>
      </c>
      <c r="N19" s="50">
        <f t="shared" si="0"/>
        <v>1</v>
      </c>
      <c r="O19" s="50"/>
      <c r="P19" s="18">
        <v>110</v>
      </c>
      <c r="Q19" s="50">
        <f t="shared" si="1"/>
        <v>1</v>
      </c>
    </row>
    <row r="20" spans="1:18">
      <c r="A20" s="18">
        <v>0</v>
      </c>
      <c r="B20" s="44">
        <v>1</v>
      </c>
      <c r="C20" s="44">
        <v>0</v>
      </c>
      <c r="D20" s="44">
        <v>50</v>
      </c>
      <c r="E20" s="33">
        <f t="shared" ref="E20:I25" si="3">E14</f>
        <v>0.75</v>
      </c>
      <c r="F20" s="18">
        <f t="shared" si="3"/>
        <v>1</v>
      </c>
      <c r="G20" s="18">
        <f t="shared" si="3"/>
        <v>218</v>
      </c>
      <c r="H20" s="18">
        <f t="shared" si="3"/>
        <v>159</v>
      </c>
      <c r="I20" s="18">
        <f t="shared" si="3"/>
        <v>85</v>
      </c>
      <c r="K20" s="18">
        <v>19</v>
      </c>
      <c r="L20" s="18"/>
      <c r="M20" s="18">
        <v>110</v>
      </c>
      <c r="N20" s="50">
        <f t="shared" si="0"/>
        <v>1</v>
      </c>
      <c r="O20" s="50"/>
      <c r="P20" s="18">
        <v>110</v>
      </c>
      <c r="Q20" s="50">
        <f t="shared" si="1"/>
        <v>1</v>
      </c>
    </row>
    <row r="21" spans="1:18">
      <c r="A21" s="18">
        <v>0</v>
      </c>
      <c r="B21" s="44">
        <v>1</v>
      </c>
      <c r="C21" s="44">
        <v>0</v>
      </c>
      <c r="D21" s="44">
        <v>50</v>
      </c>
      <c r="E21" s="33">
        <f t="shared" si="3"/>
        <v>0.75</v>
      </c>
      <c r="F21" s="18">
        <f t="shared" si="3"/>
        <v>2</v>
      </c>
      <c r="G21" s="18">
        <f t="shared" si="3"/>
        <v>184</v>
      </c>
      <c r="H21" s="18">
        <f t="shared" si="3"/>
        <v>150</v>
      </c>
      <c r="I21" s="18">
        <f t="shared" si="3"/>
        <v>93</v>
      </c>
      <c r="K21" s="18">
        <v>20</v>
      </c>
      <c r="L21" s="18"/>
      <c r="M21" s="18">
        <v>110</v>
      </c>
      <c r="N21" s="50">
        <f t="shared" si="0"/>
        <v>1</v>
      </c>
      <c r="O21" s="50"/>
      <c r="P21" s="18">
        <v>110</v>
      </c>
      <c r="Q21" s="50">
        <f t="shared" si="1"/>
        <v>1</v>
      </c>
    </row>
    <row r="22" spans="1:18">
      <c r="A22" s="18">
        <v>0</v>
      </c>
      <c r="B22" s="44">
        <v>1</v>
      </c>
      <c r="C22" s="44">
        <v>0</v>
      </c>
      <c r="D22" s="44">
        <v>50</v>
      </c>
      <c r="E22" s="33">
        <f t="shared" si="3"/>
        <v>0.75</v>
      </c>
      <c r="F22" s="18">
        <f t="shared" si="3"/>
        <v>3</v>
      </c>
      <c r="G22" s="18">
        <f t="shared" si="3"/>
        <v>169</v>
      </c>
      <c r="H22" s="18">
        <f t="shared" si="3"/>
        <v>144</v>
      </c>
      <c r="I22" s="18">
        <f t="shared" si="3"/>
        <v>93</v>
      </c>
      <c r="K22" s="18">
        <v>21</v>
      </c>
      <c r="L22" s="18"/>
      <c r="M22" s="18">
        <v>110</v>
      </c>
      <c r="N22" s="50">
        <f t="shared" si="0"/>
        <v>1</v>
      </c>
      <c r="O22" s="50"/>
      <c r="P22" s="18">
        <v>110</v>
      </c>
      <c r="Q22" s="50">
        <f t="shared" si="1"/>
        <v>1</v>
      </c>
    </row>
    <row r="23" spans="1:18">
      <c r="A23" s="18">
        <v>0</v>
      </c>
      <c r="B23" s="44">
        <v>1</v>
      </c>
      <c r="C23" s="44">
        <v>0</v>
      </c>
      <c r="D23" s="44">
        <v>50</v>
      </c>
      <c r="E23" s="33">
        <f t="shared" si="3"/>
        <v>0.75</v>
      </c>
      <c r="F23" s="18">
        <f t="shared" si="3"/>
        <v>4</v>
      </c>
      <c r="G23" s="18">
        <f t="shared" si="3"/>
        <v>161</v>
      </c>
      <c r="H23" s="18">
        <f t="shared" si="3"/>
        <v>142</v>
      </c>
      <c r="I23" s="18">
        <f t="shared" si="3"/>
        <v>98</v>
      </c>
      <c r="K23" s="18">
        <v>22</v>
      </c>
      <c r="L23" s="18"/>
      <c r="M23" s="18">
        <v>110</v>
      </c>
      <c r="N23" s="50">
        <f t="shared" si="0"/>
        <v>1</v>
      </c>
      <c r="O23" s="50"/>
      <c r="P23" s="18">
        <v>110</v>
      </c>
      <c r="Q23" s="50">
        <f t="shared" si="1"/>
        <v>1</v>
      </c>
    </row>
    <row r="24" spans="1:18">
      <c r="A24" s="18">
        <v>0</v>
      </c>
      <c r="B24" s="44">
        <v>1</v>
      </c>
      <c r="C24" s="44">
        <v>0</v>
      </c>
      <c r="D24" s="44">
        <v>50</v>
      </c>
      <c r="E24" s="33">
        <f t="shared" si="3"/>
        <v>0.75</v>
      </c>
      <c r="F24" s="18">
        <f t="shared" si="3"/>
        <v>8</v>
      </c>
      <c r="G24" s="18">
        <f t="shared" si="3"/>
        <v>142</v>
      </c>
      <c r="H24" s="18">
        <f t="shared" si="3"/>
        <v>129</v>
      </c>
      <c r="I24" s="18">
        <f t="shared" si="3"/>
        <v>94</v>
      </c>
      <c r="K24" s="18">
        <v>23</v>
      </c>
      <c r="L24" s="18"/>
      <c r="M24" s="18">
        <v>110</v>
      </c>
      <c r="N24" s="50">
        <f t="shared" si="0"/>
        <v>1</v>
      </c>
      <c r="O24" s="50"/>
      <c r="P24" s="18">
        <v>110</v>
      </c>
      <c r="Q24" s="50">
        <f t="shared" si="1"/>
        <v>1</v>
      </c>
    </row>
    <row r="25" spans="1:18">
      <c r="A25" s="18">
        <v>0</v>
      </c>
      <c r="B25" s="44">
        <v>1</v>
      </c>
      <c r="C25" s="44">
        <v>0</v>
      </c>
      <c r="D25" s="44">
        <v>50</v>
      </c>
      <c r="E25" s="33">
        <f t="shared" si="3"/>
        <v>0.75</v>
      </c>
      <c r="F25" s="18">
        <f t="shared" si="3"/>
        <v>24</v>
      </c>
      <c r="G25" s="18">
        <f t="shared" si="3"/>
        <v>127</v>
      </c>
      <c r="H25" s="18">
        <f t="shared" si="3"/>
        <v>112</v>
      </c>
      <c r="I25" s="18">
        <f t="shared" si="3"/>
        <v>81</v>
      </c>
      <c r="K25" s="18">
        <v>24</v>
      </c>
      <c r="L25" s="18"/>
      <c r="M25" s="18">
        <v>110</v>
      </c>
      <c r="N25" s="50">
        <f t="shared" si="0"/>
        <v>1</v>
      </c>
      <c r="O25" s="50"/>
      <c r="P25" s="18">
        <v>110</v>
      </c>
      <c r="Q25" s="50">
        <f t="shared" si="1"/>
        <v>1</v>
      </c>
      <c r="R25" s="51"/>
    </row>
    <row r="26" spans="1:18">
      <c r="A26" s="18">
        <v>0</v>
      </c>
      <c r="B26" s="18">
        <v>3</v>
      </c>
      <c r="C26" s="18">
        <v>0</v>
      </c>
      <c r="D26" s="18">
        <v>150</v>
      </c>
      <c r="E26" s="33">
        <v>0.9</v>
      </c>
      <c r="F26" s="18">
        <v>1</v>
      </c>
      <c r="G26" s="18">
        <v>208</v>
      </c>
      <c r="H26" s="18">
        <v>156</v>
      </c>
      <c r="I26" s="18">
        <v>89</v>
      </c>
      <c r="K26" s="18"/>
      <c r="L26" s="18"/>
      <c r="N26" s="15">
        <f>AVERAGE(N2:N25)</f>
        <v>12.611921011638699</v>
      </c>
      <c r="P26" s="15"/>
      <c r="Q26" s="15">
        <f>AVERAGE(Q2:Q25)</f>
        <v>1</v>
      </c>
      <c r="R26" s="47">
        <f>1+3/24*(Q12-1)</f>
        <v>1</v>
      </c>
    </row>
    <row r="27" spans="1:18">
      <c r="A27" s="18">
        <v>0</v>
      </c>
      <c r="B27" s="18">
        <v>3</v>
      </c>
      <c r="C27" s="18">
        <v>0</v>
      </c>
      <c r="D27" s="18">
        <v>150</v>
      </c>
      <c r="E27" s="33">
        <v>0.9</v>
      </c>
      <c r="F27" s="18">
        <v>2</v>
      </c>
      <c r="G27" s="18">
        <v>179</v>
      </c>
      <c r="H27" s="18">
        <v>148</v>
      </c>
      <c r="I27" s="18">
        <v>96</v>
      </c>
      <c r="K27" s="18"/>
      <c r="L27" s="18"/>
      <c r="N27" s="47">
        <f>N26*24</f>
        <v>302.68610427932879</v>
      </c>
      <c r="P27" s="47"/>
      <c r="Q27" s="47">
        <f>24*(1+3/24*(Q12-1))</f>
        <v>24</v>
      </c>
    </row>
    <row r="28" spans="1:18">
      <c r="A28" s="18">
        <v>0</v>
      </c>
      <c r="B28" s="18">
        <v>3</v>
      </c>
      <c r="C28" s="18">
        <v>0</v>
      </c>
      <c r="D28" s="18">
        <v>150</v>
      </c>
      <c r="E28" s="33">
        <v>0.9</v>
      </c>
      <c r="F28" s="18">
        <v>3</v>
      </c>
      <c r="G28" s="18">
        <v>166</v>
      </c>
      <c r="H28" s="18">
        <v>143</v>
      </c>
      <c r="I28" s="18">
        <v>96</v>
      </c>
      <c r="N28" s="58">
        <f>N27/M33</f>
        <v>1.7278331785945018E-3</v>
      </c>
      <c r="O28" s="59"/>
      <c r="P28" s="59"/>
      <c r="Q28" s="58">
        <f>Q27/M33</f>
        <v>1.37E-4</v>
      </c>
      <c r="R28" s="59">
        <f>R26*M32</f>
        <v>1.37E-4</v>
      </c>
    </row>
    <row r="29" spans="1:18">
      <c r="A29" s="18">
        <v>0</v>
      </c>
      <c r="B29" s="18">
        <v>3</v>
      </c>
      <c r="C29" s="18">
        <v>0</v>
      </c>
      <c r="D29" s="18">
        <v>150</v>
      </c>
      <c r="E29" s="33">
        <v>0.9</v>
      </c>
      <c r="F29" s="18">
        <v>4</v>
      </c>
      <c r="G29" s="18">
        <v>157</v>
      </c>
      <c r="H29" s="18">
        <v>139</v>
      </c>
      <c r="I29" s="18">
        <v>98</v>
      </c>
    </row>
    <row r="30" spans="1:18">
      <c r="A30" s="18">
        <v>0</v>
      </c>
      <c r="B30" s="18">
        <v>3</v>
      </c>
      <c r="C30" s="18">
        <v>0</v>
      </c>
      <c r="D30" s="18">
        <v>150</v>
      </c>
      <c r="E30" s="33">
        <v>0.9</v>
      </c>
      <c r="F30" s="18">
        <v>8</v>
      </c>
      <c r="G30" s="18">
        <v>141</v>
      </c>
      <c r="H30" s="18">
        <v>128</v>
      </c>
      <c r="I30" s="18">
        <v>93</v>
      </c>
    </row>
    <row r="31" spans="1:18">
      <c r="A31" s="18">
        <v>0</v>
      </c>
      <c r="B31" s="18">
        <v>3</v>
      </c>
      <c r="C31" s="18">
        <v>0</v>
      </c>
      <c r="D31" s="18">
        <v>150</v>
      </c>
      <c r="E31" s="33">
        <v>0.9</v>
      </c>
      <c r="F31" s="18">
        <v>24</v>
      </c>
      <c r="G31" s="18">
        <v>127</v>
      </c>
      <c r="H31" s="18">
        <v>111</v>
      </c>
      <c r="I31" s="18">
        <v>81</v>
      </c>
      <c r="L31" s="17" t="s">
        <v>246</v>
      </c>
      <c r="M31" s="55">
        <v>10000000</v>
      </c>
      <c r="N31" s="75"/>
      <c r="P31" s="17"/>
      <c r="Q31" s="28"/>
    </row>
    <row r="32" spans="1:18">
      <c r="A32" s="18">
        <v>0</v>
      </c>
      <c r="B32" s="44">
        <v>1</v>
      </c>
      <c r="C32" s="44">
        <v>0</v>
      </c>
      <c r="D32" s="44">
        <v>50</v>
      </c>
      <c r="E32" s="33">
        <f t="shared" ref="E32:I37" si="4">E26</f>
        <v>0.9</v>
      </c>
      <c r="F32" s="18">
        <f t="shared" si="4"/>
        <v>1</v>
      </c>
      <c r="G32" s="18">
        <f t="shared" si="4"/>
        <v>208</v>
      </c>
      <c r="H32" s="18">
        <f t="shared" si="4"/>
        <v>156</v>
      </c>
      <c r="I32" s="18">
        <f t="shared" si="4"/>
        <v>89</v>
      </c>
      <c r="L32" s="17" t="s">
        <v>248</v>
      </c>
      <c r="M32" s="56">
        <v>1.37E-4</v>
      </c>
      <c r="Q32" s="59"/>
      <c r="R32" s="15"/>
    </row>
    <row r="33" spans="1:18">
      <c r="A33" s="18">
        <v>0</v>
      </c>
      <c r="B33" s="44">
        <v>1</v>
      </c>
      <c r="C33" s="44">
        <v>0</v>
      </c>
      <c r="D33" s="44">
        <v>50</v>
      </c>
      <c r="E33" s="33">
        <f t="shared" si="4"/>
        <v>0.9</v>
      </c>
      <c r="F33" s="18">
        <f t="shared" si="4"/>
        <v>2</v>
      </c>
      <c r="G33" s="18">
        <f t="shared" si="4"/>
        <v>179</v>
      </c>
      <c r="H33" s="18">
        <f t="shared" si="4"/>
        <v>148</v>
      </c>
      <c r="I33" s="18">
        <f t="shared" si="4"/>
        <v>96</v>
      </c>
      <c r="L33" s="17" t="s">
        <v>247</v>
      </c>
      <c r="M33" s="28">
        <f>24/M32</f>
        <v>175182.48175182482</v>
      </c>
      <c r="P33" s="28"/>
    </row>
    <row r="34" spans="1:18">
      <c r="A34" s="18">
        <v>0</v>
      </c>
      <c r="B34" s="44">
        <v>1</v>
      </c>
      <c r="C34" s="44">
        <v>0</v>
      </c>
      <c r="D34" s="44">
        <v>50</v>
      </c>
      <c r="E34" s="33">
        <f t="shared" si="4"/>
        <v>0.9</v>
      </c>
      <c r="F34" s="18">
        <f t="shared" si="4"/>
        <v>3</v>
      </c>
      <c r="G34" s="18">
        <f t="shared" si="4"/>
        <v>166</v>
      </c>
      <c r="H34" s="18">
        <f t="shared" si="4"/>
        <v>143</v>
      </c>
      <c r="I34" s="18">
        <f t="shared" si="4"/>
        <v>96</v>
      </c>
      <c r="N34" s="74"/>
    </row>
    <row r="35" spans="1:18">
      <c r="A35" s="18">
        <v>0</v>
      </c>
      <c r="B35" s="44">
        <v>1</v>
      </c>
      <c r="C35" s="44">
        <v>0</v>
      </c>
      <c r="D35" s="44">
        <v>50</v>
      </c>
      <c r="E35" s="33">
        <f t="shared" si="4"/>
        <v>0.9</v>
      </c>
      <c r="F35" s="18">
        <f t="shared" si="4"/>
        <v>4</v>
      </c>
      <c r="G35" s="18">
        <f t="shared" si="4"/>
        <v>157</v>
      </c>
      <c r="H35" s="18">
        <f t="shared" si="4"/>
        <v>139</v>
      </c>
      <c r="I35" s="18">
        <f t="shared" si="4"/>
        <v>98</v>
      </c>
      <c r="N35" s="75"/>
      <c r="P35" s="47"/>
      <c r="Q35" s="47"/>
    </row>
    <row r="36" spans="1:18">
      <c r="A36" s="18">
        <v>0</v>
      </c>
      <c r="B36" s="44">
        <v>1</v>
      </c>
      <c r="C36" s="44">
        <v>0</v>
      </c>
      <c r="D36" s="44">
        <v>50</v>
      </c>
      <c r="E36" s="33">
        <f t="shared" si="4"/>
        <v>0.9</v>
      </c>
      <c r="F36" s="18">
        <f t="shared" si="4"/>
        <v>8</v>
      </c>
      <c r="G36" s="18">
        <f t="shared" si="4"/>
        <v>141</v>
      </c>
      <c r="H36" s="18">
        <f t="shared" si="4"/>
        <v>128</v>
      </c>
      <c r="I36" s="18">
        <f t="shared" si="4"/>
        <v>93</v>
      </c>
      <c r="L36" s="17" t="s">
        <v>249</v>
      </c>
      <c r="M36" s="45">
        <f>Q28</f>
        <v>1.37E-4</v>
      </c>
      <c r="N36" s="45"/>
      <c r="P36" s="52"/>
      <c r="R36" s="77"/>
    </row>
    <row r="37" spans="1:18">
      <c r="A37" s="18">
        <v>0</v>
      </c>
      <c r="B37" s="44">
        <v>1</v>
      </c>
      <c r="C37" s="44">
        <v>0</v>
      </c>
      <c r="D37" s="44">
        <v>50</v>
      </c>
      <c r="E37" s="33">
        <f t="shared" si="4"/>
        <v>0.9</v>
      </c>
      <c r="F37" s="18">
        <f t="shared" si="4"/>
        <v>24</v>
      </c>
      <c r="G37" s="18">
        <f t="shared" si="4"/>
        <v>127</v>
      </c>
      <c r="H37" s="18">
        <f t="shared" si="4"/>
        <v>111</v>
      </c>
      <c r="I37" s="18">
        <f t="shared" si="4"/>
        <v>81</v>
      </c>
      <c r="L37" s="17" t="s">
        <v>250</v>
      </c>
      <c r="M37" s="29">
        <f>24/M36</f>
        <v>175182.48175182482</v>
      </c>
      <c r="N37" s="29"/>
      <c r="R37" s="75"/>
    </row>
    <row r="38" spans="1:18">
      <c r="A38" s="18">
        <v>0</v>
      </c>
      <c r="B38" s="18">
        <v>3</v>
      </c>
      <c r="C38" s="18">
        <v>150</v>
      </c>
      <c r="D38" s="18">
        <v>500</v>
      </c>
      <c r="E38" s="33">
        <v>0.5</v>
      </c>
      <c r="F38" s="18">
        <v>1</v>
      </c>
      <c r="G38" s="18">
        <v>211</v>
      </c>
      <c r="H38" s="18">
        <v>161</v>
      </c>
      <c r="I38" s="18">
        <v>87</v>
      </c>
      <c r="L38" s="17" t="s">
        <v>245</v>
      </c>
      <c r="M38" s="54">
        <v>2.5</v>
      </c>
    </row>
    <row r="39" spans="1:18">
      <c r="A39" s="18">
        <v>0</v>
      </c>
      <c r="B39" s="18">
        <v>3</v>
      </c>
      <c r="C39" s="18">
        <v>150</v>
      </c>
      <c r="D39" s="18">
        <v>500</v>
      </c>
      <c r="E39" s="33">
        <v>0.5</v>
      </c>
      <c r="F39" s="18">
        <v>2</v>
      </c>
      <c r="G39" s="18">
        <v>179</v>
      </c>
      <c r="H39" s="18">
        <v>151</v>
      </c>
      <c r="I39" s="18">
        <v>96</v>
      </c>
      <c r="M39" s="46"/>
      <c r="O39" s="29"/>
    </row>
    <row r="40" spans="1:18">
      <c r="A40" s="18">
        <v>0</v>
      </c>
      <c r="B40" s="18">
        <v>3</v>
      </c>
      <c r="C40" s="18">
        <v>150</v>
      </c>
      <c r="D40" s="18">
        <v>500</v>
      </c>
      <c r="E40" s="33">
        <v>0.5</v>
      </c>
      <c r="F40" s="18">
        <v>3</v>
      </c>
      <c r="G40" s="18">
        <v>165</v>
      </c>
      <c r="H40" s="18">
        <v>144</v>
      </c>
      <c r="I40" s="18">
        <v>94</v>
      </c>
      <c r="L40" s="17" t="s">
        <v>252</v>
      </c>
      <c r="M40" s="46">
        <f>+M31*M32*365</f>
        <v>500050</v>
      </c>
      <c r="O40" s="29"/>
    </row>
    <row r="41" spans="1:18">
      <c r="A41" s="18">
        <v>0</v>
      </c>
      <c r="B41" s="18">
        <v>3</v>
      </c>
      <c r="C41" s="18">
        <v>150</v>
      </c>
      <c r="D41" s="18">
        <v>500</v>
      </c>
      <c r="E41" s="33">
        <v>0.5</v>
      </c>
      <c r="F41" s="18">
        <v>4</v>
      </c>
      <c r="G41" s="18">
        <v>156</v>
      </c>
      <c r="H41" s="18">
        <v>142</v>
      </c>
      <c r="I41" s="18">
        <v>97</v>
      </c>
      <c r="L41" s="17" t="s">
        <v>253</v>
      </c>
      <c r="M41" s="48">
        <f>1-M32/M36</f>
        <v>0</v>
      </c>
    </row>
    <row r="42" spans="1:18">
      <c r="A42" s="18">
        <v>0</v>
      </c>
      <c r="B42" s="18">
        <v>3</v>
      </c>
      <c r="C42" s="18">
        <v>150</v>
      </c>
      <c r="D42" s="18">
        <v>500</v>
      </c>
      <c r="E42" s="33">
        <v>0.5</v>
      </c>
      <c r="F42" s="18">
        <v>8</v>
      </c>
      <c r="G42" s="18">
        <v>140</v>
      </c>
      <c r="H42" s="18">
        <v>129</v>
      </c>
      <c r="I42" s="18">
        <v>93</v>
      </c>
      <c r="L42" s="17" t="s">
        <v>251</v>
      </c>
      <c r="M42" s="49">
        <f>+M40*M41*M38</f>
        <v>0</v>
      </c>
    </row>
    <row r="43" spans="1:18">
      <c r="A43" s="18">
        <v>0</v>
      </c>
      <c r="B43" s="18">
        <v>3</v>
      </c>
      <c r="C43" s="18">
        <v>150</v>
      </c>
      <c r="D43" s="18">
        <v>500</v>
      </c>
      <c r="E43" s="33">
        <v>0.5</v>
      </c>
      <c r="F43" s="18">
        <v>24</v>
      </c>
      <c r="G43" s="18">
        <v>126</v>
      </c>
      <c r="H43" s="18">
        <v>110</v>
      </c>
      <c r="I43" s="18">
        <v>82</v>
      </c>
    </row>
    <row r="44" spans="1:18">
      <c r="A44" s="18">
        <v>0</v>
      </c>
      <c r="B44" s="44">
        <v>1</v>
      </c>
      <c r="C44" s="44">
        <v>50</v>
      </c>
      <c r="D44" s="44">
        <v>167.5</v>
      </c>
      <c r="E44" s="33">
        <f t="shared" ref="E44:I49" si="5">E38</f>
        <v>0.5</v>
      </c>
      <c r="F44" s="18">
        <f t="shared" si="5"/>
        <v>1</v>
      </c>
      <c r="G44" s="18">
        <f t="shared" si="5"/>
        <v>211</v>
      </c>
      <c r="H44" s="18">
        <f t="shared" si="5"/>
        <v>161</v>
      </c>
      <c r="I44" s="18">
        <f t="shared" si="5"/>
        <v>87</v>
      </c>
      <c r="M44" s="78" t="s">
        <v>267</v>
      </c>
      <c r="N44" s="79" t="s">
        <v>268</v>
      </c>
      <c r="O44" s="46"/>
      <c r="P44" s="73"/>
    </row>
    <row r="45" spans="1:18">
      <c r="A45" s="18">
        <v>0</v>
      </c>
      <c r="B45" s="44">
        <v>1</v>
      </c>
      <c r="C45" s="44">
        <v>50</v>
      </c>
      <c r="D45" s="44">
        <v>167.5</v>
      </c>
      <c r="E45" s="33">
        <f t="shared" si="5"/>
        <v>0.5</v>
      </c>
      <c r="F45" s="18">
        <f t="shared" si="5"/>
        <v>2</v>
      </c>
      <c r="G45" s="18">
        <f t="shared" si="5"/>
        <v>179</v>
      </c>
      <c r="H45" s="18">
        <f t="shared" si="5"/>
        <v>151</v>
      </c>
      <c r="I45" s="18">
        <f t="shared" si="5"/>
        <v>96</v>
      </c>
      <c r="L45" s="17" t="s">
        <v>255</v>
      </c>
      <c r="M45" s="28">
        <f>M31*M32</f>
        <v>1370</v>
      </c>
      <c r="N45" s="77">
        <f>M36*M31</f>
        <v>1370</v>
      </c>
      <c r="O45" s="81"/>
    </row>
    <row r="46" spans="1:18">
      <c r="A46" s="18">
        <v>0</v>
      </c>
      <c r="B46" s="44">
        <v>1</v>
      </c>
      <c r="C46" s="44">
        <v>50</v>
      </c>
      <c r="D46" s="44">
        <v>167.5</v>
      </c>
      <c r="E46" s="33">
        <f t="shared" si="5"/>
        <v>0.5</v>
      </c>
      <c r="F46" s="18">
        <f t="shared" si="5"/>
        <v>3</v>
      </c>
      <c r="G46" s="18">
        <f t="shared" si="5"/>
        <v>165</v>
      </c>
      <c r="H46" s="18">
        <f t="shared" si="5"/>
        <v>144</v>
      </c>
      <c r="I46" s="18">
        <f t="shared" si="5"/>
        <v>94</v>
      </c>
      <c r="L46" s="17" t="s">
        <v>269</v>
      </c>
      <c r="M46" s="80">
        <f>M45*2.5*365</f>
        <v>1250125</v>
      </c>
      <c r="N46" s="80">
        <f>N45*2.5*365</f>
        <v>1250125</v>
      </c>
      <c r="O46" s="29"/>
    </row>
    <row r="47" spans="1:18">
      <c r="A47" s="18">
        <v>0</v>
      </c>
      <c r="B47" s="44">
        <v>1</v>
      </c>
      <c r="C47" s="44">
        <v>50</v>
      </c>
      <c r="D47" s="44">
        <v>167.5</v>
      </c>
      <c r="E47" s="33">
        <f t="shared" si="5"/>
        <v>0.5</v>
      </c>
      <c r="F47" s="18">
        <f t="shared" si="5"/>
        <v>4</v>
      </c>
      <c r="G47" s="18">
        <f t="shared" si="5"/>
        <v>156</v>
      </c>
      <c r="H47" s="18">
        <f t="shared" si="5"/>
        <v>142</v>
      </c>
      <c r="I47" s="18">
        <f t="shared" si="5"/>
        <v>97</v>
      </c>
    </row>
    <row r="48" spans="1:18">
      <c r="A48" s="18">
        <v>0</v>
      </c>
      <c r="B48" s="44">
        <v>1</v>
      </c>
      <c r="C48" s="44">
        <v>50</v>
      </c>
      <c r="D48" s="44">
        <v>167.5</v>
      </c>
      <c r="E48" s="33">
        <f t="shared" si="5"/>
        <v>0.5</v>
      </c>
      <c r="F48" s="18">
        <f t="shared" si="5"/>
        <v>8</v>
      </c>
      <c r="G48" s="18">
        <f t="shared" si="5"/>
        <v>140</v>
      </c>
      <c r="H48" s="18">
        <f t="shared" si="5"/>
        <v>129</v>
      </c>
      <c r="I48" s="18">
        <f t="shared" si="5"/>
        <v>93</v>
      </c>
    </row>
    <row r="49" spans="1:13">
      <c r="A49" s="18">
        <v>0</v>
      </c>
      <c r="B49" s="44">
        <v>1</v>
      </c>
      <c r="C49" s="44">
        <v>50</v>
      </c>
      <c r="D49" s="44">
        <v>167.5</v>
      </c>
      <c r="E49" s="33">
        <f t="shared" si="5"/>
        <v>0.5</v>
      </c>
      <c r="F49" s="18">
        <f t="shared" si="5"/>
        <v>24</v>
      </c>
      <c r="G49" s="18">
        <f t="shared" si="5"/>
        <v>126</v>
      </c>
      <c r="H49" s="18">
        <f t="shared" si="5"/>
        <v>110</v>
      </c>
      <c r="I49" s="18">
        <f t="shared" si="5"/>
        <v>82</v>
      </c>
    </row>
    <row r="50" spans="1:13">
      <c r="A50" s="18">
        <v>0</v>
      </c>
      <c r="B50" s="18">
        <v>3</v>
      </c>
      <c r="C50" s="18">
        <v>150</v>
      </c>
      <c r="D50" s="18">
        <v>500</v>
      </c>
      <c r="E50" s="33">
        <v>0.75</v>
      </c>
      <c r="F50" s="18">
        <v>1</v>
      </c>
      <c r="G50" s="18">
        <v>203</v>
      </c>
      <c r="H50" s="18">
        <v>159</v>
      </c>
      <c r="I50" s="18">
        <v>92</v>
      </c>
      <c r="L50" s="17" t="s">
        <v>253</v>
      </c>
      <c r="M50" s="48">
        <f>1-M32/M36</f>
        <v>0</v>
      </c>
    </row>
    <row r="51" spans="1:13">
      <c r="A51" s="18">
        <v>0</v>
      </c>
      <c r="B51" s="18">
        <v>3</v>
      </c>
      <c r="C51" s="18">
        <v>150</v>
      </c>
      <c r="D51" s="18">
        <v>500</v>
      </c>
      <c r="E51" s="33">
        <v>0.75</v>
      </c>
      <c r="F51" s="18">
        <v>2</v>
      </c>
      <c r="G51" s="18">
        <v>173</v>
      </c>
      <c r="H51" s="18">
        <v>149</v>
      </c>
      <c r="I51" s="18">
        <v>96</v>
      </c>
      <c r="L51" s="17" t="s">
        <v>254</v>
      </c>
      <c r="M51" s="57">
        <f>+M45*M50</f>
        <v>0</v>
      </c>
    </row>
    <row r="52" spans="1:13">
      <c r="A52" s="18">
        <v>0</v>
      </c>
      <c r="B52" s="18">
        <v>3</v>
      </c>
      <c r="C52" s="18">
        <v>150</v>
      </c>
      <c r="D52" s="18">
        <v>500</v>
      </c>
      <c r="E52" s="33">
        <v>0.75</v>
      </c>
      <c r="F52" s="18">
        <v>3</v>
      </c>
      <c r="G52" s="18">
        <v>161</v>
      </c>
      <c r="H52" s="18">
        <v>142</v>
      </c>
      <c r="I52" s="18">
        <v>94</v>
      </c>
      <c r="L52" s="17" t="s">
        <v>256</v>
      </c>
      <c r="M52" s="50">
        <f>M51*30</f>
        <v>0</v>
      </c>
    </row>
    <row r="53" spans="1:13">
      <c r="A53" s="18">
        <v>0</v>
      </c>
      <c r="B53" s="18">
        <v>3</v>
      </c>
      <c r="C53" s="18">
        <v>150</v>
      </c>
      <c r="D53" s="18">
        <v>500</v>
      </c>
      <c r="E53" s="33">
        <v>0.75</v>
      </c>
      <c r="F53" s="18">
        <v>4</v>
      </c>
      <c r="G53" s="18">
        <v>153</v>
      </c>
      <c r="H53" s="18">
        <v>140</v>
      </c>
      <c r="I53" s="18">
        <v>98</v>
      </c>
      <c r="L53" s="17" t="s">
        <v>257</v>
      </c>
      <c r="M53" s="29">
        <f>M51*M38*365</f>
        <v>0</v>
      </c>
    </row>
    <row r="54" spans="1:13">
      <c r="A54" s="18">
        <v>0</v>
      </c>
      <c r="B54" s="18">
        <v>3</v>
      </c>
      <c r="C54" s="18">
        <v>150</v>
      </c>
      <c r="D54" s="18">
        <v>500</v>
      </c>
      <c r="E54" s="33">
        <v>0.75</v>
      </c>
      <c r="F54" s="18">
        <v>8</v>
      </c>
      <c r="G54" s="18">
        <v>139</v>
      </c>
      <c r="H54" s="18">
        <v>127</v>
      </c>
      <c r="I54" s="18">
        <v>93</v>
      </c>
      <c r="M54" s="17"/>
    </row>
    <row r="55" spans="1:13">
      <c r="A55" s="18">
        <v>0</v>
      </c>
      <c r="B55" s="18">
        <v>3</v>
      </c>
      <c r="C55" s="18">
        <v>150</v>
      </c>
      <c r="D55" s="18">
        <v>500</v>
      </c>
      <c r="E55" s="33">
        <v>0.75</v>
      </c>
      <c r="F55" s="18">
        <v>24</v>
      </c>
      <c r="G55" s="18">
        <v>126</v>
      </c>
      <c r="H55" s="18">
        <v>110</v>
      </c>
      <c r="I55" s="18">
        <v>81</v>
      </c>
    </row>
    <row r="56" spans="1:13">
      <c r="A56" s="18">
        <v>0</v>
      </c>
      <c r="B56" s="44">
        <v>1</v>
      </c>
      <c r="C56" s="44">
        <v>50</v>
      </c>
      <c r="D56" s="44">
        <v>167.5</v>
      </c>
      <c r="E56" s="33">
        <f t="shared" ref="E56:I61" si="6">E50</f>
        <v>0.75</v>
      </c>
      <c r="F56" s="18">
        <f t="shared" si="6"/>
        <v>1</v>
      </c>
      <c r="G56" s="18">
        <f t="shared" si="6"/>
        <v>203</v>
      </c>
      <c r="H56" s="18">
        <f t="shared" si="6"/>
        <v>159</v>
      </c>
      <c r="I56" s="18">
        <f t="shared" si="6"/>
        <v>92</v>
      </c>
    </row>
    <row r="57" spans="1:13">
      <c r="A57" s="18">
        <v>0</v>
      </c>
      <c r="B57" s="44">
        <v>1</v>
      </c>
      <c r="C57" s="44">
        <v>50</v>
      </c>
      <c r="D57" s="44">
        <v>167.5</v>
      </c>
      <c r="E57" s="33">
        <f t="shared" si="6"/>
        <v>0.75</v>
      </c>
      <c r="F57" s="18">
        <f t="shared" si="6"/>
        <v>2</v>
      </c>
      <c r="G57" s="18">
        <f t="shared" si="6"/>
        <v>173</v>
      </c>
      <c r="H57" s="18">
        <f t="shared" si="6"/>
        <v>149</v>
      </c>
      <c r="I57" s="18">
        <f t="shared" si="6"/>
        <v>96</v>
      </c>
    </row>
    <row r="58" spans="1:13">
      <c r="A58" s="18">
        <v>0</v>
      </c>
      <c r="B58" s="44">
        <v>1</v>
      </c>
      <c r="C58" s="44">
        <v>50</v>
      </c>
      <c r="D58" s="44">
        <v>167.5</v>
      </c>
      <c r="E58" s="33">
        <f t="shared" si="6"/>
        <v>0.75</v>
      </c>
      <c r="F58" s="18">
        <f t="shared" si="6"/>
        <v>3</v>
      </c>
      <c r="G58" s="18">
        <f t="shared" si="6"/>
        <v>161</v>
      </c>
      <c r="H58" s="18">
        <f t="shared" si="6"/>
        <v>142</v>
      </c>
      <c r="I58" s="18">
        <f t="shared" si="6"/>
        <v>94</v>
      </c>
    </row>
    <row r="59" spans="1:13">
      <c r="A59" s="18">
        <v>0</v>
      </c>
      <c r="B59" s="44">
        <v>1</v>
      </c>
      <c r="C59" s="44">
        <v>50</v>
      </c>
      <c r="D59" s="44">
        <v>167.5</v>
      </c>
      <c r="E59" s="33">
        <f t="shared" si="6"/>
        <v>0.75</v>
      </c>
      <c r="F59" s="18">
        <f t="shared" si="6"/>
        <v>4</v>
      </c>
      <c r="G59" s="18">
        <f t="shared" si="6"/>
        <v>153</v>
      </c>
      <c r="H59" s="18">
        <f t="shared" si="6"/>
        <v>140</v>
      </c>
      <c r="I59" s="18">
        <f t="shared" si="6"/>
        <v>98</v>
      </c>
    </row>
    <row r="60" spans="1:13">
      <c r="A60" s="18">
        <v>0</v>
      </c>
      <c r="B60" s="44">
        <v>1</v>
      </c>
      <c r="C60" s="44">
        <v>50</v>
      </c>
      <c r="D60" s="44">
        <v>167.5</v>
      </c>
      <c r="E60" s="33">
        <f t="shared" si="6"/>
        <v>0.75</v>
      </c>
      <c r="F60" s="18">
        <f t="shared" si="6"/>
        <v>8</v>
      </c>
      <c r="G60" s="18">
        <f t="shared" si="6"/>
        <v>139</v>
      </c>
      <c r="H60" s="18">
        <f t="shared" si="6"/>
        <v>127</v>
      </c>
      <c r="I60" s="18">
        <f t="shared" si="6"/>
        <v>93</v>
      </c>
    </row>
    <row r="61" spans="1:13">
      <c r="A61" s="18">
        <v>0</v>
      </c>
      <c r="B61" s="44">
        <v>1</v>
      </c>
      <c r="C61" s="44">
        <v>50</v>
      </c>
      <c r="D61" s="44">
        <v>167.5</v>
      </c>
      <c r="E61" s="33">
        <f t="shared" si="6"/>
        <v>0.75</v>
      </c>
      <c r="F61" s="18">
        <f t="shared" si="6"/>
        <v>24</v>
      </c>
      <c r="G61" s="18">
        <f t="shared" si="6"/>
        <v>126</v>
      </c>
      <c r="H61" s="18">
        <f t="shared" si="6"/>
        <v>110</v>
      </c>
      <c r="I61" s="18">
        <f t="shared" si="6"/>
        <v>81</v>
      </c>
    </row>
    <row r="62" spans="1:13">
      <c r="A62" s="18">
        <v>0</v>
      </c>
      <c r="B62" s="18">
        <v>3</v>
      </c>
      <c r="C62" s="18">
        <v>150</v>
      </c>
      <c r="D62" s="18">
        <v>500</v>
      </c>
      <c r="E62" s="33">
        <v>0.9</v>
      </c>
      <c r="F62" s="18">
        <v>1</v>
      </c>
      <c r="G62" s="18">
        <v>195</v>
      </c>
      <c r="H62" s="18">
        <v>156</v>
      </c>
      <c r="I62" s="18">
        <v>95</v>
      </c>
    </row>
    <row r="63" spans="1:13">
      <c r="A63" s="18">
        <v>0</v>
      </c>
      <c r="B63" s="18">
        <v>3</v>
      </c>
      <c r="C63" s="18">
        <v>150</v>
      </c>
      <c r="D63" s="18">
        <v>500</v>
      </c>
      <c r="E63" s="33">
        <v>0.9</v>
      </c>
      <c r="F63" s="18">
        <v>2</v>
      </c>
      <c r="G63" s="18">
        <v>170</v>
      </c>
      <c r="H63" s="18">
        <v>147</v>
      </c>
      <c r="I63" s="18">
        <v>99</v>
      </c>
    </row>
    <row r="64" spans="1:13">
      <c r="A64" s="18">
        <v>0</v>
      </c>
      <c r="B64" s="18">
        <v>3</v>
      </c>
      <c r="C64" s="18">
        <v>150</v>
      </c>
      <c r="D64" s="18">
        <v>500</v>
      </c>
      <c r="E64" s="33">
        <v>0.9</v>
      </c>
      <c r="F64" s="18">
        <v>3</v>
      </c>
      <c r="G64" s="18">
        <v>159</v>
      </c>
      <c r="H64" s="18">
        <v>141</v>
      </c>
      <c r="I64" s="18">
        <v>97</v>
      </c>
    </row>
    <row r="65" spans="1:9">
      <c r="A65" s="18">
        <v>0</v>
      </c>
      <c r="B65" s="18">
        <v>3</v>
      </c>
      <c r="C65" s="18">
        <v>150</v>
      </c>
      <c r="D65" s="18">
        <v>500</v>
      </c>
      <c r="E65" s="33">
        <v>0.9</v>
      </c>
      <c r="F65" s="18">
        <v>4</v>
      </c>
      <c r="G65" s="18">
        <v>151</v>
      </c>
      <c r="H65" s="18">
        <v>136</v>
      </c>
      <c r="I65" s="18">
        <v>98</v>
      </c>
    </row>
    <row r="66" spans="1:9">
      <c r="A66" s="18">
        <v>0</v>
      </c>
      <c r="B66" s="18">
        <v>3</v>
      </c>
      <c r="C66" s="18">
        <v>150</v>
      </c>
      <c r="D66" s="18">
        <v>500</v>
      </c>
      <c r="E66" s="33">
        <v>0.9</v>
      </c>
      <c r="F66" s="18">
        <v>8</v>
      </c>
      <c r="G66" s="18">
        <v>138</v>
      </c>
      <c r="H66" s="18">
        <v>126</v>
      </c>
      <c r="I66" s="18">
        <v>92</v>
      </c>
    </row>
    <row r="67" spans="1:9">
      <c r="A67" s="18">
        <v>0</v>
      </c>
      <c r="B67" s="18">
        <v>3</v>
      </c>
      <c r="C67" s="18">
        <v>150</v>
      </c>
      <c r="D67" s="18">
        <v>500</v>
      </c>
      <c r="E67" s="33">
        <v>0.9</v>
      </c>
      <c r="F67" s="18">
        <v>24</v>
      </c>
      <c r="G67" s="18">
        <v>126</v>
      </c>
      <c r="H67" s="18">
        <v>109</v>
      </c>
      <c r="I67" s="18">
        <v>81</v>
      </c>
    </row>
    <row r="68" spans="1:9">
      <c r="A68" s="18">
        <v>0</v>
      </c>
      <c r="B68" s="44">
        <v>1</v>
      </c>
      <c r="C68" s="44">
        <v>50</v>
      </c>
      <c r="D68" s="44">
        <v>167.5</v>
      </c>
      <c r="E68" s="33">
        <f t="shared" ref="E68:I73" si="7">E62</f>
        <v>0.9</v>
      </c>
      <c r="F68" s="18">
        <f t="shared" si="7"/>
        <v>1</v>
      </c>
      <c r="G68" s="18">
        <f t="shared" si="7"/>
        <v>195</v>
      </c>
      <c r="H68" s="18">
        <f t="shared" si="7"/>
        <v>156</v>
      </c>
      <c r="I68" s="18">
        <f t="shared" si="7"/>
        <v>95</v>
      </c>
    </row>
    <row r="69" spans="1:9">
      <c r="A69" s="18">
        <v>0</v>
      </c>
      <c r="B69" s="44">
        <v>1</v>
      </c>
      <c r="C69" s="44">
        <v>50</v>
      </c>
      <c r="D69" s="44">
        <v>167.5</v>
      </c>
      <c r="E69" s="33">
        <f t="shared" si="7"/>
        <v>0.9</v>
      </c>
      <c r="F69" s="18">
        <f t="shared" si="7"/>
        <v>2</v>
      </c>
      <c r="G69" s="18">
        <f t="shared" si="7"/>
        <v>170</v>
      </c>
      <c r="H69" s="18">
        <f t="shared" si="7"/>
        <v>147</v>
      </c>
      <c r="I69" s="18">
        <f t="shared" si="7"/>
        <v>99</v>
      </c>
    </row>
    <row r="70" spans="1:9">
      <c r="A70" s="18">
        <v>0</v>
      </c>
      <c r="B70" s="44">
        <v>1</v>
      </c>
      <c r="C70" s="44">
        <v>50</v>
      </c>
      <c r="D70" s="44">
        <v>167.5</v>
      </c>
      <c r="E70" s="33">
        <f t="shared" si="7"/>
        <v>0.9</v>
      </c>
      <c r="F70" s="18">
        <f t="shared" si="7"/>
        <v>3</v>
      </c>
      <c r="G70" s="18">
        <f t="shared" si="7"/>
        <v>159</v>
      </c>
      <c r="H70" s="18">
        <f t="shared" si="7"/>
        <v>141</v>
      </c>
      <c r="I70" s="18">
        <f t="shared" si="7"/>
        <v>97</v>
      </c>
    </row>
    <row r="71" spans="1:9">
      <c r="A71" s="18">
        <v>0</v>
      </c>
      <c r="B71" s="44">
        <v>1</v>
      </c>
      <c r="C71" s="44">
        <v>50</v>
      </c>
      <c r="D71" s="44">
        <v>167.5</v>
      </c>
      <c r="E71" s="33">
        <f t="shared" si="7"/>
        <v>0.9</v>
      </c>
      <c r="F71" s="18">
        <f t="shared" si="7"/>
        <v>4</v>
      </c>
      <c r="G71" s="18">
        <f t="shared" si="7"/>
        <v>151</v>
      </c>
      <c r="H71" s="18">
        <f t="shared" si="7"/>
        <v>136</v>
      </c>
      <c r="I71" s="18">
        <f t="shared" si="7"/>
        <v>98</v>
      </c>
    </row>
    <row r="72" spans="1:9">
      <c r="A72" s="18">
        <v>0</v>
      </c>
      <c r="B72" s="44">
        <v>1</v>
      </c>
      <c r="C72" s="44">
        <v>50</v>
      </c>
      <c r="D72" s="44">
        <v>167.5</v>
      </c>
      <c r="E72" s="33">
        <f t="shared" si="7"/>
        <v>0.9</v>
      </c>
      <c r="F72" s="18">
        <f t="shared" si="7"/>
        <v>8</v>
      </c>
      <c r="G72" s="18">
        <f t="shared" si="7"/>
        <v>138</v>
      </c>
      <c r="H72" s="18">
        <f t="shared" si="7"/>
        <v>126</v>
      </c>
      <c r="I72" s="18">
        <f t="shared" si="7"/>
        <v>92</v>
      </c>
    </row>
    <row r="73" spans="1:9">
      <c r="A73" s="18">
        <v>0</v>
      </c>
      <c r="B73" s="44">
        <v>1</v>
      </c>
      <c r="C73" s="44">
        <v>50</v>
      </c>
      <c r="D73" s="44">
        <v>167.5</v>
      </c>
      <c r="E73" s="33">
        <f t="shared" si="7"/>
        <v>0.9</v>
      </c>
      <c r="F73" s="18">
        <f t="shared" si="7"/>
        <v>24</v>
      </c>
      <c r="G73" s="18">
        <f t="shared" si="7"/>
        <v>126</v>
      </c>
      <c r="H73" s="18">
        <f t="shared" si="7"/>
        <v>109</v>
      </c>
      <c r="I73" s="18">
        <f t="shared" si="7"/>
        <v>81</v>
      </c>
    </row>
    <row r="74" spans="1:9">
      <c r="A74" s="18">
        <v>0</v>
      </c>
      <c r="B74" s="18">
        <v>3</v>
      </c>
      <c r="C74" s="18">
        <v>500</v>
      </c>
      <c r="D74" s="18">
        <v>800</v>
      </c>
      <c r="E74" s="33">
        <v>0.5</v>
      </c>
      <c r="F74" s="18">
        <v>1</v>
      </c>
      <c r="G74" s="18">
        <v>205</v>
      </c>
      <c r="H74" s="18">
        <v>161</v>
      </c>
      <c r="I74" s="18">
        <v>90</v>
      </c>
    </row>
    <row r="75" spans="1:9">
      <c r="A75" s="18">
        <v>0</v>
      </c>
      <c r="B75" s="18">
        <v>3</v>
      </c>
      <c r="C75" s="18">
        <v>500</v>
      </c>
      <c r="D75" s="18">
        <v>800</v>
      </c>
      <c r="E75" s="33">
        <v>0.5</v>
      </c>
      <c r="F75" s="18">
        <v>2</v>
      </c>
      <c r="G75" s="18">
        <v>175</v>
      </c>
      <c r="H75" s="18">
        <v>150</v>
      </c>
      <c r="I75" s="18">
        <v>97</v>
      </c>
    </row>
    <row r="76" spans="1:9">
      <c r="A76" s="18">
        <v>0</v>
      </c>
      <c r="B76" s="18">
        <v>3</v>
      </c>
      <c r="C76" s="18">
        <v>500</v>
      </c>
      <c r="D76" s="18">
        <v>800</v>
      </c>
      <c r="E76" s="33">
        <v>0.5</v>
      </c>
      <c r="F76" s="18">
        <v>3</v>
      </c>
      <c r="G76" s="18">
        <v>162</v>
      </c>
      <c r="H76" s="18">
        <v>143</v>
      </c>
      <c r="I76" s="18">
        <v>95</v>
      </c>
    </row>
    <row r="77" spans="1:9">
      <c r="A77" s="18">
        <v>0</v>
      </c>
      <c r="B77" s="18">
        <v>3</v>
      </c>
      <c r="C77" s="18">
        <v>500</v>
      </c>
      <c r="D77" s="18">
        <v>800</v>
      </c>
      <c r="E77" s="33">
        <v>0.5</v>
      </c>
      <c r="F77" s="18">
        <v>4</v>
      </c>
      <c r="G77" s="18">
        <v>153</v>
      </c>
      <c r="H77" s="18">
        <v>140</v>
      </c>
      <c r="I77" s="18">
        <v>97</v>
      </c>
    </row>
    <row r="78" spans="1:9">
      <c r="A78" s="18">
        <v>0</v>
      </c>
      <c r="B78" s="18">
        <v>3</v>
      </c>
      <c r="C78" s="18">
        <v>500</v>
      </c>
      <c r="D78" s="18">
        <v>800</v>
      </c>
      <c r="E78" s="33">
        <v>0.5</v>
      </c>
      <c r="F78" s="18">
        <v>8</v>
      </c>
      <c r="G78" s="18">
        <v>139</v>
      </c>
      <c r="H78" s="18">
        <v>128</v>
      </c>
      <c r="I78" s="18">
        <v>93</v>
      </c>
    </row>
    <row r="79" spans="1:9">
      <c r="A79" s="18">
        <v>0</v>
      </c>
      <c r="B79" s="18">
        <v>3</v>
      </c>
      <c r="C79" s="18">
        <v>500</v>
      </c>
      <c r="D79" s="18">
        <v>800</v>
      </c>
      <c r="E79" s="33">
        <v>0.5</v>
      </c>
      <c r="F79" s="18">
        <v>24</v>
      </c>
      <c r="G79" s="18">
        <v>125</v>
      </c>
      <c r="H79" s="18">
        <v>110</v>
      </c>
      <c r="I79" s="18">
        <v>82</v>
      </c>
    </row>
    <row r="80" spans="1:9">
      <c r="A80" s="18">
        <v>0</v>
      </c>
      <c r="B80" s="18">
        <v>3</v>
      </c>
      <c r="C80" s="18">
        <v>500</v>
      </c>
      <c r="D80" s="18">
        <v>800</v>
      </c>
      <c r="E80" s="33">
        <v>0.75</v>
      </c>
      <c r="F80" s="18">
        <v>1</v>
      </c>
      <c r="G80" s="18">
        <v>198</v>
      </c>
      <c r="H80" s="18">
        <v>159</v>
      </c>
      <c r="I80" s="18">
        <v>94</v>
      </c>
    </row>
    <row r="81" spans="1:9">
      <c r="A81" s="18">
        <v>0</v>
      </c>
      <c r="B81" s="18">
        <v>3</v>
      </c>
      <c r="C81" s="18">
        <v>500</v>
      </c>
      <c r="D81" s="18">
        <v>800</v>
      </c>
      <c r="E81" s="33">
        <v>0.75</v>
      </c>
      <c r="F81" s="18">
        <v>2</v>
      </c>
      <c r="G81" s="18">
        <v>169</v>
      </c>
      <c r="H81" s="18">
        <v>148</v>
      </c>
      <c r="I81" s="18">
        <v>97</v>
      </c>
    </row>
    <row r="82" spans="1:9">
      <c r="A82" s="18">
        <v>0</v>
      </c>
      <c r="B82" s="18">
        <v>3</v>
      </c>
      <c r="C82" s="18">
        <v>500</v>
      </c>
      <c r="D82" s="18">
        <v>800</v>
      </c>
      <c r="E82" s="33">
        <v>0.75</v>
      </c>
      <c r="F82" s="18">
        <v>3</v>
      </c>
      <c r="G82" s="18">
        <v>158</v>
      </c>
      <c r="H82" s="18">
        <v>141</v>
      </c>
      <c r="I82" s="18">
        <v>94</v>
      </c>
    </row>
    <row r="83" spans="1:9">
      <c r="A83" s="18">
        <v>0</v>
      </c>
      <c r="B83" s="18">
        <v>3</v>
      </c>
      <c r="C83" s="18">
        <v>500</v>
      </c>
      <c r="D83" s="18">
        <v>800</v>
      </c>
      <c r="E83" s="33">
        <v>0.75</v>
      </c>
      <c r="F83" s="18">
        <v>4</v>
      </c>
      <c r="G83" s="18">
        <v>152</v>
      </c>
      <c r="H83" s="18">
        <v>139</v>
      </c>
      <c r="I83" s="18">
        <v>98</v>
      </c>
    </row>
    <row r="84" spans="1:9">
      <c r="A84" s="18">
        <v>0</v>
      </c>
      <c r="B84" s="18">
        <v>3</v>
      </c>
      <c r="C84" s="18">
        <v>500</v>
      </c>
      <c r="D84" s="18">
        <v>800</v>
      </c>
      <c r="E84" s="33">
        <v>0.75</v>
      </c>
      <c r="F84" s="18">
        <v>8</v>
      </c>
      <c r="G84" s="18">
        <v>138</v>
      </c>
      <c r="H84" s="18">
        <v>126</v>
      </c>
      <c r="I84" s="18">
        <v>93</v>
      </c>
    </row>
    <row r="85" spans="1:9">
      <c r="A85" s="18">
        <v>0</v>
      </c>
      <c r="B85" s="18">
        <v>3</v>
      </c>
      <c r="C85" s="18">
        <v>500</v>
      </c>
      <c r="D85" s="18">
        <v>800</v>
      </c>
      <c r="E85" s="33">
        <v>0.75</v>
      </c>
      <c r="F85" s="18">
        <v>24</v>
      </c>
      <c r="G85" s="18">
        <v>125</v>
      </c>
      <c r="H85" s="18">
        <v>110</v>
      </c>
      <c r="I85" s="18">
        <v>81</v>
      </c>
    </row>
    <row r="86" spans="1:9">
      <c r="A86" s="18">
        <v>0</v>
      </c>
      <c r="B86" s="18">
        <v>3</v>
      </c>
      <c r="C86" s="18">
        <v>500</v>
      </c>
      <c r="D86" s="18">
        <v>800</v>
      </c>
      <c r="E86" s="33">
        <v>0.9</v>
      </c>
      <c r="F86" s="18">
        <v>1</v>
      </c>
      <c r="G86" s="18">
        <v>190</v>
      </c>
      <c r="H86" s="18">
        <v>156</v>
      </c>
      <c r="I86" s="18">
        <v>97</v>
      </c>
    </row>
    <row r="87" spans="1:9">
      <c r="A87" s="18">
        <v>0</v>
      </c>
      <c r="B87" s="18">
        <v>3</v>
      </c>
      <c r="C87" s="18">
        <v>500</v>
      </c>
      <c r="D87" s="18">
        <v>800</v>
      </c>
      <c r="E87" s="33">
        <v>0.9</v>
      </c>
      <c r="F87" s="18">
        <v>2</v>
      </c>
      <c r="G87" s="18">
        <v>166</v>
      </c>
      <c r="H87" s="18">
        <v>146</v>
      </c>
      <c r="I87" s="18">
        <v>99</v>
      </c>
    </row>
    <row r="88" spans="1:9">
      <c r="A88" s="18">
        <v>0</v>
      </c>
      <c r="B88" s="18">
        <v>3</v>
      </c>
      <c r="C88" s="18">
        <v>500</v>
      </c>
      <c r="D88" s="18">
        <v>800</v>
      </c>
      <c r="E88" s="33">
        <v>0.9</v>
      </c>
      <c r="F88" s="18">
        <v>3</v>
      </c>
      <c r="G88" s="18">
        <v>157</v>
      </c>
      <c r="H88" s="18">
        <v>140</v>
      </c>
      <c r="I88" s="18">
        <v>97</v>
      </c>
    </row>
    <row r="89" spans="1:9">
      <c r="A89" s="18">
        <v>0</v>
      </c>
      <c r="B89" s="18">
        <v>3</v>
      </c>
      <c r="C89" s="18">
        <v>500</v>
      </c>
      <c r="D89" s="18">
        <v>800</v>
      </c>
      <c r="E89" s="33">
        <v>0.9</v>
      </c>
      <c r="F89" s="18">
        <v>4</v>
      </c>
      <c r="G89" s="18">
        <v>149</v>
      </c>
      <c r="H89" s="18">
        <v>139</v>
      </c>
      <c r="I89" s="18">
        <v>98</v>
      </c>
    </row>
    <row r="90" spans="1:9">
      <c r="A90" s="18">
        <v>0</v>
      </c>
      <c r="B90" s="18">
        <v>3</v>
      </c>
      <c r="C90" s="18">
        <v>500</v>
      </c>
      <c r="D90" s="18">
        <v>800</v>
      </c>
      <c r="E90" s="33">
        <v>0.9</v>
      </c>
      <c r="F90" s="18">
        <v>8</v>
      </c>
      <c r="G90" s="18">
        <v>138</v>
      </c>
      <c r="H90" s="18">
        <v>125</v>
      </c>
      <c r="I90" s="18">
        <v>91</v>
      </c>
    </row>
    <row r="91" spans="1:9">
      <c r="A91" s="18">
        <v>0</v>
      </c>
      <c r="B91" s="18">
        <v>3</v>
      </c>
      <c r="C91" s="18">
        <v>500</v>
      </c>
      <c r="D91" s="18">
        <v>800</v>
      </c>
      <c r="E91" s="33">
        <v>0.9</v>
      </c>
      <c r="F91" s="18">
        <v>24</v>
      </c>
      <c r="G91" s="18">
        <v>125</v>
      </c>
      <c r="H91" s="18">
        <v>109</v>
      </c>
      <c r="I91" s="18">
        <v>81</v>
      </c>
    </row>
    <row r="92" spans="1:9">
      <c r="A92" s="18">
        <v>10</v>
      </c>
      <c r="B92" s="18">
        <v>3</v>
      </c>
      <c r="C92" s="18">
        <v>0</v>
      </c>
      <c r="D92" s="18">
        <v>150</v>
      </c>
      <c r="E92" s="33">
        <v>0.5</v>
      </c>
      <c r="F92" s="18">
        <v>1</v>
      </c>
      <c r="G92" s="18">
        <v>218</v>
      </c>
      <c r="H92" s="18">
        <v>159</v>
      </c>
      <c r="I92" s="18">
        <v>86</v>
      </c>
    </row>
    <row r="93" spans="1:9">
      <c r="A93" s="18">
        <v>10</v>
      </c>
      <c r="B93" s="18">
        <v>3</v>
      </c>
      <c r="C93" s="18">
        <v>0</v>
      </c>
      <c r="D93" s="18">
        <v>150</v>
      </c>
      <c r="E93" s="33">
        <v>0.5</v>
      </c>
      <c r="F93" s="18">
        <v>2</v>
      </c>
      <c r="G93" s="18">
        <v>181</v>
      </c>
      <c r="H93" s="18">
        <v>151</v>
      </c>
      <c r="I93" s="18">
        <v>96</v>
      </c>
    </row>
    <row r="94" spans="1:9">
      <c r="A94" s="18">
        <v>10</v>
      </c>
      <c r="B94" s="18">
        <v>3</v>
      </c>
      <c r="C94" s="18">
        <v>0</v>
      </c>
      <c r="D94" s="18">
        <v>150</v>
      </c>
      <c r="E94" s="33">
        <v>0.5</v>
      </c>
      <c r="F94" s="18">
        <v>3</v>
      </c>
      <c r="G94" s="18">
        <v>166</v>
      </c>
      <c r="H94" s="18">
        <v>145</v>
      </c>
      <c r="I94" s="18">
        <v>97</v>
      </c>
    </row>
    <row r="95" spans="1:9">
      <c r="A95" s="18">
        <v>10</v>
      </c>
      <c r="B95" s="18">
        <v>3</v>
      </c>
      <c r="C95" s="18">
        <v>0</v>
      </c>
      <c r="D95" s="18">
        <v>150</v>
      </c>
      <c r="E95" s="33">
        <v>0.5</v>
      </c>
      <c r="F95" s="18">
        <v>4</v>
      </c>
      <c r="G95" s="18">
        <v>156</v>
      </c>
      <c r="H95" s="18">
        <v>143</v>
      </c>
      <c r="I95" s="18">
        <v>101</v>
      </c>
    </row>
    <row r="96" spans="1:9">
      <c r="A96" s="18">
        <v>10</v>
      </c>
      <c r="B96" s="18">
        <v>3</v>
      </c>
      <c r="C96" s="18">
        <v>0</v>
      </c>
      <c r="D96" s="18">
        <v>150</v>
      </c>
      <c r="E96" s="33">
        <v>0.5</v>
      </c>
      <c r="F96" s="18">
        <v>8</v>
      </c>
      <c r="G96" s="18">
        <v>136</v>
      </c>
      <c r="H96" s="18">
        <v>130</v>
      </c>
      <c r="I96" s="18">
        <v>97</v>
      </c>
    </row>
    <row r="97" spans="1:9">
      <c r="A97" s="18">
        <v>10</v>
      </c>
      <c r="B97" s="18">
        <v>3</v>
      </c>
      <c r="C97" s="18">
        <v>0</v>
      </c>
      <c r="D97" s="18">
        <v>150</v>
      </c>
      <c r="E97" s="33">
        <v>0.5</v>
      </c>
      <c r="F97" s="18">
        <v>24</v>
      </c>
      <c r="G97" s="18">
        <v>119</v>
      </c>
      <c r="H97" s="18">
        <v>111</v>
      </c>
      <c r="I97" s="18">
        <v>86</v>
      </c>
    </row>
    <row r="98" spans="1:9">
      <c r="A98" s="18">
        <v>10</v>
      </c>
      <c r="B98" s="44">
        <v>1</v>
      </c>
      <c r="C98" s="44">
        <v>0</v>
      </c>
      <c r="D98" s="44">
        <v>50</v>
      </c>
      <c r="E98" s="33">
        <f t="shared" ref="E98:I103" si="8">E92</f>
        <v>0.5</v>
      </c>
      <c r="F98" s="18">
        <f t="shared" si="8"/>
        <v>1</v>
      </c>
      <c r="G98" s="18">
        <f t="shared" si="8"/>
        <v>218</v>
      </c>
      <c r="H98" s="18">
        <f t="shared" si="8"/>
        <v>159</v>
      </c>
      <c r="I98" s="18">
        <f t="shared" si="8"/>
        <v>86</v>
      </c>
    </row>
    <row r="99" spans="1:9">
      <c r="A99" s="18">
        <v>10</v>
      </c>
      <c r="B99" s="44">
        <v>1</v>
      </c>
      <c r="C99" s="44">
        <v>0</v>
      </c>
      <c r="D99" s="44">
        <v>50</v>
      </c>
      <c r="E99" s="33">
        <f t="shared" si="8"/>
        <v>0.5</v>
      </c>
      <c r="F99" s="18">
        <f t="shared" si="8"/>
        <v>2</v>
      </c>
      <c r="G99" s="18">
        <f t="shared" si="8"/>
        <v>181</v>
      </c>
      <c r="H99" s="18">
        <f t="shared" si="8"/>
        <v>151</v>
      </c>
      <c r="I99" s="18">
        <f t="shared" si="8"/>
        <v>96</v>
      </c>
    </row>
    <row r="100" spans="1:9">
      <c r="A100" s="18">
        <v>10</v>
      </c>
      <c r="B100" s="44">
        <v>1</v>
      </c>
      <c r="C100" s="44">
        <v>0</v>
      </c>
      <c r="D100" s="44">
        <v>50</v>
      </c>
      <c r="E100" s="33">
        <f t="shared" si="8"/>
        <v>0.5</v>
      </c>
      <c r="F100" s="18">
        <f t="shared" si="8"/>
        <v>3</v>
      </c>
      <c r="G100" s="18">
        <f t="shared" si="8"/>
        <v>166</v>
      </c>
      <c r="H100" s="18">
        <f t="shared" si="8"/>
        <v>145</v>
      </c>
      <c r="I100" s="18">
        <f t="shared" si="8"/>
        <v>97</v>
      </c>
    </row>
    <row r="101" spans="1:9">
      <c r="A101" s="18">
        <v>10</v>
      </c>
      <c r="B101" s="44">
        <v>1</v>
      </c>
      <c r="C101" s="44">
        <v>0</v>
      </c>
      <c r="D101" s="44">
        <v>50</v>
      </c>
      <c r="E101" s="33">
        <f t="shared" si="8"/>
        <v>0.5</v>
      </c>
      <c r="F101" s="18">
        <f t="shared" si="8"/>
        <v>4</v>
      </c>
      <c r="G101" s="18">
        <f t="shared" si="8"/>
        <v>156</v>
      </c>
      <c r="H101" s="18">
        <f t="shared" si="8"/>
        <v>143</v>
      </c>
      <c r="I101" s="18">
        <f t="shared" si="8"/>
        <v>101</v>
      </c>
    </row>
    <row r="102" spans="1:9">
      <c r="A102" s="18">
        <v>10</v>
      </c>
      <c r="B102" s="44">
        <v>1</v>
      </c>
      <c r="C102" s="44">
        <v>0</v>
      </c>
      <c r="D102" s="44">
        <v>50</v>
      </c>
      <c r="E102" s="33">
        <f t="shared" si="8"/>
        <v>0.5</v>
      </c>
      <c r="F102" s="18">
        <f t="shared" si="8"/>
        <v>8</v>
      </c>
      <c r="G102" s="18">
        <f t="shared" si="8"/>
        <v>136</v>
      </c>
      <c r="H102" s="18">
        <f t="shared" si="8"/>
        <v>130</v>
      </c>
      <c r="I102" s="18">
        <f t="shared" si="8"/>
        <v>97</v>
      </c>
    </row>
    <row r="103" spans="1:9">
      <c r="A103" s="18">
        <v>10</v>
      </c>
      <c r="B103" s="44">
        <v>1</v>
      </c>
      <c r="C103" s="44">
        <v>0</v>
      </c>
      <c r="D103" s="44">
        <v>50</v>
      </c>
      <c r="E103" s="33">
        <f t="shared" si="8"/>
        <v>0.5</v>
      </c>
      <c r="F103" s="18">
        <f t="shared" si="8"/>
        <v>24</v>
      </c>
      <c r="G103" s="18">
        <f t="shared" si="8"/>
        <v>119</v>
      </c>
      <c r="H103" s="18">
        <f t="shared" si="8"/>
        <v>111</v>
      </c>
      <c r="I103" s="18">
        <f t="shared" si="8"/>
        <v>86</v>
      </c>
    </row>
    <row r="104" spans="1:9">
      <c r="A104" s="18">
        <v>10</v>
      </c>
      <c r="B104" s="18">
        <v>3</v>
      </c>
      <c r="C104" s="18">
        <v>0</v>
      </c>
      <c r="D104" s="18">
        <v>150</v>
      </c>
      <c r="E104" s="33">
        <v>0.75</v>
      </c>
      <c r="F104" s="18">
        <v>1</v>
      </c>
      <c r="G104" s="18">
        <v>205</v>
      </c>
      <c r="H104" s="18">
        <v>156</v>
      </c>
      <c r="I104" s="18">
        <v>91</v>
      </c>
    </row>
    <row r="105" spans="1:9">
      <c r="A105" s="18">
        <v>10</v>
      </c>
      <c r="B105" s="18">
        <v>3</v>
      </c>
      <c r="C105" s="18">
        <v>0</v>
      </c>
      <c r="D105" s="18">
        <v>150</v>
      </c>
      <c r="E105" s="33">
        <v>0.75</v>
      </c>
      <c r="F105" s="18">
        <v>2</v>
      </c>
      <c r="G105" s="18">
        <v>175</v>
      </c>
      <c r="H105" s="18">
        <v>149</v>
      </c>
      <c r="I105" s="18">
        <v>97</v>
      </c>
    </row>
    <row r="106" spans="1:9">
      <c r="A106" s="18">
        <v>10</v>
      </c>
      <c r="B106" s="18">
        <v>3</v>
      </c>
      <c r="C106" s="18">
        <v>0</v>
      </c>
      <c r="D106" s="18">
        <v>150</v>
      </c>
      <c r="E106" s="33">
        <v>0.75</v>
      </c>
      <c r="F106" s="18">
        <v>3</v>
      </c>
      <c r="G106" s="18">
        <v>161</v>
      </c>
      <c r="H106" s="18">
        <v>143</v>
      </c>
      <c r="I106" s="18">
        <v>97</v>
      </c>
    </row>
    <row r="107" spans="1:9">
      <c r="A107" s="18">
        <v>10</v>
      </c>
      <c r="B107" s="18">
        <v>3</v>
      </c>
      <c r="C107" s="18">
        <v>0</v>
      </c>
      <c r="D107" s="18">
        <v>150</v>
      </c>
      <c r="E107" s="33">
        <v>0.75</v>
      </c>
      <c r="F107" s="18">
        <v>4</v>
      </c>
      <c r="G107" s="18">
        <v>151</v>
      </c>
      <c r="H107" s="18">
        <v>139</v>
      </c>
      <c r="I107" s="18">
        <v>100</v>
      </c>
    </row>
    <row r="108" spans="1:9">
      <c r="A108" s="18">
        <v>10</v>
      </c>
      <c r="B108" s="18">
        <v>3</v>
      </c>
      <c r="C108" s="18">
        <v>0</v>
      </c>
      <c r="D108" s="18">
        <v>150</v>
      </c>
      <c r="E108" s="33">
        <v>0.75</v>
      </c>
      <c r="F108" s="18">
        <v>8</v>
      </c>
      <c r="G108" s="18">
        <v>134</v>
      </c>
      <c r="H108" s="18">
        <v>128</v>
      </c>
      <c r="I108" s="18">
        <v>96</v>
      </c>
    </row>
    <row r="109" spans="1:9">
      <c r="A109" s="18">
        <v>10</v>
      </c>
      <c r="B109" s="18">
        <v>3</v>
      </c>
      <c r="C109" s="18">
        <v>0</v>
      </c>
      <c r="D109" s="18">
        <v>150</v>
      </c>
      <c r="E109" s="33">
        <v>0.75</v>
      </c>
      <c r="F109" s="18">
        <v>24</v>
      </c>
      <c r="G109" s="18">
        <v>119</v>
      </c>
      <c r="H109" s="18">
        <v>110</v>
      </c>
      <c r="I109" s="18">
        <v>85</v>
      </c>
    </row>
    <row r="110" spans="1:9">
      <c r="A110" s="18">
        <v>10</v>
      </c>
      <c r="B110" s="44">
        <v>1</v>
      </c>
      <c r="C110" s="44">
        <v>0</v>
      </c>
      <c r="D110" s="44">
        <v>50</v>
      </c>
      <c r="E110" s="33">
        <f t="shared" ref="E110:I115" si="9">E104</f>
        <v>0.75</v>
      </c>
      <c r="F110" s="18">
        <f t="shared" si="9"/>
        <v>1</v>
      </c>
      <c r="G110" s="18">
        <f t="shared" si="9"/>
        <v>205</v>
      </c>
      <c r="H110" s="18">
        <f t="shared" si="9"/>
        <v>156</v>
      </c>
      <c r="I110" s="18">
        <f t="shared" si="9"/>
        <v>91</v>
      </c>
    </row>
    <row r="111" spans="1:9">
      <c r="A111" s="18">
        <v>10</v>
      </c>
      <c r="B111" s="44">
        <v>1</v>
      </c>
      <c r="C111" s="44">
        <v>0</v>
      </c>
      <c r="D111" s="44">
        <v>50</v>
      </c>
      <c r="E111" s="33">
        <f t="shared" si="9"/>
        <v>0.75</v>
      </c>
      <c r="F111" s="18">
        <f t="shared" si="9"/>
        <v>2</v>
      </c>
      <c r="G111" s="18">
        <f t="shared" si="9"/>
        <v>175</v>
      </c>
      <c r="H111" s="18">
        <f t="shared" si="9"/>
        <v>149</v>
      </c>
      <c r="I111" s="18">
        <f t="shared" si="9"/>
        <v>97</v>
      </c>
    </row>
    <row r="112" spans="1:9">
      <c r="A112" s="18">
        <v>10</v>
      </c>
      <c r="B112" s="44">
        <v>1</v>
      </c>
      <c r="C112" s="44">
        <v>0</v>
      </c>
      <c r="D112" s="44">
        <v>50</v>
      </c>
      <c r="E112" s="33">
        <f t="shared" si="9"/>
        <v>0.75</v>
      </c>
      <c r="F112" s="18">
        <f t="shared" si="9"/>
        <v>3</v>
      </c>
      <c r="G112" s="18">
        <f t="shared" si="9"/>
        <v>161</v>
      </c>
      <c r="H112" s="18">
        <f t="shared" si="9"/>
        <v>143</v>
      </c>
      <c r="I112" s="18">
        <f t="shared" si="9"/>
        <v>97</v>
      </c>
    </row>
    <row r="113" spans="1:9">
      <c r="A113" s="18">
        <v>10</v>
      </c>
      <c r="B113" s="44">
        <v>1</v>
      </c>
      <c r="C113" s="44">
        <v>0</v>
      </c>
      <c r="D113" s="44">
        <v>50</v>
      </c>
      <c r="E113" s="33">
        <f t="shared" si="9"/>
        <v>0.75</v>
      </c>
      <c r="F113" s="18">
        <f t="shared" si="9"/>
        <v>4</v>
      </c>
      <c r="G113" s="18">
        <f t="shared" si="9"/>
        <v>151</v>
      </c>
      <c r="H113" s="18">
        <f t="shared" si="9"/>
        <v>139</v>
      </c>
      <c r="I113" s="18">
        <f t="shared" si="9"/>
        <v>100</v>
      </c>
    </row>
    <row r="114" spans="1:9">
      <c r="A114" s="18">
        <v>10</v>
      </c>
      <c r="B114" s="44">
        <v>1</v>
      </c>
      <c r="C114" s="44">
        <v>0</v>
      </c>
      <c r="D114" s="44">
        <v>50</v>
      </c>
      <c r="E114" s="33">
        <f t="shared" si="9"/>
        <v>0.75</v>
      </c>
      <c r="F114" s="18">
        <f t="shared" si="9"/>
        <v>8</v>
      </c>
      <c r="G114" s="18">
        <f t="shared" si="9"/>
        <v>134</v>
      </c>
      <c r="H114" s="18">
        <f t="shared" si="9"/>
        <v>128</v>
      </c>
      <c r="I114" s="18">
        <f t="shared" si="9"/>
        <v>96</v>
      </c>
    </row>
    <row r="115" spans="1:9">
      <c r="A115" s="18">
        <v>10</v>
      </c>
      <c r="B115" s="44">
        <v>1</v>
      </c>
      <c r="C115" s="44">
        <v>0</v>
      </c>
      <c r="D115" s="44">
        <v>50</v>
      </c>
      <c r="E115" s="33">
        <f t="shared" si="9"/>
        <v>0.75</v>
      </c>
      <c r="F115" s="18">
        <f t="shared" si="9"/>
        <v>24</v>
      </c>
      <c r="G115" s="18">
        <f t="shared" si="9"/>
        <v>119</v>
      </c>
      <c r="H115" s="18">
        <f t="shared" si="9"/>
        <v>110</v>
      </c>
      <c r="I115" s="18">
        <f t="shared" si="9"/>
        <v>85</v>
      </c>
    </row>
    <row r="116" spans="1:9">
      <c r="A116" s="18">
        <v>10</v>
      </c>
      <c r="B116" s="18">
        <v>3</v>
      </c>
      <c r="C116" s="18">
        <v>0</v>
      </c>
      <c r="D116" s="18">
        <v>150</v>
      </c>
      <c r="E116" s="33">
        <v>0.9</v>
      </c>
      <c r="F116" s="18">
        <v>1</v>
      </c>
      <c r="G116" s="18">
        <v>195</v>
      </c>
      <c r="H116" s="18">
        <v>155</v>
      </c>
      <c r="I116" s="18">
        <v>95</v>
      </c>
    </row>
    <row r="117" spans="1:9">
      <c r="A117" s="18">
        <v>10</v>
      </c>
      <c r="B117" s="18">
        <v>3</v>
      </c>
      <c r="C117" s="18">
        <v>0</v>
      </c>
      <c r="D117" s="18">
        <v>150</v>
      </c>
      <c r="E117" s="33">
        <v>0.9</v>
      </c>
      <c r="F117" s="18">
        <v>2</v>
      </c>
      <c r="G117" s="18">
        <v>167</v>
      </c>
      <c r="H117" s="18">
        <v>146</v>
      </c>
      <c r="I117" s="18">
        <v>98</v>
      </c>
    </row>
    <row r="118" spans="1:9">
      <c r="A118" s="18">
        <v>10</v>
      </c>
      <c r="B118" s="18">
        <v>3</v>
      </c>
      <c r="C118" s="18">
        <v>0</v>
      </c>
      <c r="D118" s="18">
        <v>150</v>
      </c>
      <c r="E118" s="33">
        <v>0.9</v>
      </c>
      <c r="F118" s="18">
        <v>3</v>
      </c>
      <c r="G118" s="18">
        <v>155</v>
      </c>
      <c r="H118" s="18">
        <v>141</v>
      </c>
      <c r="I118" s="18">
        <v>98</v>
      </c>
    </row>
    <row r="119" spans="1:9">
      <c r="A119" s="18">
        <v>10</v>
      </c>
      <c r="B119" s="18">
        <v>3</v>
      </c>
      <c r="C119" s="18">
        <v>0</v>
      </c>
      <c r="D119" s="18">
        <v>150</v>
      </c>
      <c r="E119" s="33">
        <v>0.9</v>
      </c>
      <c r="F119" s="18">
        <v>4</v>
      </c>
      <c r="G119" s="18">
        <v>148</v>
      </c>
      <c r="H119" s="18">
        <v>137</v>
      </c>
      <c r="I119" s="18">
        <v>100</v>
      </c>
    </row>
    <row r="120" spans="1:9">
      <c r="A120" s="18">
        <v>10</v>
      </c>
      <c r="B120" s="18">
        <v>3</v>
      </c>
      <c r="C120" s="18">
        <v>0</v>
      </c>
      <c r="D120" s="18">
        <v>150</v>
      </c>
      <c r="E120" s="33">
        <v>0.9</v>
      </c>
      <c r="F120" s="18">
        <v>8</v>
      </c>
      <c r="G120" s="18">
        <v>133</v>
      </c>
      <c r="H120" s="18">
        <v>127</v>
      </c>
      <c r="I120" s="18">
        <v>96</v>
      </c>
    </row>
    <row r="121" spans="1:9">
      <c r="A121" s="18">
        <v>10</v>
      </c>
      <c r="B121" s="18">
        <v>3</v>
      </c>
      <c r="C121" s="18">
        <v>0</v>
      </c>
      <c r="D121" s="18">
        <v>150</v>
      </c>
      <c r="E121" s="33">
        <v>0.9</v>
      </c>
      <c r="F121" s="18">
        <v>24</v>
      </c>
      <c r="G121" s="18">
        <v>118</v>
      </c>
      <c r="H121" s="18">
        <v>110</v>
      </c>
      <c r="I121" s="18">
        <v>85</v>
      </c>
    </row>
    <row r="122" spans="1:9">
      <c r="A122" s="18">
        <v>10</v>
      </c>
      <c r="B122" s="44">
        <v>1</v>
      </c>
      <c r="C122" s="44">
        <v>0</v>
      </c>
      <c r="D122" s="44">
        <v>50</v>
      </c>
      <c r="E122" s="33">
        <f t="shared" ref="E122:I127" si="10">E116</f>
        <v>0.9</v>
      </c>
      <c r="F122" s="18">
        <f t="shared" si="10"/>
        <v>1</v>
      </c>
      <c r="G122" s="18">
        <f t="shared" si="10"/>
        <v>195</v>
      </c>
      <c r="H122" s="18">
        <f t="shared" si="10"/>
        <v>155</v>
      </c>
      <c r="I122" s="18">
        <f t="shared" si="10"/>
        <v>95</v>
      </c>
    </row>
    <row r="123" spans="1:9">
      <c r="A123" s="18">
        <v>10</v>
      </c>
      <c r="B123" s="44">
        <v>1</v>
      </c>
      <c r="C123" s="44">
        <v>0</v>
      </c>
      <c r="D123" s="44">
        <v>50</v>
      </c>
      <c r="E123" s="33">
        <f t="shared" si="10"/>
        <v>0.9</v>
      </c>
      <c r="F123" s="18">
        <f t="shared" si="10"/>
        <v>2</v>
      </c>
      <c r="G123" s="18">
        <f t="shared" si="10"/>
        <v>167</v>
      </c>
      <c r="H123" s="18">
        <f t="shared" si="10"/>
        <v>146</v>
      </c>
      <c r="I123" s="18">
        <f t="shared" si="10"/>
        <v>98</v>
      </c>
    </row>
    <row r="124" spans="1:9">
      <c r="A124" s="18">
        <v>10</v>
      </c>
      <c r="B124" s="44">
        <v>1</v>
      </c>
      <c r="C124" s="44">
        <v>0</v>
      </c>
      <c r="D124" s="44">
        <v>50</v>
      </c>
      <c r="E124" s="33">
        <f t="shared" si="10"/>
        <v>0.9</v>
      </c>
      <c r="F124" s="18">
        <f t="shared" si="10"/>
        <v>3</v>
      </c>
      <c r="G124" s="18">
        <f t="shared" si="10"/>
        <v>155</v>
      </c>
      <c r="H124" s="18">
        <f t="shared" si="10"/>
        <v>141</v>
      </c>
      <c r="I124" s="18">
        <f t="shared" si="10"/>
        <v>98</v>
      </c>
    </row>
    <row r="125" spans="1:9">
      <c r="A125" s="18">
        <v>10</v>
      </c>
      <c r="B125" s="44">
        <v>1</v>
      </c>
      <c r="C125" s="44">
        <v>0</v>
      </c>
      <c r="D125" s="44">
        <v>50</v>
      </c>
      <c r="E125" s="33">
        <f t="shared" si="10"/>
        <v>0.9</v>
      </c>
      <c r="F125" s="18">
        <f t="shared" si="10"/>
        <v>4</v>
      </c>
      <c r="G125" s="18">
        <f t="shared" si="10"/>
        <v>148</v>
      </c>
      <c r="H125" s="18">
        <f t="shared" si="10"/>
        <v>137</v>
      </c>
      <c r="I125" s="18">
        <f t="shared" si="10"/>
        <v>100</v>
      </c>
    </row>
    <row r="126" spans="1:9">
      <c r="A126" s="18">
        <v>10</v>
      </c>
      <c r="B126" s="44">
        <v>1</v>
      </c>
      <c r="C126" s="44">
        <v>0</v>
      </c>
      <c r="D126" s="44">
        <v>50</v>
      </c>
      <c r="E126" s="33">
        <f t="shared" si="10"/>
        <v>0.9</v>
      </c>
      <c r="F126" s="18">
        <f t="shared" si="10"/>
        <v>8</v>
      </c>
      <c r="G126" s="18">
        <f t="shared" si="10"/>
        <v>133</v>
      </c>
      <c r="H126" s="18">
        <f t="shared" si="10"/>
        <v>127</v>
      </c>
      <c r="I126" s="18">
        <f t="shared" si="10"/>
        <v>96</v>
      </c>
    </row>
    <row r="127" spans="1:9">
      <c r="A127" s="18">
        <v>10</v>
      </c>
      <c r="B127" s="44">
        <v>1</v>
      </c>
      <c r="C127" s="44">
        <v>0</v>
      </c>
      <c r="D127" s="44">
        <v>50</v>
      </c>
      <c r="E127" s="33">
        <f t="shared" si="10"/>
        <v>0.9</v>
      </c>
      <c r="F127" s="18">
        <f t="shared" si="10"/>
        <v>24</v>
      </c>
      <c r="G127" s="18">
        <f t="shared" si="10"/>
        <v>118</v>
      </c>
      <c r="H127" s="18">
        <f t="shared" si="10"/>
        <v>110</v>
      </c>
      <c r="I127" s="18">
        <f t="shared" si="10"/>
        <v>85</v>
      </c>
    </row>
    <row r="128" spans="1:9">
      <c r="A128" s="18">
        <v>10</v>
      </c>
      <c r="B128" s="18">
        <v>3</v>
      </c>
      <c r="C128" s="18">
        <v>150</v>
      </c>
      <c r="D128" s="18">
        <v>500</v>
      </c>
      <c r="E128" s="33">
        <v>0.5</v>
      </c>
      <c r="F128" s="18">
        <v>1</v>
      </c>
      <c r="G128" s="18">
        <v>202</v>
      </c>
      <c r="H128" s="18">
        <v>160</v>
      </c>
      <c r="I128" s="18">
        <v>93</v>
      </c>
    </row>
    <row r="129" spans="1:9">
      <c r="A129" s="18">
        <v>10</v>
      </c>
      <c r="B129" s="18">
        <v>3</v>
      </c>
      <c r="C129" s="18">
        <v>150</v>
      </c>
      <c r="D129" s="18">
        <v>500</v>
      </c>
      <c r="E129" s="33">
        <v>0.5</v>
      </c>
      <c r="F129" s="18">
        <v>2</v>
      </c>
      <c r="G129" s="18">
        <v>169</v>
      </c>
      <c r="H129" s="18">
        <v>150</v>
      </c>
      <c r="I129" s="18">
        <v>101</v>
      </c>
    </row>
    <row r="130" spans="1:9">
      <c r="A130" s="18">
        <v>10</v>
      </c>
      <c r="B130" s="18">
        <v>3</v>
      </c>
      <c r="C130" s="18">
        <v>150</v>
      </c>
      <c r="D130" s="18">
        <v>500</v>
      </c>
      <c r="E130" s="33">
        <v>0.5</v>
      </c>
      <c r="F130" s="18">
        <v>3</v>
      </c>
      <c r="G130" s="18">
        <v>156</v>
      </c>
      <c r="H130" s="18">
        <v>144</v>
      </c>
      <c r="I130" s="18">
        <v>99</v>
      </c>
    </row>
    <row r="131" spans="1:9">
      <c r="A131" s="18">
        <v>10</v>
      </c>
      <c r="B131" s="18">
        <v>3</v>
      </c>
      <c r="C131" s="18">
        <v>150</v>
      </c>
      <c r="D131" s="18">
        <v>500</v>
      </c>
      <c r="E131" s="33">
        <v>0.5</v>
      </c>
      <c r="F131" s="18">
        <v>4</v>
      </c>
      <c r="G131" s="18">
        <v>148</v>
      </c>
      <c r="H131" s="18">
        <v>141</v>
      </c>
      <c r="I131" s="18">
        <v>101</v>
      </c>
    </row>
    <row r="132" spans="1:9">
      <c r="A132" s="18">
        <v>10</v>
      </c>
      <c r="B132" s="18">
        <v>3</v>
      </c>
      <c r="C132" s="18">
        <v>150</v>
      </c>
      <c r="D132" s="18">
        <v>500</v>
      </c>
      <c r="E132" s="33">
        <v>0.5</v>
      </c>
      <c r="F132" s="18">
        <v>8</v>
      </c>
      <c r="G132" s="18">
        <v>132</v>
      </c>
      <c r="H132" s="18">
        <v>127</v>
      </c>
      <c r="I132" s="18">
        <v>96</v>
      </c>
    </row>
    <row r="133" spans="1:9">
      <c r="A133" s="18">
        <v>10</v>
      </c>
      <c r="B133" s="18">
        <v>3</v>
      </c>
      <c r="C133" s="18">
        <v>150</v>
      </c>
      <c r="D133" s="18">
        <v>500</v>
      </c>
      <c r="E133" s="33">
        <v>0.5</v>
      </c>
      <c r="F133" s="18">
        <v>24</v>
      </c>
      <c r="G133" s="18">
        <v>118</v>
      </c>
      <c r="H133" s="18">
        <v>110</v>
      </c>
      <c r="I133" s="18">
        <v>85</v>
      </c>
    </row>
    <row r="134" spans="1:9">
      <c r="A134" s="18">
        <v>10</v>
      </c>
      <c r="B134" s="44">
        <v>1</v>
      </c>
      <c r="C134" s="44">
        <v>50</v>
      </c>
      <c r="D134" s="44">
        <v>167.5</v>
      </c>
      <c r="E134" s="33">
        <f t="shared" ref="E134:I139" si="11">E128</f>
        <v>0.5</v>
      </c>
      <c r="F134" s="18">
        <f t="shared" si="11"/>
        <v>1</v>
      </c>
      <c r="G134" s="18">
        <f t="shared" si="11"/>
        <v>202</v>
      </c>
      <c r="H134" s="18">
        <f t="shared" si="11"/>
        <v>160</v>
      </c>
      <c r="I134" s="18">
        <f t="shared" si="11"/>
        <v>93</v>
      </c>
    </row>
    <row r="135" spans="1:9">
      <c r="A135" s="18">
        <v>10</v>
      </c>
      <c r="B135" s="44">
        <v>1</v>
      </c>
      <c r="C135" s="44">
        <v>50</v>
      </c>
      <c r="D135" s="44">
        <v>167.5</v>
      </c>
      <c r="E135" s="33">
        <f t="shared" si="11"/>
        <v>0.5</v>
      </c>
      <c r="F135" s="18">
        <f t="shared" si="11"/>
        <v>2</v>
      </c>
      <c r="G135" s="18">
        <f t="shared" si="11"/>
        <v>169</v>
      </c>
      <c r="H135" s="18">
        <f t="shared" si="11"/>
        <v>150</v>
      </c>
      <c r="I135" s="18">
        <f t="shared" si="11"/>
        <v>101</v>
      </c>
    </row>
    <row r="136" spans="1:9">
      <c r="A136" s="18">
        <v>10</v>
      </c>
      <c r="B136" s="44">
        <v>1</v>
      </c>
      <c r="C136" s="44">
        <v>50</v>
      </c>
      <c r="D136" s="44">
        <v>167.5</v>
      </c>
      <c r="E136" s="33">
        <f t="shared" si="11"/>
        <v>0.5</v>
      </c>
      <c r="F136" s="18">
        <f t="shared" si="11"/>
        <v>3</v>
      </c>
      <c r="G136" s="18">
        <f t="shared" si="11"/>
        <v>156</v>
      </c>
      <c r="H136" s="18">
        <f t="shared" si="11"/>
        <v>144</v>
      </c>
      <c r="I136" s="18">
        <f t="shared" si="11"/>
        <v>99</v>
      </c>
    </row>
    <row r="137" spans="1:9">
      <c r="A137" s="18">
        <v>10</v>
      </c>
      <c r="B137" s="44">
        <v>1</v>
      </c>
      <c r="C137" s="44">
        <v>50</v>
      </c>
      <c r="D137" s="44">
        <v>167.5</v>
      </c>
      <c r="E137" s="33">
        <f t="shared" si="11"/>
        <v>0.5</v>
      </c>
      <c r="F137" s="18">
        <f t="shared" si="11"/>
        <v>4</v>
      </c>
      <c r="G137" s="18">
        <f t="shared" si="11"/>
        <v>148</v>
      </c>
      <c r="H137" s="18">
        <f t="shared" si="11"/>
        <v>141</v>
      </c>
      <c r="I137" s="18">
        <f t="shared" si="11"/>
        <v>101</v>
      </c>
    </row>
    <row r="138" spans="1:9">
      <c r="A138" s="18">
        <v>10</v>
      </c>
      <c r="B138" s="44">
        <v>1</v>
      </c>
      <c r="C138" s="44">
        <v>50</v>
      </c>
      <c r="D138" s="44">
        <v>167.5</v>
      </c>
      <c r="E138" s="33">
        <f t="shared" si="11"/>
        <v>0.5</v>
      </c>
      <c r="F138" s="18">
        <f t="shared" si="11"/>
        <v>8</v>
      </c>
      <c r="G138" s="18">
        <f t="shared" si="11"/>
        <v>132</v>
      </c>
      <c r="H138" s="18">
        <f t="shared" si="11"/>
        <v>127</v>
      </c>
      <c r="I138" s="18">
        <f t="shared" si="11"/>
        <v>96</v>
      </c>
    </row>
    <row r="139" spans="1:9">
      <c r="A139" s="18">
        <v>10</v>
      </c>
      <c r="B139" s="44">
        <v>1</v>
      </c>
      <c r="C139" s="44">
        <v>50</v>
      </c>
      <c r="D139" s="44">
        <v>167.5</v>
      </c>
      <c r="E139" s="33">
        <f t="shared" si="11"/>
        <v>0.5</v>
      </c>
      <c r="F139" s="18">
        <f t="shared" si="11"/>
        <v>24</v>
      </c>
      <c r="G139" s="18">
        <f t="shared" si="11"/>
        <v>118</v>
      </c>
      <c r="H139" s="18">
        <f t="shared" si="11"/>
        <v>110</v>
      </c>
      <c r="I139" s="18">
        <f t="shared" si="11"/>
        <v>85</v>
      </c>
    </row>
    <row r="140" spans="1:9">
      <c r="A140" s="18">
        <v>10</v>
      </c>
      <c r="B140" s="18">
        <v>3</v>
      </c>
      <c r="C140" s="18">
        <v>150</v>
      </c>
      <c r="D140" s="18">
        <v>500</v>
      </c>
      <c r="E140" s="33">
        <v>0.75</v>
      </c>
      <c r="F140" s="18">
        <v>1</v>
      </c>
      <c r="G140" s="18">
        <v>192</v>
      </c>
      <c r="H140" s="18">
        <v>156</v>
      </c>
      <c r="I140" s="18">
        <v>97</v>
      </c>
    </row>
    <row r="141" spans="1:9">
      <c r="A141" s="18">
        <v>10</v>
      </c>
      <c r="B141" s="18">
        <v>3</v>
      </c>
      <c r="C141" s="18">
        <v>150</v>
      </c>
      <c r="D141" s="18">
        <v>500</v>
      </c>
      <c r="E141" s="33">
        <v>0.75</v>
      </c>
      <c r="F141" s="18">
        <v>2</v>
      </c>
      <c r="G141" s="18">
        <v>165</v>
      </c>
      <c r="H141" s="18">
        <v>148</v>
      </c>
      <c r="I141" s="18">
        <v>100</v>
      </c>
    </row>
    <row r="142" spans="1:9">
      <c r="A142" s="18">
        <v>10</v>
      </c>
      <c r="B142" s="18">
        <v>3</v>
      </c>
      <c r="C142" s="18">
        <v>150</v>
      </c>
      <c r="D142" s="18">
        <v>500</v>
      </c>
      <c r="E142" s="33">
        <v>0.75</v>
      </c>
      <c r="F142" s="18">
        <v>3</v>
      </c>
      <c r="G142" s="18">
        <v>152</v>
      </c>
      <c r="H142" s="18">
        <v>142</v>
      </c>
      <c r="I142" s="18">
        <v>98</v>
      </c>
    </row>
    <row r="143" spans="1:9">
      <c r="A143" s="18">
        <v>10</v>
      </c>
      <c r="B143" s="18">
        <v>3</v>
      </c>
      <c r="C143" s="18">
        <v>150</v>
      </c>
      <c r="D143" s="18">
        <v>500</v>
      </c>
      <c r="E143" s="33">
        <v>0.75</v>
      </c>
      <c r="F143" s="18">
        <v>4</v>
      </c>
      <c r="G143" s="18">
        <v>145</v>
      </c>
      <c r="H143" s="18">
        <v>137</v>
      </c>
      <c r="I143" s="18">
        <v>100</v>
      </c>
    </row>
    <row r="144" spans="1:9">
      <c r="A144" s="18">
        <v>10</v>
      </c>
      <c r="B144" s="18">
        <v>3</v>
      </c>
      <c r="C144" s="18">
        <v>150</v>
      </c>
      <c r="D144" s="18">
        <v>500</v>
      </c>
      <c r="E144" s="33">
        <v>0.75</v>
      </c>
      <c r="F144" s="18">
        <v>8</v>
      </c>
      <c r="G144" s="18">
        <v>131</v>
      </c>
      <c r="H144" s="18">
        <v>126</v>
      </c>
      <c r="I144" s="18">
        <v>95</v>
      </c>
    </row>
    <row r="145" spans="1:9">
      <c r="A145" s="18">
        <v>10</v>
      </c>
      <c r="B145" s="18">
        <v>3</v>
      </c>
      <c r="C145" s="18">
        <v>150</v>
      </c>
      <c r="D145" s="18">
        <v>500</v>
      </c>
      <c r="E145" s="33">
        <v>0.75</v>
      </c>
      <c r="F145" s="18">
        <v>24</v>
      </c>
      <c r="G145" s="18">
        <v>118</v>
      </c>
      <c r="H145" s="18">
        <v>109</v>
      </c>
      <c r="I145" s="18">
        <v>84</v>
      </c>
    </row>
    <row r="146" spans="1:9">
      <c r="A146" s="18">
        <v>10</v>
      </c>
      <c r="B146" s="44">
        <v>1</v>
      </c>
      <c r="C146" s="44">
        <v>50</v>
      </c>
      <c r="D146" s="44">
        <v>167.5</v>
      </c>
      <c r="E146" s="33">
        <f t="shared" ref="E146:I151" si="12">E140</f>
        <v>0.75</v>
      </c>
      <c r="F146" s="18">
        <f t="shared" si="12"/>
        <v>1</v>
      </c>
      <c r="G146" s="18">
        <f t="shared" si="12"/>
        <v>192</v>
      </c>
      <c r="H146" s="18">
        <f t="shared" si="12"/>
        <v>156</v>
      </c>
      <c r="I146" s="18">
        <f t="shared" si="12"/>
        <v>97</v>
      </c>
    </row>
    <row r="147" spans="1:9">
      <c r="A147" s="18">
        <v>10</v>
      </c>
      <c r="B147" s="44">
        <v>1</v>
      </c>
      <c r="C147" s="44">
        <v>50</v>
      </c>
      <c r="D147" s="44">
        <v>167.5</v>
      </c>
      <c r="E147" s="33">
        <f t="shared" si="12"/>
        <v>0.75</v>
      </c>
      <c r="F147" s="18">
        <f t="shared" si="12"/>
        <v>2</v>
      </c>
      <c r="G147" s="18">
        <f t="shared" si="12"/>
        <v>165</v>
      </c>
      <c r="H147" s="18">
        <f t="shared" si="12"/>
        <v>148</v>
      </c>
      <c r="I147" s="18">
        <f t="shared" si="12"/>
        <v>100</v>
      </c>
    </row>
    <row r="148" spans="1:9">
      <c r="A148" s="18">
        <v>10</v>
      </c>
      <c r="B148" s="44">
        <v>1</v>
      </c>
      <c r="C148" s="44">
        <v>50</v>
      </c>
      <c r="D148" s="44">
        <v>167.5</v>
      </c>
      <c r="E148" s="33">
        <f t="shared" si="12"/>
        <v>0.75</v>
      </c>
      <c r="F148" s="18">
        <f t="shared" si="12"/>
        <v>3</v>
      </c>
      <c r="G148" s="18">
        <f t="shared" si="12"/>
        <v>152</v>
      </c>
      <c r="H148" s="18">
        <f t="shared" si="12"/>
        <v>142</v>
      </c>
      <c r="I148" s="18">
        <f t="shared" si="12"/>
        <v>98</v>
      </c>
    </row>
    <row r="149" spans="1:9">
      <c r="A149" s="18">
        <v>10</v>
      </c>
      <c r="B149" s="44">
        <v>1</v>
      </c>
      <c r="C149" s="44">
        <v>50</v>
      </c>
      <c r="D149" s="44">
        <v>167.5</v>
      </c>
      <c r="E149" s="33">
        <f t="shared" si="12"/>
        <v>0.75</v>
      </c>
      <c r="F149" s="18">
        <f t="shared" si="12"/>
        <v>4</v>
      </c>
      <c r="G149" s="18">
        <f t="shared" si="12"/>
        <v>145</v>
      </c>
      <c r="H149" s="18">
        <f t="shared" si="12"/>
        <v>137</v>
      </c>
      <c r="I149" s="18">
        <f t="shared" si="12"/>
        <v>100</v>
      </c>
    </row>
    <row r="150" spans="1:9">
      <c r="A150" s="18">
        <v>10</v>
      </c>
      <c r="B150" s="44">
        <v>1</v>
      </c>
      <c r="C150" s="44">
        <v>50</v>
      </c>
      <c r="D150" s="44">
        <v>167.5</v>
      </c>
      <c r="E150" s="33">
        <f t="shared" si="12"/>
        <v>0.75</v>
      </c>
      <c r="F150" s="18">
        <f t="shared" si="12"/>
        <v>8</v>
      </c>
      <c r="G150" s="18">
        <f t="shared" si="12"/>
        <v>131</v>
      </c>
      <c r="H150" s="18">
        <f t="shared" si="12"/>
        <v>126</v>
      </c>
      <c r="I150" s="18">
        <f t="shared" si="12"/>
        <v>95</v>
      </c>
    </row>
    <row r="151" spans="1:9">
      <c r="A151" s="18">
        <v>10</v>
      </c>
      <c r="B151" s="44">
        <v>1</v>
      </c>
      <c r="C151" s="44">
        <v>50</v>
      </c>
      <c r="D151" s="44">
        <v>167.5</v>
      </c>
      <c r="E151" s="33">
        <f t="shared" si="12"/>
        <v>0.75</v>
      </c>
      <c r="F151" s="18">
        <f t="shared" si="12"/>
        <v>24</v>
      </c>
      <c r="G151" s="18">
        <f t="shared" si="12"/>
        <v>118</v>
      </c>
      <c r="H151" s="18">
        <f t="shared" si="12"/>
        <v>109</v>
      </c>
      <c r="I151" s="18">
        <f t="shared" si="12"/>
        <v>84</v>
      </c>
    </row>
    <row r="152" spans="1:9">
      <c r="A152" s="18">
        <v>10</v>
      </c>
      <c r="B152" s="18">
        <v>3</v>
      </c>
      <c r="C152" s="18">
        <v>150</v>
      </c>
      <c r="D152" s="18">
        <v>500</v>
      </c>
      <c r="E152" s="33">
        <v>0.9</v>
      </c>
      <c r="F152" s="18">
        <v>1</v>
      </c>
      <c r="G152" s="18">
        <v>183</v>
      </c>
      <c r="H152" s="18">
        <v>156</v>
      </c>
      <c r="I152" s="18">
        <v>100</v>
      </c>
    </row>
    <row r="153" spans="1:9">
      <c r="A153" s="18">
        <v>10</v>
      </c>
      <c r="B153" s="18">
        <v>3</v>
      </c>
      <c r="C153" s="18">
        <v>150</v>
      </c>
      <c r="D153" s="18">
        <v>500</v>
      </c>
      <c r="E153" s="33">
        <v>0.9</v>
      </c>
      <c r="F153" s="18">
        <v>2</v>
      </c>
      <c r="G153" s="18">
        <v>159</v>
      </c>
      <c r="H153" s="18">
        <v>146</v>
      </c>
      <c r="I153" s="18">
        <v>101</v>
      </c>
    </row>
    <row r="154" spans="1:9">
      <c r="A154" s="18">
        <v>10</v>
      </c>
      <c r="B154" s="18">
        <v>3</v>
      </c>
      <c r="C154" s="18">
        <v>150</v>
      </c>
      <c r="D154" s="18">
        <v>500</v>
      </c>
      <c r="E154" s="33">
        <v>0.9</v>
      </c>
      <c r="F154" s="18">
        <v>3</v>
      </c>
      <c r="G154" s="18">
        <v>149</v>
      </c>
      <c r="H154" s="18">
        <v>139</v>
      </c>
      <c r="I154" s="18">
        <v>98</v>
      </c>
    </row>
    <row r="155" spans="1:9">
      <c r="A155" s="18">
        <v>10</v>
      </c>
      <c r="B155" s="18">
        <v>3</v>
      </c>
      <c r="C155" s="18">
        <v>150</v>
      </c>
      <c r="D155" s="18">
        <v>500</v>
      </c>
      <c r="E155" s="33">
        <v>0.9</v>
      </c>
      <c r="F155" s="18">
        <v>4</v>
      </c>
      <c r="G155" s="18">
        <v>143</v>
      </c>
      <c r="H155" s="18">
        <v>135</v>
      </c>
      <c r="I155" s="18">
        <v>100</v>
      </c>
    </row>
    <row r="156" spans="1:9">
      <c r="A156" s="18">
        <v>10</v>
      </c>
      <c r="B156" s="18">
        <v>3</v>
      </c>
      <c r="C156" s="18">
        <v>150</v>
      </c>
      <c r="D156" s="18">
        <v>500</v>
      </c>
      <c r="E156" s="33">
        <v>0.9</v>
      </c>
      <c r="F156" s="18">
        <v>8</v>
      </c>
      <c r="G156" s="18">
        <v>130</v>
      </c>
      <c r="H156" s="18">
        <v>125</v>
      </c>
      <c r="I156" s="18">
        <v>95</v>
      </c>
    </row>
    <row r="157" spans="1:9">
      <c r="A157" s="18">
        <v>10</v>
      </c>
      <c r="B157" s="18">
        <v>3</v>
      </c>
      <c r="C157" s="18">
        <v>150</v>
      </c>
      <c r="D157" s="18">
        <v>500</v>
      </c>
      <c r="E157" s="33">
        <v>0.9</v>
      </c>
      <c r="F157" s="18">
        <v>24</v>
      </c>
      <c r="G157" s="18">
        <v>117</v>
      </c>
      <c r="H157" s="18">
        <v>109</v>
      </c>
      <c r="I157" s="18">
        <v>84</v>
      </c>
    </row>
    <row r="158" spans="1:9">
      <c r="A158" s="18">
        <v>10</v>
      </c>
      <c r="B158" s="44">
        <v>1</v>
      </c>
      <c r="C158" s="44">
        <v>50</v>
      </c>
      <c r="D158" s="44">
        <v>167.5</v>
      </c>
      <c r="E158" s="33">
        <f t="shared" ref="E158:I163" si="13">E152</f>
        <v>0.9</v>
      </c>
      <c r="F158" s="18">
        <f t="shared" si="13"/>
        <v>1</v>
      </c>
      <c r="G158" s="18">
        <f t="shared" si="13"/>
        <v>183</v>
      </c>
      <c r="H158" s="18">
        <f t="shared" si="13"/>
        <v>156</v>
      </c>
      <c r="I158" s="18">
        <f t="shared" si="13"/>
        <v>100</v>
      </c>
    </row>
    <row r="159" spans="1:9">
      <c r="A159" s="18">
        <v>10</v>
      </c>
      <c r="B159" s="44">
        <v>1</v>
      </c>
      <c r="C159" s="44">
        <v>50</v>
      </c>
      <c r="D159" s="44">
        <v>167.5</v>
      </c>
      <c r="E159" s="33">
        <f t="shared" si="13"/>
        <v>0.9</v>
      </c>
      <c r="F159" s="18">
        <f t="shared" si="13"/>
        <v>2</v>
      </c>
      <c r="G159" s="18">
        <f t="shared" si="13"/>
        <v>159</v>
      </c>
      <c r="H159" s="18">
        <f t="shared" si="13"/>
        <v>146</v>
      </c>
      <c r="I159" s="18">
        <f t="shared" si="13"/>
        <v>101</v>
      </c>
    </row>
    <row r="160" spans="1:9">
      <c r="A160" s="18">
        <v>10</v>
      </c>
      <c r="B160" s="44">
        <v>1</v>
      </c>
      <c r="C160" s="44">
        <v>50</v>
      </c>
      <c r="D160" s="44">
        <v>167.5</v>
      </c>
      <c r="E160" s="33">
        <f t="shared" si="13"/>
        <v>0.9</v>
      </c>
      <c r="F160" s="18">
        <f t="shared" si="13"/>
        <v>3</v>
      </c>
      <c r="G160" s="18">
        <f t="shared" si="13"/>
        <v>149</v>
      </c>
      <c r="H160" s="18">
        <f t="shared" si="13"/>
        <v>139</v>
      </c>
      <c r="I160" s="18">
        <f t="shared" si="13"/>
        <v>98</v>
      </c>
    </row>
    <row r="161" spans="1:9">
      <c r="A161" s="18">
        <v>10</v>
      </c>
      <c r="B161" s="44">
        <v>1</v>
      </c>
      <c r="C161" s="44">
        <v>50</v>
      </c>
      <c r="D161" s="44">
        <v>167.5</v>
      </c>
      <c r="E161" s="33">
        <f t="shared" si="13"/>
        <v>0.9</v>
      </c>
      <c r="F161" s="18">
        <f t="shared" si="13"/>
        <v>4</v>
      </c>
      <c r="G161" s="18">
        <f t="shared" si="13"/>
        <v>143</v>
      </c>
      <c r="H161" s="18">
        <f t="shared" si="13"/>
        <v>135</v>
      </c>
      <c r="I161" s="18">
        <f t="shared" si="13"/>
        <v>100</v>
      </c>
    </row>
    <row r="162" spans="1:9">
      <c r="A162" s="18">
        <v>10</v>
      </c>
      <c r="B162" s="44">
        <v>1</v>
      </c>
      <c r="C162" s="44">
        <v>50</v>
      </c>
      <c r="D162" s="44">
        <v>167.5</v>
      </c>
      <c r="E162" s="33">
        <f t="shared" si="13"/>
        <v>0.9</v>
      </c>
      <c r="F162" s="18">
        <f t="shared" si="13"/>
        <v>8</v>
      </c>
      <c r="G162" s="18">
        <f t="shared" si="13"/>
        <v>130</v>
      </c>
      <c r="H162" s="18">
        <f t="shared" si="13"/>
        <v>125</v>
      </c>
      <c r="I162" s="18">
        <f t="shared" si="13"/>
        <v>95</v>
      </c>
    </row>
    <row r="163" spans="1:9">
      <c r="A163" s="18">
        <v>10</v>
      </c>
      <c r="B163" s="44">
        <v>1</v>
      </c>
      <c r="C163" s="44">
        <v>50</v>
      </c>
      <c r="D163" s="44">
        <v>167.5</v>
      </c>
      <c r="E163" s="33">
        <f t="shared" si="13"/>
        <v>0.9</v>
      </c>
      <c r="F163" s="18">
        <f t="shared" si="13"/>
        <v>24</v>
      </c>
      <c r="G163" s="18">
        <f t="shared" si="13"/>
        <v>117</v>
      </c>
      <c r="H163" s="18">
        <f t="shared" si="13"/>
        <v>109</v>
      </c>
      <c r="I163" s="18">
        <f t="shared" si="13"/>
        <v>84</v>
      </c>
    </row>
    <row r="164" spans="1:9">
      <c r="A164" s="18">
        <v>10</v>
      </c>
      <c r="B164" s="18">
        <v>3</v>
      </c>
      <c r="C164" s="18">
        <v>500</v>
      </c>
      <c r="D164" s="18">
        <v>800</v>
      </c>
      <c r="E164" s="33">
        <v>0.5</v>
      </c>
      <c r="F164" s="18">
        <v>1</v>
      </c>
      <c r="G164" s="18">
        <v>196</v>
      </c>
      <c r="H164" s="18">
        <v>160</v>
      </c>
      <c r="I164" s="18">
        <v>96</v>
      </c>
    </row>
    <row r="165" spans="1:9">
      <c r="A165" s="18">
        <v>10</v>
      </c>
      <c r="B165" s="18">
        <v>3</v>
      </c>
      <c r="C165" s="18">
        <v>500</v>
      </c>
      <c r="D165" s="18">
        <v>800</v>
      </c>
      <c r="E165" s="33">
        <v>0.5</v>
      </c>
      <c r="F165" s="18">
        <v>2</v>
      </c>
      <c r="G165" s="18">
        <v>165</v>
      </c>
      <c r="H165" s="18">
        <v>149</v>
      </c>
      <c r="I165" s="18">
        <v>102</v>
      </c>
    </row>
    <row r="166" spans="1:9">
      <c r="A166" s="18">
        <v>10</v>
      </c>
      <c r="B166" s="18">
        <v>3</v>
      </c>
      <c r="C166" s="18">
        <v>500</v>
      </c>
      <c r="D166" s="18">
        <v>800</v>
      </c>
      <c r="E166" s="33">
        <v>0.5</v>
      </c>
      <c r="F166" s="18">
        <v>3</v>
      </c>
      <c r="G166" s="18">
        <v>152</v>
      </c>
      <c r="H166" s="18">
        <v>143</v>
      </c>
      <c r="I166" s="18">
        <v>99</v>
      </c>
    </row>
    <row r="167" spans="1:9">
      <c r="A167" s="18">
        <v>10</v>
      </c>
      <c r="B167" s="18">
        <v>3</v>
      </c>
      <c r="C167" s="18">
        <v>500</v>
      </c>
      <c r="D167" s="18">
        <v>800</v>
      </c>
      <c r="E167" s="33">
        <v>0.5</v>
      </c>
      <c r="F167" s="18">
        <v>4</v>
      </c>
      <c r="G167" s="18">
        <v>146</v>
      </c>
      <c r="H167" s="18">
        <v>140</v>
      </c>
      <c r="I167" s="18">
        <v>101</v>
      </c>
    </row>
    <row r="168" spans="1:9">
      <c r="A168" s="18">
        <v>10</v>
      </c>
      <c r="B168" s="18">
        <v>3</v>
      </c>
      <c r="C168" s="18">
        <v>500</v>
      </c>
      <c r="D168" s="18">
        <v>800</v>
      </c>
      <c r="E168" s="33">
        <v>0.5</v>
      </c>
      <c r="F168" s="18">
        <v>8</v>
      </c>
      <c r="G168" s="18">
        <v>131</v>
      </c>
      <c r="H168" s="18">
        <v>127</v>
      </c>
      <c r="I168" s="18">
        <v>95</v>
      </c>
    </row>
    <row r="169" spans="1:9">
      <c r="A169" s="18">
        <v>10</v>
      </c>
      <c r="B169" s="18">
        <v>3</v>
      </c>
      <c r="C169" s="18">
        <v>500</v>
      </c>
      <c r="D169" s="18">
        <v>800</v>
      </c>
      <c r="E169" s="33">
        <v>0.5</v>
      </c>
      <c r="F169" s="18">
        <v>24</v>
      </c>
      <c r="G169" s="18">
        <v>117</v>
      </c>
      <c r="H169" s="18">
        <v>110</v>
      </c>
      <c r="I169" s="18">
        <v>85</v>
      </c>
    </row>
    <row r="170" spans="1:9">
      <c r="A170" s="18">
        <v>10</v>
      </c>
      <c r="B170" s="18">
        <v>3</v>
      </c>
      <c r="C170" s="18">
        <v>500</v>
      </c>
      <c r="D170" s="18">
        <v>800</v>
      </c>
      <c r="E170" s="33">
        <v>0.75</v>
      </c>
      <c r="F170" s="18">
        <v>1</v>
      </c>
      <c r="G170" s="18">
        <v>186</v>
      </c>
      <c r="H170" s="18">
        <v>156</v>
      </c>
      <c r="I170" s="18">
        <v>99</v>
      </c>
    </row>
    <row r="171" spans="1:9">
      <c r="A171" s="18">
        <v>10</v>
      </c>
      <c r="B171" s="18">
        <v>3</v>
      </c>
      <c r="C171" s="18">
        <v>500</v>
      </c>
      <c r="D171" s="18">
        <v>800</v>
      </c>
      <c r="E171" s="33">
        <v>0.75</v>
      </c>
      <c r="F171" s="18">
        <v>2</v>
      </c>
      <c r="G171" s="18">
        <v>161</v>
      </c>
      <c r="H171" s="18">
        <v>147</v>
      </c>
      <c r="I171" s="18">
        <v>101</v>
      </c>
    </row>
    <row r="172" spans="1:9">
      <c r="A172" s="18">
        <v>10</v>
      </c>
      <c r="B172" s="18">
        <v>3</v>
      </c>
      <c r="C172" s="18">
        <v>500</v>
      </c>
      <c r="D172" s="18">
        <v>800</v>
      </c>
      <c r="E172" s="33">
        <v>0.75</v>
      </c>
      <c r="F172" s="18">
        <v>3</v>
      </c>
      <c r="G172" s="18">
        <v>150</v>
      </c>
      <c r="H172" s="18">
        <v>141</v>
      </c>
      <c r="I172" s="18">
        <v>98</v>
      </c>
    </row>
    <row r="173" spans="1:9">
      <c r="A173" s="18">
        <v>10</v>
      </c>
      <c r="B173" s="18">
        <v>3</v>
      </c>
      <c r="C173" s="18">
        <v>500</v>
      </c>
      <c r="D173" s="18">
        <v>800</v>
      </c>
      <c r="E173" s="33">
        <v>0.75</v>
      </c>
      <c r="F173" s="18">
        <v>4</v>
      </c>
      <c r="G173" s="18">
        <v>143</v>
      </c>
      <c r="H173" s="18">
        <v>136</v>
      </c>
      <c r="I173" s="18">
        <v>100</v>
      </c>
    </row>
    <row r="174" spans="1:9">
      <c r="A174" s="18">
        <v>10</v>
      </c>
      <c r="B174" s="18">
        <v>3</v>
      </c>
      <c r="C174" s="18">
        <v>500</v>
      </c>
      <c r="D174" s="18">
        <v>800</v>
      </c>
      <c r="E174" s="33">
        <v>0.75</v>
      </c>
      <c r="F174" s="18">
        <v>8</v>
      </c>
      <c r="G174" s="18">
        <v>131</v>
      </c>
      <c r="H174" s="18">
        <v>126</v>
      </c>
      <c r="I174" s="18">
        <v>94</v>
      </c>
    </row>
    <row r="175" spans="1:9">
      <c r="A175" s="18">
        <v>10</v>
      </c>
      <c r="B175" s="18">
        <v>3</v>
      </c>
      <c r="C175" s="18">
        <v>500</v>
      </c>
      <c r="D175" s="18">
        <v>800</v>
      </c>
      <c r="E175" s="33">
        <v>0.75</v>
      </c>
      <c r="F175" s="18">
        <v>24</v>
      </c>
      <c r="G175" s="18">
        <v>117</v>
      </c>
      <c r="H175" s="18">
        <v>109</v>
      </c>
      <c r="I175" s="18">
        <v>84</v>
      </c>
    </row>
    <row r="176" spans="1:9">
      <c r="A176" s="18">
        <v>10</v>
      </c>
      <c r="B176" s="18">
        <v>3</v>
      </c>
      <c r="C176" s="18">
        <v>500</v>
      </c>
      <c r="D176" s="18">
        <v>800</v>
      </c>
      <c r="E176" s="33">
        <v>0.9</v>
      </c>
      <c r="F176" s="18">
        <v>1</v>
      </c>
      <c r="G176" s="18">
        <v>179</v>
      </c>
      <c r="H176" s="18">
        <v>156</v>
      </c>
      <c r="I176" s="18">
        <v>102</v>
      </c>
    </row>
    <row r="177" spans="1:9">
      <c r="A177" s="18">
        <v>10</v>
      </c>
      <c r="B177" s="18">
        <v>3</v>
      </c>
      <c r="C177" s="18">
        <v>500</v>
      </c>
      <c r="D177" s="18">
        <v>800</v>
      </c>
      <c r="E177" s="33">
        <v>0.9</v>
      </c>
      <c r="F177" s="18">
        <v>2</v>
      </c>
      <c r="G177" s="18">
        <v>156</v>
      </c>
      <c r="H177" s="18">
        <v>146</v>
      </c>
      <c r="I177" s="18">
        <v>101</v>
      </c>
    </row>
    <row r="178" spans="1:9">
      <c r="A178" s="18">
        <v>10</v>
      </c>
      <c r="B178" s="18">
        <v>3</v>
      </c>
      <c r="C178" s="18">
        <v>500</v>
      </c>
      <c r="D178" s="18">
        <v>800</v>
      </c>
      <c r="E178" s="33">
        <v>0.9</v>
      </c>
      <c r="F178" s="18">
        <v>3</v>
      </c>
      <c r="G178" s="18">
        <v>147</v>
      </c>
      <c r="H178" s="18">
        <v>139</v>
      </c>
      <c r="I178" s="18">
        <v>98</v>
      </c>
    </row>
    <row r="179" spans="1:9">
      <c r="A179" s="18">
        <v>10</v>
      </c>
      <c r="B179" s="18">
        <v>3</v>
      </c>
      <c r="C179" s="18">
        <v>500</v>
      </c>
      <c r="D179" s="18">
        <v>800</v>
      </c>
      <c r="E179" s="33">
        <v>0.9</v>
      </c>
      <c r="F179" s="18">
        <v>4</v>
      </c>
      <c r="G179" s="18">
        <v>141</v>
      </c>
      <c r="H179" s="18">
        <v>134</v>
      </c>
      <c r="I179" s="18">
        <v>100</v>
      </c>
    </row>
    <row r="180" spans="1:9">
      <c r="A180" s="18">
        <v>10</v>
      </c>
      <c r="B180" s="18">
        <v>3</v>
      </c>
      <c r="C180" s="18">
        <v>500</v>
      </c>
      <c r="D180" s="18">
        <v>800</v>
      </c>
      <c r="E180" s="33">
        <v>0.9</v>
      </c>
      <c r="F180" s="18">
        <v>8</v>
      </c>
      <c r="G180" s="18">
        <v>130</v>
      </c>
      <c r="H180" s="18">
        <v>125</v>
      </c>
      <c r="I180" s="18">
        <v>95</v>
      </c>
    </row>
    <row r="181" spans="1:9">
      <c r="A181" s="18">
        <v>10</v>
      </c>
      <c r="B181" s="18">
        <v>3</v>
      </c>
      <c r="C181" s="18">
        <v>500</v>
      </c>
      <c r="D181" s="18">
        <v>800</v>
      </c>
      <c r="E181" s="33">
        <v>0.9</v>
      </c>
      <c r="F181" s="18">
        <v>24</v>
      </c>
      <c r="G181" s="18">
        <v>116</v>
      </c>
      <c r="H181" s="18">
        <v>109</v>
      </c>
      <c r="I181" s="18">
        <v>84</v>
      </c>
    </row>
    <row r="182" spans="1:9">
      <c r="A182" s="18">
        <v>20</v>
      </c>
      <c r="B182" s="18">
        <v>3</v>
      </c>
      <c r="C182" s="18">
        <v>0</v>
      </c>
      <c r="D182" s="18">
        <v>150</v>
      </c>
      <c r="E182" s="33">
        <v>0.5</v>
      </c>
      <c r="F182" s="18">
        <v>1</v>
      </c>
      <c r="G182" s="18">
        <v>207</v>
      </c>
      <c r="H182" s="18">
        <v>158</v>
      </c>
      <c r="I182" s="18">
        <v>92</v>
      </c>
    </row>
    <row r="183" spans="1:9">
      <c r="A183" s="18">
        <v>20</v>
      </c>
      <c r="B183" s="18">
        <v>3</v>
      </c>
      <c r="C183" s="18">
        <v>0</v>
      </c>
      <c r="D183" s="18">
        <v>150</v>
      </c>
      <c r="E183" s="33">
        <v>0.5</v>
      </c>
      <c r="F183" s="18">
        <v>2</v>
      </c>
      <c r="G183" s="18">
        <v>172</v>
      </c>
      <c r="H183" s="18">
        <v>150</v>
      </c>
      <c r="I183" s="18">
        <v>100</v>
      </c>
    </row>
    <row r="184" spans="1:9">
      <c r="A184" s="18">
        <v>20</v>
      </c>
      <c r="B184" s="18">
        <v>3</v>
      </c>
      <c r="C184" s="18">
        <v>0</v>
      </c>
      <c r="D184" s="18">
        <v>150</v>
      </c>
      <c r="E184" s="33">
        <v>0.5</v>
      </c>
      <c r="F184" s="18">
        <v>3</v>
      </c>
      <c r="G184" s="18">
        <v>157</v>
      </c>
      <c r="H184" s="18">
        <v>145</v>
      </c>
      <c r="I184" s="18">
        <v>100</v>
      </c>
    </row>
    <row r="185" spans="1:9">
      <c r="A185" s="18">
        <v>20</v>
      </c>
      <c r="B185" s="18">
        <v>3</v>
      </c>
      <c r="C185" s="18">
        <v>0</v>
      </c>
      <c r="D185" s="18">
        <v>150</v>
      </c>
      <c r="E185" s="33">
        <v>0.5</v>
      </c>
      <c r="F185" s="18">
        <v>4</v>
      </c>
      <c r="G185" s="18">
        <v>146</v>
      </c>
      <c r="H185" s="18">
        <v>141</v>
      </c>
      <c r="I185" s="18">
        <v>103</v>
      </c>
    </row>
    <row r="186" spans="1:9">
      <c r="A186" s="18">
        <v>20</v>
      </c>
      <c r="B186" s="18">
        <v>3</v>
      </c>
      <c r="C186" s="18">
        <v>0</v>
      </c>
      <c r="D186" s="18">
        <v>150</v>
      </c>
      <c r="E186" s="33">
        <v>0.5</v>
      </c>
      <c r="F186" s="18">
        <v>8</v>
      </c>
      <c r="G186" s="18">
        <v>128</v>
      </c>
      <c r="H186" s="18">
        <v>130</v>
      </c>
      <c r="I186" s="18">
        <v>99</v>
      </c>
    </row>
    <row r="187" spans="1:9">
      <c r="A187" s="18">
        <v>20</v>
      </c>
      <c r="B187" s="18">
        <v>3</v>
      </c>
      <c r="C187" s="18">
        <v>0</v>
      </c>
      <c r="D187" s="18">
        <v>150</v>
      </c>
      <c r="E187" s="33">
        <v>0.5</v>
      </c>
      <c r="F187" s="18">
        <v>24</v>
      </c>
      <c r="G187" s="18">
        <v>111</v>
      </c>
      <c r="H187" s="18">
        <v>111</v>
      </c>
      <c r="I187" s="18">
        <v>86</v>
      </c>
    </row>
    <row r="188" spans="1:9">
      <c r="A188" s="18">
        <v>20</v>
      </c>
      <c r="B188" s="44">
        <v>1</v>
      </c>
      <c r="C188" s="44">
        <v>0</v>
      </c>
      <c r="D188" s="44">
        <v>50</v>
      </c>
      <c r="E188" s="33">
        <f t="shared" ref="E188:I193" si="14">E182</f>
        <v>0.5</v>
      </c>
      <c r="F188" s="18">
        <f t="shared" si="14"/>
        <v>1</v>
      </c>
      <c r="G188" s="18">
        <f t="shared" si="14"/>
        <v>207</v>
      </c>
      <c r="H188" s="18">
        <f t="shared" si="14"/>
        <v>158</v>
      </c>
      <c r="I188" s="18">
        <f t="shared" si="14"/>
        <v>92</v>
      </c>
    </row>
    <row r="189" spans="1:9">
      <c r="A189" s="18">
        <v>20</v>
      </c>
      <c r="B189" s="44">
        <v>1</v>
      </c>
      <c r="C189" s="44">
        <v>0</v>
      </c>
      <c r="D189" s="44">
        <v>50</v>
      </c>
      <c r="E189" s="33">
        <f t="shared" si="14"/>
        <v>0.5</v>
      </c>
      <c r="F189" s="18">
        <f t="shared" si="14"/>
        <v>2</v>
      </c>
      <c r="G189" s="18">
        <f t="shared" si="14"/>
        <v>172</v>
      </c>
      <c r="H189" s="18">
        <f t="shared" si="14"/>
        <v>150</v>
      </c>
      <c r="I189" s="18">
        <f t="shared" si="14"/>
        <v>100</v>
      </c>
    </row>
    <row r="190" spans="1:9">
      <c r="A190" s="18">
        <v>20</v>
      </c>
      <c r="B190" s="44">
        <v>1</v>
      </c>
      <c r="C190" s="44">
        <v>0</v>
      </c>
      <c r="D190" s="44">
        <v>50</v>
      </c>
      <c r="E190" s="33">
        <f t="shared" si="14"/>
        <v>0.5</v>
      </c>
      <c r="F190" s="18">
        <f t="shared" si="14"/>
        <v>3</v>
      </c>
      <c r="G190" s="18">
        <f t="shared" si="14"/>
        <v>157</v>
      </c>
      <c r="H190" s="18">
        <f t="shared" si="14"/>
        <v>145</v>
      </c>
      <c r="I190" s="18">
        <f t="shared" si="14"/>
        <v>100</v>
      </c>
    </row>
    <row r="191" spans="1:9">
      <c r="A191" s="18">
        <v>20</v>
      </c>
      <c r="B191" s="44">
        <v>1</v>
      </c>
      <c r="C191" s="44">
        <v>0</v>
      </c>
      <c r="D191" s="44">
        <v>50</v>
      </c>
      <c r="E191" s="33">
        <f t="shared" si="14"/>
        <v>0.5</v>
      </c>
      <c r="F191" s="18">
        <f t="shared" si="14"/>
        <v>4</v>
      </c>
      <c r="G191" s="18">
        <f t="shared" si="14"/>
        <v>146</v>
      </c>
      <c r="H191" s="18">
        <f t="shared" si="14"/>
        <v>141</v>
      </c>
      <c r="I191" s="18">
        <f t="shared" si="14"/>
        <v>103</v>
      </c>
    </row>
    <row r="192" spans="1:9">
      <c r="A192" s="18">
        <v>20</v>
      </c>
      <c r="B192" s="44">
        <v>1</v>
      </c>
      <c r="C192" s="44">
        <v>0</v>
      </c>
      <c r="D192" s="44">
        <v>50</v>
      </c>
      <c r="E192" s="33">
        <f t="shared" si="14"/>
        <v>0.5</v>
      </c>
      <c r="F192" s="18">
        <f t="shared" si="14"/>
        <v>8</v>
      </c>
      <c r="G192" s="18">
        <f t="shared" si="14"/>
        <v>128</v>
      </c>
      <c r="H192" s="18">
        <f t="shared" si="14"/>
        <v>130</v>
      </c>
      <c r="I192" s="18">
        <f t="shared" si="14"/>
        <v>99</v>
      </c>
    </row>
    <row r="193" spans="1:9">
      <c r="A193" s="18">
        <v>20</v>
      </c>
      <c r="B193" s="44">
        <v>1</v>
      </c>
      <c r="C193" s="44">
        <v>0</v>
      </c>
      <c r="D193" s="44">
        <v>50</v>
      </c>
      <c r="E193" s="33">
        <f t="shared" si="14"/>
        <v>0.5</v>
      </c>
      <c r="F193" s="18">
        <f t="shared" si="14"/>
        <v>24</v>
      </c>
      <c r="G193" s="18">
        <f t="shared" si="14"/>
        <v>111</v>
      </c>
      <c r="H193" s="18">
        <f t="shared" si="14"/>
        <v>111</v>
      </c>
      <c r="I193" s="18">
        <f t="shared" si="14"/>
        <v>86</v>
      </c>
    </row>
    <row r="194" spans="1:9">
      <c r="A194" s="18">
        <v>20</v>
      </c>
      <c r="B194" s="18">
        <v>3</v>
      </c>
      <c r="C194" s="18">
        <v>0</v>
      </c>
      <c r="D194" s="18">
        <v>150</v>
      </c>
      <c r="E194" s="33">
        <v>0.75</v>
      </c>
      <c r="F194" s="18">
        <v>1</v>
      </c>
      <c r="G194" s="18">
        <v>192</v>
      </c>
      <c r="H194" s="18">
        <v>156</v>
      </c>
      <c r="I194" s="18">
        <v>98</v>
      </c>
    </row>
    <row r="195" spans="1:9">
      <c r="A195" s="18">
        <v>20</v>
      </c>
      <c r="B195" s="18">
        <v>3</v>
      </c>
      <c r="C195" s="18">
        <v>0</v>
      </c>
      <c r="D195" s="18">
        <v>150</v>
      </c>
      <c r="E195" s="33">
        <v>0.75</v>
      </c>
      <c r="F195" s="18">
        <v>2</v>
      </c>
      <c r="G195" s="18">
        <v>165</v>
      </c>
      <c r="H195" s="18">
        <v>147</v>
      </c>
      <c r="I195" s="18">
        <v>102</v>
      </c>
    </row>
    <row r="196" spans="1:9">
      <c r="A196" s="18">
        <v>20</v>
      </c>
      <c r="B196" s="18">
        <v>3</v>
      </c>
      <c r="C196" s="18">
        <v>0</v>
      </c>
      <c r="D196" s="18">
        <v>150</v>
      </c>
      <c r="E196" s="33">
        <v>0.75</v>
      </c>
      <c r="F196" s="18">
        <v>3</v>
      </c>
      <c r="G196" s="18">
        <v>151</v>
      </c>
      <c r="H196" s="18">
        <v>142</v>
      </c>
      <c r="I196" s="18">
        <v>101</v>
      </c>
    </row>
    <row r="197" spans="1:9">
      <c r="A197" s="18">
        <v>20</v>
      </c>
      <c r="B197" s="18">
        <v>3</v>
      </c>
      <c r="C197" s="18">
        <v>0</v>
      </c>
      <c r="D197" s="18">
        <v>150</v>
      </c>
      <c r="E197" s="33">
        <v>0.75</v>
      </c>
      <c r="F197" s="18">
        <v>4</v>
      </c>
      <c r="G197" s="18">
        <v>142</v>
      </c>
      <c r="H197" s="18">
        <v>138</v>
      </c>
      <c r="I197" s="18">
        <v>103</v>
      </c>
    </row>
    <row r="198" spans="1:9">
      <c r="A198" s="18">
        <v>20</v>
      </c>
      <c r="B198" s="18">
        <v>3</v>
      </c>
      <c r="C198" s="18">
        <v>0</v>
      </c>
      <c r="D198" s="18">
        <v>150</v>
      </c>
      <c r="E198" s="33">
        <v>0.75</v>
      </c>
      <c r="F198" s="18">
        <v>8</v>
      </c>
      <c r="G198" s="18">
        <v>126</v>
      </c>
      <c r="H198" s="18">
        <v>128</v>
      </c>
      <c r="I198" s="18">
        <v>98</v>
      </c>
    </row>
    <row r="199" spans="1:9">
      <c r="A199" s="18">
        <v>20</v>
      </c>
      <c r="B199" s="18">
        <v>3</v>
      </c>
      <c r="C199" s="18">
        <v>0</v>
      </c>
      <c r="D199" s="18">
        <v>150</v>
      </c>
      <c r="E199" s="33">
        <v>0.75</v>
      </c>
      <c r="F199" s="18">
        <v>24</v>
      </c>
      <c r="G199" s="18">
        <v>110</v>
      </c>
      <c r="H199" s="18">
        <v>110</v>
      </c>
      <c r="I199" s="18">
        <v>88</v>
      </c>
    </row>
    <row r="200" spans="1:9">
      <c r="A200" s="18">
        <v>20</v>
      </c>
      <c r="B200" s="44">
        <v>1</v>
      </c>
      <c r="C200" s="44">
        <v>0</v>
      </c>
      <c r="D200" s="44">
        <v>50</v>
      </c>
      <c r="E200" s="33">
        <f t="shared" ref="E200:I205" si="15">E194</f>
        <v>0.75</v>
      </c>
      <c r="F200" s="18">
        <f t="shared" si="15"/>
        <v>1</v>
      </c>
      <c r="G200" s="18">
        <f t="shared" si="15"/>
        <v>192</v>
      </c>
      <c r="H200" s="18">
        <f t="shared" si="15"/>
        <v>156</v>
      </c>
      <c r="I200" s="18">
        <f t="shared" si="15"/>
        <v>98</v>
      </c>
    </row>
    <row r="201" spans="1:9">
      <c r="A201" s="18">
        <v>20</v>
      </c>
      <c r="B201" s="44">
        <v>1</v>
      </c>
      <c r="C201" s="44">
        <v>0</v>
      </c>
      <c r="D201" s="44">
        <v>50</v>
      </c>
      <c r="E201" s="33">
        <f t="shared" si="15"/>
        <v>0.75</v>
      </c>
      <c r="F201" s="18">
        <f t="shared" si="15"/>
        <v>2</v>
      </c>
      <c r="G201" s="18">
        <f t="shared" si="15"/>
        <v>165</v>
      </c>
      <c r="H201" s="18">
        <f t="shared" si="15"/>
        <v>147</v>
      </c>
      <c r="I201" s="18">
        <f t="shared" si="15"/>
        <v>102</v>
      </c>
    </row>
    <row r="202" spans="1:9">
      <c r="A202" s="18">
        <v>20</v>
      </c>
      <c r="B202" s="44">
        <v>1</v>
      </c>
      <c r="C202" s="44">
        <v>0</v>
      </c>
      <c r="D202" s="44">
        <v>50</v>
      </c>
      <c r="E202" s="33">
        <f t="shared" si="15"/>
        <v>0.75</v>
      </c>
      <c r="F202" s="18">
        <f t="shared" si="15"/>
        <v>3</v>
      </c>
      <c r="G202" s="18">
        <f t="shared" si="15"/>
        <v>151</v>
      </c>
      <c r="H202" s="18">
        <f t="shared" si="15"/>
        <v>142</v>
      </c>
      <c r="I202" s="18">
        <f t="shared" si="15"/>
        <v>101</v>
      </c>
    </row>
    <row r="203" spans="1:9">
      <c r="A203" s="18">
        <v>20</v>
      </c>
      <c r="B203" s="44">
        <v>1</v>
      </c>
      <c r="C203" s="44">
        <v>0</v>
      </c>
      <c r="D203" s="44">
        <v>50</v>
      </c>
      <c r="E203" s="33">
        <f t="shared" si="15"/>
        <v>0.75</v>
      </c>
      <c r="F203" s="18">
        <f t="shared" si="15"/>
        <v>4</v>
      </c>
      <c r="G203" s="18">
        <f t="shared" si="15"/>
        <v>142</v>
      </c>
      <c r="H203" s="18">
        <f t="shared" si="15"/>
        <v>138</v>
      </c>
      <c r="I203" s="18">
        <f t="shared" si="15"/>
        <v>103</v>
      </c>
    </row>
    <row r="204" spans="1:9">
      <c r="A204" s="18">
        <v>20</v>
      </c>
      <c r="B204" s="44">
        <v>1</v>
      </c>
      <c r="C204" s="44">
        <v>0</v>
      </c>
      <c r="D204" s="44">
        <v>50</v>
      </c>
      <c r="E204" s="33">
        <f t="shared" si="15"/>
        <v>0.75</v>
      </c>
      <c r="F204" s="18">
        <f t="shared" si="15"/>
        <v>8</v>
      </c>
      <c r="G204" s="18">
        <f t="shared" si="15"/>
        <v>126</v>
      </c>
      <c r="H204" s="18">
        <f t="shared" si="15"/>
        <v>128</v>
      </c>
      <c r="I204" s="18">
        <f t="shared" si="15"/>
        <v>98</v>
      </c>
    </row>
    <row r="205" spans="1:9">
      <c r="A205" s="18">
        <v>20</v>
      </c>
      <c r="B205" s="44">
        <v>1</v>
      </c>
      <c r="C205" s="44">
        <v>0</v>
      </c>
      <c r="D205" s="44">
        <v>50</v>
      </c>
      <c r="E205" s="33">
        <f t="shared" si="15"/>
        <v>0.75</v>
      </c>
      <c r="F205" s="18">
        <f t="shared" si="15"/>
        <v>24</v>
      </c>
      <c r="G205" s="18">
        <f t="shared" si="15"/>
        <v>110</v>
      </c>
      <c r="H205" s="18">
        <f t="shared" si="15"/>
        <v>110</v>
      </c>
      <c r="I205" s="18">
        <f t="shared" si="15"/>
        <v>88</v>
      </c>
    </row>
    <row r="206" spans="1:9">
      <c r="A206" s="18">
        <v>20</v>
      </c>
      <c r="B206" s="18">
        <v>3</v>
      </c>
      <c r="C206" s="18">
        <v>0</v>
      </c>
      <c r="D206" s="18">
        <v>150</v>
      </c>
      <c r="E206" s="33">
        <v>0.9</v>
      </c>
      <c r="F206" s="18">
        <v>1</v>
      </c>
      <c r="G206" s="18">
        <v>182</v>
      </c>
      <c r="H206" s="18">
        <v>153</v>
      </c>
      <c r="I206" s="18">
        <v>98</v>
      </c>
    </row>
    <row r="207" spans="1:9">
      <c r="A207" s="18">
        <v>20</v>
      </c>
      <c r="B207" s="18">
        <v>3</v>
      </c>
      <c r="C207" s="18">
        <v>0</v>
      </c>
      <c r="D207" s="18">
        <v>150</v>
      </c>
      <c r="E207" s="33">
        <v>0.9</v>
      </c>
      <c r="F207" s="18">
        <v>2</v>
      </c>
      <c r="G207" s="18">
        <v>157</v>
      </c>
      <c r="H207" s="18">
        <v>145</v>
      </c>
      <c r="I207" s="18">
        <v>104</v>
      </c>
    </row>
    <row r="208" spans="1:9">
      <c r="A208" s="18">
        <v>20</v>
      </c>
      <c r="B208" s="18">
        <v>3</v>
      </c>
      <c r="C208" s="18">
        <v>0</v>
      </c>
      <c r="D208" s="18">
        <v>150</v>
      </c>
      <c r="E208" s="33">
        <v>0.9</v>
      </c>
      <c r="F208" s="18">
        <v>3</v>
      </c>
      <c r="G208" s="18">
        <v>145</v>
      </c>
      <c r="H208" s="18">
        <v>139</v>
      </c>
      <c r="I208" s="18">
        <v>103</v>
      </c>
    </row>
    <row r="209" spans="1:9">
      <c r="A209" s="18">
        <v>20</v>
      </c>
      <c r="B209" s="18">
        <v>3</v>
      </c>
      <c r="C209" s="18">
        <v>0</v>
      </c>
      <c r="D209" s="18">
        <v>150</v>
      </c>
      <c r="E209" s="33">
        <v>0.9</v>
      </c>
      <c r="F209" s="18">
        <v>4</v>
      </c>
      <c r="G209" s="18">
        <v>136</v>
      </c>
      <c r="H209" s="18">
        <v>134</v>
      </c>
      <c r="I209" s="18">
        <v>102</v>
      </c>
    </row>
    <row r="210" spans="1:9">
      <c r="A210" s="18">
        <v>20</v>
      </c>
      <c r="B210" s="18">
        <v>3</v>
      </c>
      <c r="C210" s="18">
        <v>0</v>
      </c>
      <c r="D210" s="18">
        <v>150</v>
      </c>
      <c r="E210" s="33">
        <v>0.9</v>
      </c>
      <c r="F210" s="18">
        <v>8</v>
      </c>
      <c r="G210" s="18">
        <v>123</v>
      </c>
      <c r="H210" s="18">
        <v>126</v>
      </c>
      <c r="I210" s="18">
        <v>97</v>
      </c>
    </row>
    <row r="211" spans="1:9">
      <c r="A211" s="18">
        <v>20</v>
      </c>
      <c r="B211" s="18">
        <v>3</v>
      </c>
      <c r="C211" s="18">
        <v>0</v>
      </c>
      <c r="D211" s="18">
        <v>150</v>
      </c>
      <c r="E211" s="33">
        <v>0.9</v>
      </c>
      <c r="F211" s="18">
        <v>24</v>
      </c>
      <c r="G211" s="18">
        <v>109</v>
      </c>
      <c r="H211" s="18">
        <v>108</v>
      </c>
      <c r="I211" s="18">
        <v>90</v>
      </c>
    </row>
    <row r="212" spans="1:9">
      <c r="A212" s="18">
        <v>20</v>
      </c>
      <c r="B212" s="44">
        <v>1</v>
      </c>
      <c r="C212" s="44">
        <v>0</v>
      </c>
      <c r="D212" s="44">
        <v>50</v>
      </c>
      <c r="E212" s="33">
        <f t="shared" ref="E212:I217" si="16">E206</f>
        <v>0.9</v>
      </c>
      <c r="F212" s="18">
        <f t="shared" si="16"/>
        <v>1</v>
      </c>
      <c r="G212" s="18">
        <f t="shared" si="16"/>
        <v>182</v>
      </c>
      <c r="H212" s="18">
        <f t="shared" si="16"/>
        <v>153</v>
      </c>
      <c r="I212" s="18">
        <f t="shared" si="16"/>
        <v>98</v>
      </c>
    </row>
    <row r="213" spans="1:9">
      <c r="A213" s="18">
        <v>20</v>
      </c>
      <c r="B213" s="44">
        <v>1</v>
      </c>
      <c r="C213" s="44">
        <v>0</v>
      </c>
      <c r="D213" s="44">
        <v>50</v>
      </c>
      <c r="E213" s="33">
        <f t="shared" si="16"/>
        <v>0.9</v>
      </c>
      <c r="F213" s="18">
        <f t="shared" si="16"/>
        <v>2</v>
      </c>
      <c r="G213" s="18">
        <f t="shared" si="16"/>
        <v>157</v>
      </c>
      <c r="H213" s="18">
        <f t="shared" si="16"/>
        <v>145</v>
      </c>
      <c r="I213" s="18">
        <f t="shared" si="16"/>
        <v>104</v>
      </c>
    </row>
    <row r="214" spans="1:9">
      <c r="A214" s="18">
        <v>20</v>
      </c>
      <c r="B214" s="44">
        <v>1</v>
      </c>
      <c r="C214" s="44">
        <v>0</v>
      </c>
      <c r="D214" s="44">
        <v>50</v>
      </c>
      <c r="E214" s="33">
        <f t="shared" si="16"/>
        <v>0.9</v>
      </c>
      <c r="F214" s="18">
        <f t="shared" si="16"/>
        <v>3</v>
      </c>
      <c r="G214" s="18">
        <f t="shared" si="16"/>
        <v>145</v>
      </c>
      <c r="H214" s="18">
        <f t="shared" si="16"/>
        <v>139</v>
      </c>
      <c r="I214" s="18">
        <f t="shared" si="16"/>
        <v>103</v>
      </c>
    </row>
    <row r="215" spans="1:9">
      <c r="A215" s="18">
        <v>20</v>
      </c>
      <c r="B215" s="44">
        <v>1</v>
      </c>
      <c r="C215" s="44">
        <v>0</v>
      </c>
      <c r="D215" s="44">
        <v>50</v>
      </c>
      <c r="E215" s="33">
        <f t="shared" si="16"/>
        <v>0.9</v>
      </c>
      <c r="F215" s="18">
        <f t="shared" si="16"/>
        <v>4</v>
      </c>
      <c r="G215" s="18">
        <f t="shared" si="16"/>
        <v>136</v>
      </c>
      <c r="H215" s="18">
        <f t="shared" si="16"/>
        <v>134</v>
      </c>
      <c r="I215" s="18">
        <f t="shared" si="16"/>
        <v>102</v>
      </c>
    </row>
    <row r="216" spans="1:9">
      <c r="A216" s="18">
        <v>20</v>
      </c>
      <c r="B216" s="44">
        <v>1</v>
      </c>
      <c r="C216" s="44">
        <v>0</v>
      </c>
      <c r="D216" s="44">
        <v>50</v>
      </c>
      <c r="E216" s="33">
        <f t="shared" si="16"/>
        <v>0.9</v>
      </c>
      <c r="F216" s="18">
        <f t="shared" si="16"/>
        <v>8</v>
      </c>
      <c r="G216" s="18">
        <f t="shared" si="16"/>
        <v>123</v>
      </c>
      <c r="H216" s="18">
        <f t="shared" si="16"/>
        <v>126</v>
      </c>
      <c r="I216" s="18">
        <f t="shared" si="16"/>
        <v>97</v>
      </c>
    </row>
    <row r="217" spans="1:9">
      <c r="A217" s="18">
        <v>20</v>
      </c>
      <c r="B217" s="44">
        <v>1</v>
      </c>
      <c r="C217" s="44">
        <v>0</v>
      </c>
      <c r="D217" s="44">
        <v>50</v>
      </c>
      <c r="E217" s="33">
        <f t="shared" si="16"/>
        <v>0.9</v>
      </c>
      <c r="F217" s="18">
        <f t="shared" si="16"/>
        <v>24</v>
      </c>
      <c r="G217" s="18">
        <f t="shared" si="16"/>
        <v>109</v>
      </c>
      <c r="H217" s="18">
        <f t="shared" si="16"/>
        <v>108</v>
      </c>
      <c r="I217" s="18">
        <f t="shared" si="16"/>
        <v>90</v>
      </c>
    </row>
    <row r="218" spans="1:9">
      <c r="A218" s="18">
        <v>20</v>
      </c>
      <c r="B218" s="18">
        <v>3</v>
      </c>
      <c r="C218" s="18">
        <v>150</v>
      </c>
      <c r="D218" s="18">
        <v>500</v>
      </c>
      <c r="E218" s="33">
        <v>0.5</v>
      </c>
      <c r="F218" s="18">
        <v>1</v>
      </c>
      <c r="G218" s="18">
        <v>192</v>
      </c>
      <c r="H218" s="18">
        <v>159</v>
      </c>
      <c r="I218" s="18">
        <v>99</v>
      </c>
    </row>
    <row r="219" spans="1:9">
      <c r="A219" s="18">
        <v>20</v>
      </c>
      <c r="B219" s="18">
        <v>3</v>
      </c>
      <c r="C219" s="18">
        <v>150</v>
      </c>
      <c r="D219" s="18">
        <v>500</v>
      </c>
      <c r="E219" s="33">
        <v>0.5</v>
      </c>
      <c r="F219" s="18">
        <v>2</v>
      </c>
      <c r="G219" s="18">
        <v>161</v>
      </c>
      <c r="H219" s="18">
        <v>149</v>
      </c>
      <c r="I219" s="18">
        <v>104</v>
      </c>
    </row>
    <row r="220" spans="1:9">
      <c r="A220" s="18">
        <v>20</v>
      </c>
      <c r="B220" s="18">
        <v>3</v>
      </c>
      <c r="C220" s="18">
        <v>150</v>
      </c>
      <c r="D220" s="18">
        <v>500</v>
      </c>
      <c r="E220" s="33">
        <v>0.5</v>
      </c>
      <c r="F220" s="18">
        <v>3</v>
      </c>
      <c r="G220" s="18">
        <v>147</v>
      </c>
      <c r="H220" s="18">
        <v>143</v>
      </c>
      <c r="I220" s="18">
        <v>102</v>
      </c>
    </row>
    <row r="221" spans="1:9">
      <c r="A221" s="18">
        <v>20</v>
      </c>
      <c r="B221" s="18">
        <v>3</v>
      </c>
      <c r="C221" s="18">
        <v>150</v>
      </c>
      <c r="D221" s="18">
        <v>500</v>
      </c>
      <c r="E221" s="33">
        <v>0.5</v>
      </c>
      <c r="F221" s="18">
        <v>4</v>
      </c>
      <c r="G221" s="18">
        <v>139</v>
      </c>
      <c r="H221" s="18">
        <v>138</v>
      </c>
      <c r="I221" s="18">
        <v>104</v>
      </c>
    </row>
    <row r="222" spans="1:9">
      <c r="A222" s="18">
        <v>20</v>
      </c>
      <c r="B222" s="18">
        <v>3</v>
      </c>
      <c r="C222" s="18">
        <v>150</v>
      </c>
      <c r="D222" s="18">
        <v>500</v>
      </c>
      <c r="E222" s="33">
        <v>0.5</v>
      </c>
      <c r="F222" s="18">
        <v>8</v>
      </c>
      <c r="G222" s="18">
        <v>124</v>
      </c>
      <c r="H222" s="18">
        <v>127</v>
      </c>
      <c r="I222" s="18">
        <v>98</v>
      </c>
    </row>
    <row r="223" spans="1:9">
      <c r="A223" s="18">
        <v>20</v>
      </c>
      <c r="B223" s="18">
        <v>3</v>
      </c>
      <c r="C223" s="18">
        <v>150</v>
      </c>
      <c r="D223" s="18">
        <v>500</v>
      </c>
      <c r="E223" s="33">
        <v>0.5</v>
      </c>
      <c r="F223" s="18">
        <v>24</v>
      </c>
      <c r="G223" s="18">
        <v>110</v>
      </c>
      <c r="H223" s="18">
        <v>110</v>
      </c>
      <c r="I223" s="18">
        <v>85</v>
      </c>
    </row>
    <row r="224" spans="1:9">
      <c r="A224" s="18">
        <v>20</v>
      </c>
      <c r="B224" s="44">
        <v>1</v>
      </c>
      <c r="C224" s="44">
        <v>50</v>
      </c>
      <c r="D224" s="44">
        <v>167.5</v>
      </c>
      <c r="E224" s="33">
        <f t="shared" ref="E224:I229" si="17">E218</f>
        <v>0.5</v>
      </c>
      <c r="F224" s="18">
        <f t="shared" si="17"/>
        <v>1</v>
      </c>
      <c r="G224" s="18">
        <f t="shared" si="17"/>
        <v>192</v>
      </c>
      <c r="H224" s="18">
        <f t="shared" si="17"/>
        <v>159</v>
      </c>
      <c r="I224" s="18">
        <f t="shared" si="17"/>
        <v>99</v>
      </c>
    </row>
    <row r="225" spans="1:9">
      <c r="A225" s="18">
        <v>20</v>
      </c>
      <c r="B225" s="44">
        <v>1</v>
      </c>
      <c r="C225" s="44">
        <v>50</v>
      </c>
      <c r="D225" s="44">
        <v>167.5</v>
      </c>
      <c r="E225" s="33">
        <f t="shared" si="17"/>
        <v>0.5</v>
      </c>
      <c r="F225" s="18">
        <f t="shared" si="17"/>
        <v>2</v>
      </c>
      <c r="G225" s="18">
        <f t="shared" si="17"/>
        <v>161</v>
      </c>
      <c r="H225" s="18">
        <f t="shared" si="17"/>
        <v>149</v>
      </c>
      <c r="I225" s="18">
        <f t="shared" si="17"/>
        <v>104</v>
      </c>
    </row>
    <row r="226" spans="1:9">
      <c r="A226" s="18">
        <v>20</v>
      </c>
      <c r="B226" s="44">
        <v>1</v>
      </c>
      <c r="C226" s="44">
        <v>50</v>
      </c>
      <c r="D226" s="44">
        <v>167.5</v>
      </c>
      <c r="E226" s="33">
        <f t="shared" si="17"/>
        <v>0.5</v>
      </c>
      <c r="F226" s="18">
        <f t="shared" si="17"/>
        <v>3</v>
      </c>
      <c r="G226" s="18">
        <f t="shared" si="17"/>
        <v>147</v>
      </c>
      <c r="H226" s="18">
        <f t="shared" si="17"/>
        <v>143</v>
      </c>
      <c r="I226" s="18">
        <f t="shared" si="17"/>
        <v>102</v>
      </c>
    </row>
    <row r="227" spans="1:9">
      <c r="A227" s="18">
        <v>20</v>
      </c>
      <c r="B227" s="44">
        <v>1</v>
      </c>
      <c r="C227" s="44">
        <v>50</v>
      </c>
      <c r="D227" s="44">
        <v>167.5</v>
      </c>
      <c r="E227" s="33">
        <f t="shared" si="17"/>
        <v>0.5</v>
      </c>
      <c r="F227" s="18">
        <f t="shared" si="17"/>
        <v>4</v>
      </c>
      <c r="G227" s="18">
        <f t="shared" si="17"/>
        <v>139</v>
      </c>
      <c r="H227" s="18">
        <f t="shared" si="17"/>
        <v>138</v>
      </c>
      <c r="I227" s="18">
        <f t="shared" si="17"/>
        <v>104</v>
      </c>
    </row>
    <row r="228" spans="1:9">
      <c r="A228" s="18">
        <v>20</v>
      </c>
      <c r="B228" s="44">
        <v>1</v>
      </c>
      <c r="C228" s="44">
        <v>50</v>
      </c>
      <c r="D228" s="44">
        <v>167.5</v>
      </c>
      <c r="E228" s="33">
        <f t="shared" si="17"/>
        <v>0.5</v>
      </c>
      <c r="F228" s="18">
        <f t="shared" si="17"/>
        <v>8</v>
      </c>
      <c r="G228" s="18">
        <f t="shared" si="17"/>
        <v>124</v>
      </c>
      <c r="H228" s="18">
        <f t="shared" si="17"/>
        <v>127</v>
      </c>
      <c r="I228" s="18">
        <f t="shared" si="17"/>
        <v>98</v>
      </c>
    </row>
    <row r="229" spans="1:9">
      <c r="A229" s="18">
        <v>20</v>
      </c>
      <c r="B229" s="44">
        <v>1</v>
      </c>
      <c r="C229" s="44">
        <v>50</v>
      </c>
      <c r="D229" s="44">
        <v>167.5</v>
      </c>
      <c r="E229" s="33">
        <f t="shared" si="17"/>
        <v>0.5</v>
      </c>
      <c r="F229" s="18">
        <f t="shared" si="17"/>
        <v>24</v>
      </c>
      <c r="G229" s="18">
        <f t="shared" si="17"/>
        <v>110</v>
      </c>
      <c r="H229" s="18">
        <f t="shared" si="17"/>
        <v>110</v>
      </c>
      <c r="I229" s="18">
        <f t="shared" si="17"/>
        <v>85</v>
      </c>
    </row>
    <row r="230" spans="1:9">
      <c r="A230" s="18">
        <v>20</v>
      </c>
      <c r="B230" s="18">
        <v>3</v>
      </c>
      <c r="C230" s="18">
        <v>150</v>
      </c>
      <c r="D230" s="18">
        <v>500</v>
      </c>
      <c r="E230" s="33">
        <v>0.75</v>
      </c>
      <c r="F230" s="18">
        <v>1</v>
      </c>
      <c r="G230" s="18">
        <v>180</v>
      </c>
      <c r="H230" s="18">
        <v>157</v>
      </c>
      <c r="I230" s="18">
        <v>103</v>
      </c>
    </row>
    <row r="231" spans="1:9">
      <c r="A231" s="18">
        <v>20</v>
      </c>
      <c r="B231" s="18">
        <v>3</v>
      </c>
      <c r="C231" s="18">
        <v>150</v>
      </c>
      <c r="D231" s="18">
        <v>500</v>
      </c>
      <c r="E231" s="33">
        <v>0.75</v>
      </c>
      <c r="F231" s="18">
        <v>2</v>
      </c>
      <c r="G231" s="18">
        <v>156</v>
      </c>
      <c r="H231" s="18">
        <v>146</v>
      </c>
      <c r="I231" s="18">
        <v>105</v>
      </c>
    </row>
    <row r="232" spans="1:9">
      <c r="A232" s="18">
        <v>20</v>
      </c>
      <c r="B232" s="18">
        <v>3</v>
      </c>
      <c r="C232" s="18">
        <v>150</v>
      </c>
      <c r="D232" s="18">
        <v>500</v>
      </c>
      <c r="E232" s="33">
        <v>0.75</v>
      </c>
      <c r="F232" s="18">
        <v>3</v>
      </c>
      <c r="G232" s="18">
        <v>144</v>
      </c>
      <c r="H232" s="18">
        <v>140</v>
      </c>
      <c r="I232" s="18">
        <v>102</v>
      </c>
    </row>
    <row r="233" spans="1:9">
      <c r="A233" s="18">
        <v>20</v>
      </c>
      <c r="B233" s="18">
        <v>3</v>
      </c>
      <c r="C233" s="18">
        <v>150</v>
      </c>
      <c r="D233" s="18">
        <v>500</v>
      </c>
      <c r="E233" s="33">
        <v>0.75</v>
      </c>
      <c r="F233" s="18">
        <v>4</v>
      </c>
      <c r="G233" s="18">
        <v>137</v>
      </c>
      <c r="H233" s="18">
        <v>136</v>
      </c>
      <c r="I233" s="18">
        <v>103</v>
      </c>
    </row>
    <row r="234" spans="1:9">
      <c r="A234" s="18">
        <v>20</v>
      </c>
      <c r="B234" s="18">
        <v>3</v>
      </c>
      <c r="C234" s="18">
        <v>150</v>
      </c>
      <c r="D234" s="18">
        <v>500</v>
      </c>
      <c r="E234" s="33">
        <v>0.75</v>
      </c>
      <c r="F234" s="18">
        <v>8</v>
      </c>
      <c r="G234" s="18">
        <v>123</v>
      </c>
      <c r="H234" s="18">
        <v>126</v>
      </c>
      <c r="I234" s="18">
        <v>97</v>
      </c>
    </row>
    <row r="235" spans="1:9">
      <c r="A235" s="18">
        <v>20</v>
      </c>
      <c r="B235" s="18">
        <v>3</v>
      </c>
      <c r="C235" s="18">
        <v>150</v>
      </c>
      <c r="D235" s="18">
        <v>500</v>
      </c>
      <c r="E235" s="33">
        <v>0.75</v>
      </c>
      <c r="F235" s="18">
        <v>24</v>
      </c>
      <c r="G235" s="18">
        <v>109</v>
      </c>
      <c r="H235" s="18">
        <v>109</v>
      </c>
      <c r="I235" s="18">
        <v>87</v>
      </c>
    </row>
    <row r="236" spans="1:9">
      <c r="A236" s="18">
        <v>20</v>
      </c>
      <c r="B236" s="44">
        <v>1</v>
      </c>
      <c r="C236" s="44">
        <v>50</v>
      </c>
      <c r="D236" s="44">
        <v>167.5</v>
      </c>
      <c r="E236" s="33">
        <f t="shared" ref="E236:I241" si="18">E230</f>
        <v>0.75</v>
      </c>
      <c r="F236" s="18">
        <f t="shared" si="18"/>
        <v>1</v>
      </c>
      <c r="G236" s="18">
        <f t="shared" si="18"/>
        <v>180</v>
      </c>
      <c r="H236" s="18">
        <f t="shared" si="18"/>
        <v>157</v>
      </c>
      <c r="I236" s="18">
        <f t="shared" si="18"/>
        <v>103</v>
      </c>
    </row>
    <row r="237" spans="1:9">
      <c r="A237" s="18">
        <v>20</v>
      </c>
      <c r="B237" s="44">
        <v>1</v>
      </c>
      <c r="C237" s="44">
        <v>50</v>
      </c>
      <c r="D237" s="44">
        <v>167.5</v>
      </c>
      <c r="E237" s="33">
        <f t="shared" si="18"/>
        <v>0.75</v>
      </c>
      <c r="F237" s="18">
        <f t="shared" si="18"/>
        <v>2</v>
      </c>
      <c r="G237" s="18">
        <f t="shared" si="18"/>
        <v>156</v>
      </c>
      <c r="H237" s="18">
        <f t="shared" si="18"/>
        <v>146</v>
      </c>
      <c r="I237" s="18">
        <f t="shared" si="18"/>
        <v>105</v>
      </c>
    </row>
    <row r="238" spans="1:9">
      <c r="A238" s="18">
        <v>20</v>
      </c>
      <c r="B238" s="44">
        <v>1</v>
      </c>
      <c r="C238" s="44">
        <v>50</v>
      </c>
      <c r="D238" s="44">
        <v>167.5</v>
      </c>
      <c r="E238" s="33">
        <f t="shared" si="18"/>
        <v>0.75</v>
      </c>
      <c r="F238" s="18">
        <f t="shared" si="18"/>
        <v>3</v>
      </c>
      <c r="G238" s="18">
        <f t="shared" si="18"/>
        <v>144</v>
      </c>
      <c r="H238" s="18">
        <f t="shared" si="18"/>
        <v>140</v>
      </c>
      <c r="I238" s="18">
        <f t="shared" si="18"/>
        <v>102</v>
      </c>
    </row>
    <row r="239" spans="1:9">
      <c r="A239" s="18">
        <v>20</v>
      </c>
      <c r="B239" s="44">
        <v>1</v>
      </c>
      <c r="C239" s="44">
        <v>50</v>
      </c>
      <c r="D239" s="44">
        <v>167.5</v>
      </c>
      <c r="E239" s="33">
        <f t="shared" si="18"/>
        <v>0.75</v>
      </c>
      <c r="F239" s="18">
        <f t="shared" si="18"/>
        <v>4</v>
      </c>
      <c r="G239" s="18">
        <f t="shared" si="18"/>
        <v>137</v>
      </c>
      <c r="H239" s="18">
        <f t="shared" si="18"/>
        <v>136</v>
      </c>
      <c r="I239" s="18">
        <f t="shared" si="18"/>
        <v>103</v>
      </c>
    </row>
    <row r="240" spans="1:9">
      <c r="A240" s="18">
        <v>20</v>
      </c>
      <c r="B240" s="44">
        <v>1</v>
      </c>
      <c r="C240" s="44">
        <v>50</v>
      </c>
      <c r="D240" s="44">
        <v>167.5</v>
      </c>
      <c r="E240" s="33">
        <f t="shared" si="18"/>
        <v>0.75</v>
      </c>
      <c r="F240" s="18">
        <f t="shared" si="18"/>
        <v>8</v>
      </c>
      <c r="G240" s="18">
        <f t="shared" si="18"/>
        <v>123</v>
      </c>
      <c r="H240" s="18">
        <f t="shared" si="18"/>
        <v>126</v>
      </c>
      <c r="I240" s="18">
        <f t="shared" si="18"/>
        <v>97</v>
      </c>
    </row>
    <row r="241" spans="1:9">
      <c r="A241" s="18">
        <v>20</v>
      </c>
      <c r="B241" s="44">
        <v>1</v>
      </c>
      <c r="C241" s="44">
        <v>50</v>
      </c>
      <c r="D241" s="44">
        <v>167.5</v>
      </c>
      <c r="E241" s="33">
        <f t="shared" si="18"/>
        <v>0.75</v>
      </c>
      <c r="F241" s="18">
        <f t="shared" si="18"/>
        <v>24</v>
      </c>
      <c r="G241" s="18">
        <f t="shared" si="18"/>
        <v>109</v>
      </c>
      <c r="H241" s="18">
        <f t="shared" si="18"/>
        <v>109</v>
      </c>
      <c r="I241" s="18">
        <f t="shared" si="18"/>
        <v>87</v>
      </c>
    </row>
    <row r="242" spans="1:9">
      <c r="A242" s="18">
        <v>20</v>
      </c>
      <c r="B242" s="18">
        <v>3</v>
      </c>
      <c r="C242" s="18">
        <v>150</v>
      </c>
      <c r="D242" s="18">
        <v>500</v>
      </c>
      <c r="E242" s="33">
        <v>0.9</v>
      </c>
      <c r="F242" s="18">
        <v>1</v>
      </c>
      <c r="G242" s="18">
        <v>171</v>
      </c>
      <c r="H242" s="18">
        <v>153</v>
      </c>
      <c r="I242" s="18">
        <v>103</v>
      </c>
    </row>
    <row r="243" spans="1:9">
      <c r="A243" s="18">
        <v>20</v>
      </c>
      <c r="B243" s="18">
        <v>3</v>
      </c>
      <c r="C243" s="18">
        <v>150</v>
      </c>
      <c r="D243" s="18">
        <v>500</v>
      </c>
      <c r="E243" s="33">
        <v>0.9</v>
      </c>
      <c r="F243" s="18">
        <v>2</v>
      </c>
      <c r="G243" s="18">
        <v>149</v>
      </c>
      <c r="H243" s="18">
        <v>144</v>
      </c>
      <c r="I243" s="18">
        <v>105</v>
      </c>
    </row>
    <row r="244" spans="1:9">
      <c r="A244" s="18">
        <v>20</v>
      </c>
      <c r="B244" s="18">
        <v>3</v>
      </c>
      <c r="C244" s="18">
        <v>150</v>
      </c>
      <c r="D244" s="18">
        <v>500</v>
      </c>
      <c r="E244" s="33">
        <v>0.9</v>
      </c>
      <c r="F244" s="18">
        <v>3</v>
      </c>
      <c r="G244" s="18">
        <v>139</v>
      </c>
      <c r="H244" s="18">
        <v>137</v>
      </c>
      <c r="I244" s="18">
        <v>103</v>
      </c>
    </row>
    <row r="245" spans="1:9">
      <c r="A245" s="18">
        <v>20</v>
      </c>
      <c r="B245" s="18">
        <v>3</v>
      </c>
      <c r="C245" s="18">
        <v>150</v>
      </c>
      <c r="D245" s="18">
        <v>500</v>
      </c>
      <c r="E245" s="33">
        <v>0.9</v>
      </c>
      <c r="F245" s="18">
        <v>4</v>
      </c>
      <c r="G245" s="18">
        <v>132</v>
      </c>
      <c r="H245" s="18">
        <v>132</v>
      </c>
      <c r="I245" s="18">
        <v>102</v>
      </c>
    </row>
    <row r="246" spans="1:9">
      <c r="A246" s="18">
        <v>20</v>
      </c>
      <c r="B246" s="18">
        <v>3</v>
      </c>
      <c r="C246" s="18">
        <v>150</v>
      </c>
      <c r="D246" s="18">
        <v>500</v>
      </c>
      <c r="E246" s="33">
        <v>0.9</v>
      </c>
      <c r="F246" s="18">
        <v>8</v>
      </c>
      <c r="G246" s="18">
        <v>121</v>
      </c>
      <c r="H246" s="18">
        <v>124</v>
      </c>
      <c r="I246" s="18">
        <v>96</v>
      </c>
    </row>
    <row r="247" spans="1:9">
      <c r="A247" s="18">
        <v>20</v>
      </c>
      <c r="B247" s="18">
        <v>3</v>
      </c>
      <c r="C247" s="18">
        <v>150</v>
      </c>
      <c r="D247" s="18">
        <v>500</v>
      </c>
      <c r="E247" s="33">
        <v>0.9</v>
      </c>
      <c r="F247" s="18">
        <v>24</v>
      </c>
      <c r="G247" s="18">
        <v>108</v>
      </c>
      <c r="H247" s="18">
        <v>108</v>
      </c>
      <c r="I247" s="18">
        <v>87</v>
      </c>
    </row>
    <row r="248" spans="1:9">
      <c r="A248" s="18">
        <v>20</v>
      </c>
      <c r="B248" s="44">
        <v>1</v>
      </c>
      <c r="C248" s="44">
        <v>50</v>
      </c>
      <c r="D248" s="44">
        <v>167.5</v>
      </c>
      <c r="E248" s="33">
        <f t="shared" ref="E248:I253" si="19">E242</f>
        <v>0.9</v>
      </c>
      <c r="F248" s="18">
        <f t="shared" si="19"/>
        <v>1</v>
      </c>
      <c r="G248" s="18">
        <f t="shared" si="19"/>
        <v>171</v>
      </c>
      <c r="H248" s="18">
        <f t="shared" si="19"/>
        <v>153</v>
      </c>
      <c r="I248" s="18">
        <f t="shared" si="19"/>
        <v>103</v>
      </c>
    </row>
    <row r="249" spans="1:9">
      <c r="A249" s="18">
        <v>20</v>
      </c>
      <c r="B249" s="44">
        <v>1</v>
      </c>
      <c r="C249" s="44">
        <v>50</v>
      </c>
      <c r="D249" s="44">
        <v>167.5</v>
      </c>
      <c r="E249" s="33">
        <f t="shared" si="19"/>
        <v>0.9</v>
      </c>
      <c r="F249" s="18">
        <f t="shared" si="19"/>
        <v>2</v>
      </c>
      <c r="G249" s="18">
        <f t="shared" si="19"/>
        <v>149</v>
      </c>
      <c r="H249" s="18">
        <f t="shared" si="19"/>
        <v>144</v>
      </c>
      <c r="I249" s="18">
        <f t="shared" si="19"/>
        <v>105</v>
      </c>
    </row>
    <row r="250" spans="1:9">
      <c r="A250" s="18">
        <v>20</v>
      </c>
      <c r="B250" s="44">
        <v>1</v>
      </c>
      <c r="C250" s="44">
        <v>50</v>
      </c>
      <c r="D250" s="44">
        <v>167.5</v>
      </c>
      <c r="E250" s="33">
        <f t="shared" si="19"/>
        <v>0.9</v>
      </c>
      <c r="F250" s="18">
        <f t="shared" si="19"/>
        <v>3</v>
      </c>
      <c r="G250" s="18">
        <f t="shared" si="19"/>
        <v>139</v>
      </c>
      <c r="H250" s="18">
        <f t="shared" si="19"/>
        <v>137</v>
      </c>
      <c r="I250" s="18">
        <f t="shared" si="19"/>
        <v>103</v>
      </c>
    </row>
    <row r="251" spans="1:9">
      <c r="A251" s="18">
        <v>20</v>
      </c>
      <c r="B251" s="44">
        <v>1</v>
      </c>
      <c r="C251" s="44">
        <v>50</v>
      </c>
      <c r="D251" s="44">
        <v>167.5</v>
      </c>
      <c r="E251" s="33">
        <f t="shared" si="19"/>
        <v>0.9</v>
      </c>
      <c r="F251" s="18">
        <f t="shared" si="19"/>
        <v>4</v>
      </c>
      <c r="G251" s="18">
        <f t="shared" si="19"/>
        <v>132</v>
      </c>
      <c r="H251" s="18">
        <f t="shared" si="19"/>
        <v>132</v>
      </c>
      <c r="I251" s="18">
        <f t="shared" si="19"/>
        <v>102</v>
      </c>
    </row>
    <row r="252" spans="1:9">
      <c r="A252" s="18">
        <v>20</v>
      </c>
      <c r="B252" s="44">
        <v>1</v>
      </c>
      <c r="C252" s="44">
        <v>50</v>
      </c>
      <c r="D252" s="44">
        <v>167.5</v>
      </c>
      <c r="E252" s="33">
        <f t="shared" si="19"/>
        <v>0.9</v>
      </c>
      <c r="F252" s="18">
        <f t="shared" si="19"/>
        <v>8</v>
      </c>
      <c r="G252" s="18">
        <f t="shared" si="19"/>
        <v>121</v>
      </c>
      <c r="H252" s="18">
        <f t="shared" si="19"/>
        <v>124</v>
      </c>
      <c r="I252" s="18">
        <f t="shared" si="19"/>
        <v>96</v>
      </c>
    </row>
    <row r="253" spans="1:9">
      <c r="A253" s="18">
        <v>20</v>
      </c>
      <c r="B253" s="44">
        <v>1</v>
      </c>
      <c r="C253" s="44">
        <v>50</v>
      </c>
      <c r="D253" s="44">
        <v>167.5</v>
      </c>
      <c r="E253" s="33">
        <f t="shared" si="19"/>
        <v>0.9</v>
      </c>
      <c r="F253" s="18">
        <f t="shared" si="19"/>
        <v>24</v>
      </c>
      <c r="G253" s="18">
        <f t="shared" si="19"/>
        <v>108</v>
      </c>
      <c r="H253" s="18">
        <f t="shared" si="19"/>
        <v>108</v>
      </c>
      <c r="I253" s="18">
        <f t="shared" si="19"/>
        <v>87</v>
      </c>
    </row>
    <row r="254" spans="1:9">
      <c r="A254" s="18">
        <v>20</v>
      </c>
      <c r="B254" s="18">
        <v>3</v>
      </c>
      <c r="C254" s="18">
        <v>500</v>
      </c>
      <c r="D254" s="18">
        <v>800</v>
      </c>
      <c r="E254" s="33">
        <v>0.5</v>
      </c>
      <c r="F254" s="18">
        <v>1</v>
      </c>
      <c r="G254" s="18">
        <v>187</v>
      </c>
      <c r="H254" s="18">
        <v>159</v>
      </c>
      <c r="I254" s="18">
        <v>101</v>
      </c>
    </row>
    <row r="255" spans="1:9">
      <c r="A255" s="18">
        <v>20</v>
      </c>
      <c r="B255" s="18">
        <v>3</v>
      </c>
      <c r="C255" s="18">
        <v>500</v>
      </c>
      <c r="D255" s="18">
        <v>800</v>
      </c>
      <c r="E255" s="33">
        <v>0.5</v>
      </c>
      <c r="F255" s="18">
        <v>2</v>
      </c>
      <c r="G255" s="18">
        <v>157</v>
      </c>
      <c r="H255" s="18">
        <v>148</v>
      </c>
      <c r="I255" s="18">
        <v>105</v>
      </c>
    </row>
    <row r="256" spans="1:9">
      <c r="A256" s="18">
        <v>20</v>
      </c>
      <c r="B256" s="18">
        <v>3</v>
      </c>
      <c r="C256" s="18">
        <v>500</v>
      </c>
      <c r="D256" s="18">
        <v>800</v>
      </c>
      <c r="E256" s="33">
        <v>0.5</v>
      </c>
      <c r="F256" s="18">
        <v>3</v>
      </c>
      <c r="G256" s="18">
        <v>145</v>
      </c>
      <c r="H256" s="18">
        <v>142</v>
      </c>
      <c r="I256" s="18">
        <v>102</v>
      </c>
    </row>
    <row r="257" spans="1:9">
      <c r="A257" s="18">
        <v>20</v>
      </c>
      <c r="B257" s="18">
        <v>3</v>
      </c>
      <c r="C257" s="18">
        <v>500</v>
      </c>
      <c r="D257" s="18">
        <v>800</v>
      </c>
      <c r="E257" s="33">
        <v>0.5</v>
      </c>
      <c r="F257" s="18">
        <v>4</v>
      </c>
      <c r="G257" s="18">
        <v>137</v>
      </c>
      <c r="H257" s="18">
        <v>137</v>
      </c>
      <c r="I257" s="18">
        <v>103</v>
      </c>
    </row>
    <row r="258" spans="1:9">
      <c r="A258" s="18">
        <v>20</v>
      </c>
      <c r="B258" s="18">
        <v>3</v>
      </c>
      <c r="C258" s="18">
        <v>500</v>
      </c>
      <c r="D258" s="18">
        <v>800</v>
      </c>
      <c r="E258" s="33">
        <v>0.5</v>
      </c>
      <c r="F258" s="18">
        <v>8</v>
      </c>
      <c r="G258" s="18">
        <v>124</v>
      </c>
      <c r="H258" s="18">
        <v>126</v>
      </c>
      <c r="I258" s="18">
        <v>98</v>
      </c>
    </row>
    <row r="259" spans="1:9">
      <c r="A259" s="18">
        <v>20</v>
      </c>
      <c r="B259" s="18">
        <v>3</v>
      </c>
      <c r="C259" s="18">
        <v>500</v>
      </c>
      <c r="D259" s="18">
        <v>800</v>
      </c>
      <c r="E259" s="33">
        <v>0.5</v>
      </c>
      <c r="F259" s="18">
        <v>24</v>
      </c>
      <c r="G259" s="18">
        <v>109</v>
      </c>
      <c r="H259" s="18">
        <v>110</v>
      </c>
      <c r="I259" s="18">
        <v>85</v>
      </c>
    </row>
    <row r="260" spans="1:9">
      <c r="A260" s="18">
        <v>20</v>
      </c>
      <c r="B260" s="18">
        <v>3</v>
      </c>
      <c r="C260" s="18">
        <v>500</v>
      </c>
      <c r="D260" s="18">
        <v>800</v>
      </c>
      <c r="E260" s="33">
        <v>0.75</v>
      </c>
      <c r="F260" s="18">
        <v>1</v>
      </c>
      <c r="G260" s="18">
        <v>174</v>
      </c>
      <c r="H260" s="18">
        <v>157</v>
      </c>
      <c r="I260" s="18">
        <v>105</v>
      </c>
    </row>
    <row r="261" spans="1:9">
      <c r="A261" s="18">
        <v>20</v>
      </c>
      <c r="B261" s="18">
        <v>3</v>
      </c>
      <c r="C261" s="18">
        <v>500</v>
      </c>
      <c r="D261" s="18">
        <v>800</v>
      </c>
      <c r="E261" s="33">
        <v>0.75</v>
      </c>
      <c r="F261" s="18">
        <v>2</v>
      </c>
      <c r="G261" s="18">
        <v>152</v>
      </c>
      <c r="H261" s="18">
        <v>146</v>
      </c>
      <c r="I261" s="18">
        <v>105</v>
      </c>
    </row>
    <row r="262" spans="1:9">
      <c r="A262" s="18">
        <v>20</v>
      </c>
      <c r="B262" s="18">
        <v>3</v>
      </c>
      <c r="C262" s="18">
        <v>500</v>
      </c>
      <c r="D262" s="18">
        <v>800</v>
      </c>
      <c r="E262" s="33">
        <v>0.75</v>
      </c>
      <c r="F262" s="18">
        <v>3</v>
      </c>
      <c r="G262" s="18">
        <v>142</v>
      </c>
      <c r="H262" s="18">
        <v>140</v>
      </c>
      <c r="I262" s="18">
        <v>102</v>
      </c>
    </row>
    <row r="263" spans="1:9">
      <c r="A263" s="18">
        <v>20</v>
      </c>
      <c r="B263" s="18">
        <v>3</v>
      </c>
      <c r="C263" s="18">
        <v>500</v>
      </c>
      <c r="D263" s="18">
        <v>800</v>
      </c>
      <c r="E263" s="33">
        <v>0.75</v>
      </c>
      <c r="F263" s="18">
        <v>4</v>
      </c>
      <c r="G263" s="18">
        <v>135</v>
      </c>
      <c r="H263" s="18">
        <v>135</v>
      </c>
      <c r="I263" s="18">
        <v>103</v>
      </c>
    </row>
    <row r="264" spans="1:9">
      <c r="A264" s="18">
        <v>20</v>
      </c>
      <c r="B264" s="18">
        <v>3</v>
      </c>
      <c r="C264" s="18">
        <v>500</v>
      </c>
      <c r="D264" s="18">
        <v>800</v>
      </c>
      <c r="E264" s="33">
        <v>0.75</v>
      </c>
      <c r="F264" s="18">
        <v>8</v>
      </c>
      <c r="G264" s="18">
        <v>123</v>
      </c>
      <c r="H264" s="18">
        <v>125</v>
      </c>
      <c r="I264" s="18">
        <v>97</v>
      </c>
    </row>
    <row r="265" spans="1:9">
      <c r="A265" s="18">
        <v>20</v>
      </c>
      <c r="B265" s="18">
        <v>3</v>
      </c>
      <c r="C265" s="18">
        <v>500</v>
      </c>
      <c r="D265" s="18">
        <v>800</v>
      </c>
      <c r="E265" s="33">
        <v>0.75</v>
      </c>
      <c r="F265" s="18">
        <v>24</v>
      </c>
      <c r="G265" s="18">
        <v>108</v>
      </c>
      <c r="H265" s="18">
        <v>109</v>
      </c>
      <c r="I265" s="18">
        <v>87</v>
      </c>
    </row>
    <row r="266" spans="1:9">
      <c r="A266" s="18">
        <v>20</v>
      </c>
      <c r="B266" s="18">
        <v>3</v>
      </c>
      <c r="C266" s="18">
        <v>500</v>
      </c>
      <c r="D266" s="18">
        <v>800</v>
      </c>
      <c r="E266" s="33">
        <v>0.9</v>
      </c>
      <c r="F266" s="18">
        <v>1</v>
      </c>
      <c r="G266" s="18">
        <v>167</v>
      </c>
      <c r="H266" s="18">
        <v>153</v>
      </c>
      <c r="I266" s="18">
        <v>105</v>
      </c>
    </row>
    <row r="267" spans="1:9">
      <c r="A267" s="18">
        <v>20</v>
      </c>
      <c r="B267" s="18">
        <v>3</v>
      </c>
      <c r="C267" s="18">
        <v>500</v>
      </c>
      <c r="D267" s="18">
        <v>800</v>
      </c>
      <c r="E267" s="33">
        <v>0.9</v>
      </c>
      <c r="F267" s="18">
        <v>2</v>
      </c>
      <c r="G267" s="18">
        <v>147</v>
      </c>
      <c r="H267" s="18">
        <v>144</v>
      </c>
      <c r="I267" s="18">
        <v>106</v>
      </c>
    </row>
    <row r="268" spans="1:9">
      <c r="A268" s="18">
        <v>20</v>
      </c>
      <c r="B268" s="18">
        <v>3</v>
      </c>
      <c r="C268" s="18">
        <v>500</v>
      </c>
      <c r="D268" s="18">
        <v>800</v>
      </c>
      <c r="E268" s="33">
        <v>0.9</v>
      </c>
      <c r="F268" s="18">
        <v>3</v>
      </c>
      <c r="G268" s="18">
        <v>138</v>
      </c>
      <c r="H268" s="18">
        <v>137</v>
      </c>
      <c r="I268" s="18">
        <v>104</v>
      </c>
    </row>
    <row r="269" spans="1:9">
      <c r="A269" s="18">
        <v>20</v>
      </c>
      <c r="B269" s="18">
        <v>3</v>
      </c>
      <c r="C269" s="18">
        <v>500</v>
      </c>
      <c r="D269" s="18">
        <v>800</v>
      </c>
      <c r="E269" s="33">
        <v>0.9</v>
      </c>
      <c r="F269" s="18">
        <v>4</v>
      </c>
      <c r="G269" s="18">
        <v>131</v>
      </c>
      <c r="H269" s="18">
        <v>132</v>
      </c>
      <c r="I269" s="18">
        <v>101</v>
      </c>
    </row>
    <row r="270" spans="1:9">
      <c r="A270" s="18">
        <v>20</v>
      </c>
      <c r="B270" s="18">
        <v>3</v>
      </c>
      <c r="C270" s="18">
        <v>500</v>
      </c>
      <c r="D270" s="18">
        <v>800</v>
      </c>
      <c r="E270" s="33">
        <v>0.9</v>
      </c>
      <c r="F270" s="18">
        <v>8</v>
      </c>
      <c r="G270" s="18">
        <v>120</v>
      </c>
      <c r="H270" s="18">
        <v>124</v>
      </c>
      <c r="I270" s="18">
        <v>96</v>
      </c>
    </row>
    <row r="271" spans="1:9">
      <c r="A271" s="18">
        <v>20</v>
      </c>
      <c r="B271" s="18">
        <v>3</v>
      </c>
      <c r="C271" s="18">
        <v>500</v>
      </c>
      <c r="D271" s="18">
        <v>800</v>
      </c>
      <c r="E271" s="33">
        <v>0.9</v>
      </c>
      <c r="F271" s="18">
        <v>24</v>
      </c>
      <c r="G271" s="18">
        <v>107</v>
      </c>
      <c r="H271" s="18">
        <v>108</v>
      </c>
      <c r="I271" s="18">
        <v>87</v>
      </c>
    </row>
    <row r="272" spans="1:9">
      <c r="A272" s="18">
        <v>30</v>
      </c>
      <c r="B272" s="18">
        <v>3</v>
      </c>
      <c r="C272" s="18">
        <v>0</v>
      </c>
      <c r="D272" s="18">
        <v>150</v>
      </c>
      <c r="E272" s="33">
        <v>0.5</v>
      </c>
      <c r="F272" s="18">
        <v>1</v>
      </c>
      <c r="G272" s="18">
        <v>194</v>
      </c>
      <c r="H272" s="18">
        <v>157</v>
      </c>
      <c r="I272" s="18">
        <v>37</v>
      </c>
    </row>
    <row r="273" spans="1:9">
      <c r="A273" s="18">
        <v>30</v>
      </c>
      <c r="B273" s="18">
        <v>3</v>
      </c>
      <c r="C273" s="18">
        <v>0</v>
      </c>
      <c r="D273" s="18">
        <v>150</v>
      </c>
      <c r="E273" s="33">
        <v>0.5</v>
      </c>
      <c r="F273" s="18">
        <v>2</v>
      </c>
      <c r="G273" s="18">
        <v>163</v>
      </c>
      <c r="H273" s="18">
        <v>148</v>
      </c>
      <c r="I273" s="18">
        <v>104</v>
      </c>
    </row>
    <row r="274" spans="1:9">
      <c r="A274" s="18">
        <v>30</v>
      </c>
      <c r="B274" s="18">
        <v>3</v>
      </c>
      <c r="C274" s="18">
        <v>0</v>
      </c>
      <c r="D274" s="18">
        <v>150</v>
      </c>
      <c r="E274" s="33">
        <v>0.5</v>
      </c>
      <c r="F274" s="18">
        <v>3</v>
      </c>
      <c r="G274" s="18">
        <v>147</v>
      </c>
      <c r="H274" s="18">
        <v>143</v>
      </c>
      <c r="I274" s="18">
        <v>104</v>
      </c>
    </row>
    <row r="275" spans="1:9">
      <c r="A275" s="18">
        <v>30</v>
      </c>
      <c r="B275" s="18">
        <v>3</v>
      </c>
      <c r="C275" s="18">
        <v>0</v>
      </c>
      <c r="D275" s="18">
        <v>150</v>
      </c>
      <c r="E275" s="33">
        <v>0.5</v>
      </c>
      <c r="F275" s="18">
        <v>4</v>
      </c>
      <c r="G275" s="18">
        <v>137</v>
      </c>
      <c r="H275" s="18">
        <v>140</v>
      </c>
      <c r="I275" s="18">
        <v>107</v>
      </c>
    </row>
    <row r="276" spans="1:9">
      <c r="A276" s="18">
        <v>30</v>
      </c>
      <c r="B276" s="18">
        <v>3</v>
      </c>
      <c r="C276" s="18">
        <v>0</v>
      </c>
      <c r="D276" s="18">
        <v>150</v>
      </c>
      <c r="E276" s="33">
        <v>0.5</v>
      </c>
      <c r="F276" s="18">
        <v>8</v>
      </c>
      <c r="G276" s="18">
        <v>118</v>
      </c>
      <c r="H276" s="18">
        <v>129</v>
      </c>
      <c r="I276" s="18">
        <v>102</v>
      </c>
    </row>
    <row r="277" spans="1:9">
      <c r="A277" s="18">
        <v>30</v>
      </c>
      <c r="B277" s="18">
        <v>3</v>
      </c>
      <c r="C277" s="18">
        <v>0</v>
      </c>
      <c r="D277" s="18">
        <v>150</v>
      </c>
      <c r="E277" s="33">
        <v>0.5</v>
      </c>
      <c r="F277" s="18">
        <v>24</v>
      </c>
      <c r="G277" s="18">
        <v>105</v>
      </c>
      <c r="H277" s="18">
        <v>110</v>
      </c>
      <c r="I277" s="18">
        <v>91</v>
      </c>
    </row>
    <row r="278" spans="1:9">
      <c r="A278" s="18">
        <v>30</v>
      </c>
      <c r="B278" s="44">
        <v>1</v>
      </c>
      <c r="C278" s="44">
        <v>0</v>
      </c>
      <c r="D278" s="44">
        <v>50</v>
      </c>
      <c r="E278" s="33">
        <f t="shared" ref="E278:I283" si="20">E272</f>
        <v>0.5</v>
      </c>
      <c r="F278" s="18">
        <f t="shared" si="20"/>
        <v>1</v>
      </c>
      <c r="G278" s="18">
        <f t="shared" si="20"/>
        <v>194</v>
      </c>
      <c r="H278" s="18">
        <f t="shared" si="20"/>
        <v>157</v>
      </c>
      <c r="I278" s="18">
        <f t="shared" si="20"/>
        <v>37</v>
      </c>
    </row>
    <row r="279" spans="1:9">
      <c r="A279" s="18">
        <v>30</v>
      </c>
      <c r="B279" s="44">
        <v>1</v>
      </c>
      <c r="C279" s="44">
        <v>0</v>
      </c>
      <c r="D279" s="44">
        <v>50</v>
      </c>
      <c r="E279" s="33">
        <f t="shared" si="20"/>
        <v>0.5</v>
      </c>
      <c r="F279" s="18">
        <f t="shared" si="20"/>
        <v>2</v>
      </c>
      <c r="G279" s="18">
        <f t="shared" si="20"/>
        <v>163</v>
      </c>
      <c r="H279" s="18">
        <f t="shared" si="20"/>
        <v>148</v>
      </c>
      <c r="I279" s="18">
        <f t="shared" si="20"/>
        <v>104</v>
      </c>
    </row>
    <row r="280" spans="1:9">
      <c r="A280" s="18">
        <v>30</v>
      </c>
      <c r="B280" s="44">
        <v>1</v>
      </c>
      <c r="C280" s="44">
        <v>0</v>
      </c>
      <c r="D280" s="44">
        <v>50</v>
      </c>
      <c r="E280" s="33">
        <f t="shared" si="20"/>
        <v>0.5</v>
      </c>
      <c r="F280" s="18">
        <f t="shared" si="20"/>
        <v>3</v>
      </c>
      <c r="G280" s="18">
        <f t="shared" si="20"/>
        <v>147</v>
      </c>
      <c r="H280" s="18">
        <f t="shared" si="20"/>
        <v>143</v>
      </c>
      <c r="I280" s="18">
        <f t="shared" si="20"/>
        <v>104</v>
      </c>
    </row>
    <row r="281" spans="1:9">
      <c r="A281" s="18">
        <v>30</v>
      </c>
      <c r="B281" s="44">
        <v>1</v>
      </c>
      <c r="C281" s="44">
        <v>0</v>
      </c>
      <c r="D281" s="44">
        <v>50</v>
      </c>
      <c r="E281" s="33">
        <f t="shared" si="20"/>
        <v>0.5</v>
      </c>
      <c r="F281" s="18">
        <f t="shared" si="20"/>
        <v>4</v>
      </c>
      <c r="G281" s="18">
        <f t="shared" si="20"/>
        <v>137</v>
      </c>
      <c r="H281" s="18">
        <f t="shared" si="20"/>
        <v>140</v>
      </c>
      <c r="I281" s="18">
        <f t="shared" si="20"/>
        <v>107</v>
      </c>
    </row>
    <row r="282" spans="1:9">
      <c r="A282" s="18">
        <v>30</v>
      </c>
      <c r="B282" s="44">
        <v>1</v>
      </c>
      <c r="C282" s="44">
        <v>0</v>
      </c>
      <c r="D282" s="44">
        <v>50</v>
      </c>
      <c r="E282" s="33">
        <f t="shared" si="20"/>
        <v>0.5</v>
      </c>
      <c r="F282" s="18">
        <f t="shared" si="20"/>
        <v>8</v>
      </c>
      <c r="G282" s="18">
        <f t="shared" si="20"/>
        <v>118</v>
      </c>
      <c r="H282" s="18">
        <f t="shared" si="20"/>
        <v>129</v>
      </c>
      <c r="I282" s="18">
        <f t="shared" si="20"/>
        <v>102</v>
      </c>
    </row>
    <row r="283" spans="1:9">
      <c r="A283" s="18">
        <v>30</v>
      </c>
      <c r="B283" s="44">
        <v>1</v>
      </c>
      <c r="C283" s="44">
        <v>0</v>
      </c>
      <c r="D283" s="44">
        <v>50</v>
      </c>
      <c r="E283" s="33">
        <f t="shared" si="20"/>
        <v>0.5</v>
      </c>
      <c r="F283" s="18">
        <f t="shared" si="20"/>
        <v>24</v>
      </c>
      <c r="G283" s="18">
        <f t="shared" si="20"/>
        <v>105</v>
      </c>
      <c r="H283" s="18">
        <f t="shared" si="20"/>
        <v>110</v>
      </c>
      <c r="I283" s="18">
        <f t="shared" si="20"/>
        <v>91</v>
      </c>
    </row>
    <row r="284" spans="1:9">
      <c r="A284" s="18">
        <v>30</v>
      </c>
      <c r="B284" s="18">
        <v>3</v>
      </c>
      <c r="C284" s="18">
        <v>0</v>
      </c>
      <c r="D284" s="18">
        <v>150</v>
      </c>
      <c r="E284" s="33">
        <v>0.75</v>
      </c>
      <c r="F284" s="18">
        <v>1</v>
      </c>
      <c r="G284" s="18">
        <v>180</v>
      </c>
      <c r="H284" s="18">
        <v>153</v>
      </c>
      <c r="I284" s="18">
        <v>103</v>
      </c>
    </row>
    <row r="285" spans="1:9">
      <c r="A285" s="18">
        <v>30</v>
      </c>
      <c r="B285" s="18">
        <v>3</v>
      </c>
      <c r="C285" s="18">
        <v>0</v>
      </c>
      <c r="D285" s="18">
        <v>150</v>
      </c>
      <c r="E285" s="33">
        <v>0.75</v>
      </c>
      <c r="F285" s="18">
        <v>2</v>
      </c>
      <c r="G285" s="18">
        <v>152</v>
      </c>
      <c r="H285" s="18">
        <v>146</v>
      </c>
      <c r="I285" s="18">
        <v>105</v>
      </c>
    </row>
    <row r="286" spans="1:9">
      <c r="A286" s="18">
        <v>30</v>
      </c>
      <c r="B286" s="18">
        <v>3</v>
      </c>
      <c r="C286" s="18">
        <v>0</v>
      </c>
      <c r="D286" s="18">
        <v>150</v>
      </c>
      <c r="E286" s="33">
        <v>0.75</v>
      </c>
      <c r="F286" s="18">
        <v>3</v>
      </c>
      <c r="G286" s="18">
        <v>140</v>
      </c>
      <c r="H286" s="18">
        <v>140</v>
      </c>
      <c r="I286" s="18">
        <v>104</v>
      </c>
    </row>
    <row r="287" spans="1:9">
      <c r="A287" s="18">
        <v>30</v>
      </c>
      <c r="B287" s="18">
        <v>3</v>
      </c>
      <c r="C287" s="18">
        <v>0</v>
      </c>
      <c r="D287" s="18">
        <v>150</v>
      </c>
      <c r="E287" s="33">
        <v>0.75</v>
      </c>
      <c r="F287" s="18">
        <v>4</v>
      </c>
      <c r="G287" s="18">
        <v>130</v>
      </c>
      <c r="H287" s="18">
        <v>138</v>
      </c>
      <c r="I287" s="18">
        <v>106</v>
      </c>
    </row>
    <row r="288" spans="1:9">
      <c r="A288" s="18">
        <v>30</v>
      </c>
      <c r="B288" s="18">
        <v>3</v>
      </c>
      <c r="C288" s="18">
        <v>0</v>
      </c>
      <c r="D288" s="18">
        <v>150</v>
      </c>
      <c r="E288" s="33">
        <v>0.75</v>
      </c>
      <c r="F288" s="18">
        <v>8</v>
      </c>
      <c r="G288" s="18">
        <v>116</v>
      </c>
      <c r="H288" s="18">
        <v>124</v>
      </c>
      <c r="I288" s="18">
        <v>101</v>
      </c>
    </row>
    <row r="289" spans="1:9">
      <c r="A289" s="18">
        <v>30</v>
      </c>
      <c r="B289" s="18">
        <v>3</v>
      </c>
      <c r="C289" s="18">
        <v>0</v>
      </c>
      <c r="D289" s="18">
        <v>150</v>
      </c>
      <c r="E289" s="33">
        <v>0.75</v>
      </c>
      <c r="F289" s="18">
        <v>24</v>
      </c>
      <c r="G289" s="18">
        <v>100</v>
      </c>
      <c r="H289" s="18">
        <v>108</v>
      </c>
      <c r="I289" s="18">
        <v>90</v>
      </c>
    </row>
    <row r="290" spans="1:9">
      <c r="A290" s="18">
        <v>30</v>
      </c>
      <c r="B290" s="44">
        <v>1</v>
      </c>
      <c r="C290" s="44">
        <v>0</v>
      </c>
      <c r="D290" s="44">
        <v>50</v>
      </c>
      <c r="E290" s="33">
        <f t="shared" ref="E290:I295" si="21">E284</f>
        <v>0.75</v>
      </c>
      <c r="F290" s="18">
        <f t="shared" si="21"/>
        <v>1</v>
      </c>
      <c r="G290" s="18">
        <f t="shared" si="21"/>
        <v>180</v>
      </c>
      <c r="H290" s="18">
        <f t="shared" si="21"/>
        <v>153</v>
      </c>
      <c r="I290" s="18">
        <f t="shared" si="21"/>
        <v>103</v>
      </c>
    </row>
    <row r="291" spans="1:9">
      <c r="A291" s="18">
        <v>30</v>
      </c>
      <c r="B291" s="44">
        <v>1</v>
      </c>
      <c r="C291" s="44">
        <v>0</v>
      </c>
      <c r="D291" s="44">
        <v>50</v>
      </c>
      <c r="E291" s="33">
        <f t="shared" si="21"/>
        <v>0.75</v>
      </c>
      <c r="F291" s="18">
        <f t="shared" si="21"/>
        <v>2</v>
      </c>
      <c r="G291" s="18">
        <f t="shared" si="21"/>
        <v>152</v>
      </c>
      <c r="H291" s="18">
        <f t="shared" si="21"/>
        <v>146</v>
      </c>
      <c r="I291" s="18">
        <f t="shared" si="21"/>
        <v>105</v>
      </c>
    </row>
    <row r="292" spans="1:9">
      <c r="A292" s="18">
        <v>30</v>
      </c>
      <c r="B292" s="44">
        <v>1</v>
      </c>
      <c r="C292" s="44">
        <v>0</v>
      </c>
      <c r="D292" s="44">
        <v>50</v>
      </c>
      <c r="E292" s="33">
        <f t="shared" si="21"/>
        <v>0.75</v>
      </c>
      <c r="F292" s="18">
        <f t="shared" si="21"/>
        <v>3</v>
      </c>
      <c r="G292" s="18">
        <f t="shared" si="21"/>
        <v>140</v>
      </c>
      <c r="H292" s="18">
        <f t="shared" si="21"/>
        <v>140</v>
      </c>
      <c r="I292" s="18">
        <f t="shared" si="21"/>
        <v>104</v>
      </c>
    </row>
    <row r="293" spans="1:9">
      <c r="A293" s="18">
        <v>30</v>
      </c>
      <c r="B293" s="44">
        <v>1</v>
      </c>
      <c r="C293" s="44">
        <v>0</v>
      </c>
      <c r="D293" s="44">
        <v>50</v>
      </c>
      <c r="E293" s="33">
        <f t="shared" si="21"/>
        <v>0.75</v>
      </c>
      <c r="F293" s="18">
        <f t="shared" si="21"/>
        <v>4</v>
      </c>
      <c r="G293" s="18">
        <f t="shared" si="21"/>
        <v>130</v>
      </c>
      <c r="H293" s="18">
        <f t="shared" si="21"/>
        <v>138</v>
      </c>
      <c r="I293" s="18">
        <f t="shared" si="21"/>
        <v>106</v>
      </c>
    </row>
    <row r="294" spans="1:9">
      <c r="A294" s="18">
        <v>30</v>
      </c>
      <c r="B294" s="44">
        <v>1</v>
      </c>
      <c r="C294" s="44">
        <v>0</v>
      </c>
      <c r="D294" s="44">
        <v>50</v>
      </c>
      <c r="E294" s="33">
        <f t="shared" si="21"/>
        <v>0.75</v>
      </c>
      <c r="F294" s="18">
        <f t="shared" si="21"/>
        <v>8</v>
      </c>
      <c r="G294" s="18">
        <f t="shared" si="21"/>
        <v>116</v>
      </c>
      <c r="H294" s="18">
        <f t="shared" si="21"/>
        <v>124</v>
      </c>
      <c r="I294" s="18">
        <f t="shared" si="21"/>
        <v>101</v>
      </c>
    </row>
    <row r="295" spans="1:9">
      <c r="A295" s="18">
        <v>30</v>
      </c>
      <c r="B295" s="44">
        <v>1</v>
      </c>
      <c r="C295" s="44">
        <v>0</v>
      </c>
      <c r="D295" s="44">
        <v>50</v>
      </c>
      <c r="E295" s="33">
        <f t="shared" si="21"/>
        <v>0.75</v>
      </c>
      <c r="F295" s="18">
        <f t="shared" si="21"/>
        <v>24</v>
      </c>
      <c r="G295" s="18">
        <f t="shared" si="21"/>
        <v>100</v>
      </c>
      <c r="H295" s="18">
        <f t="shared" si="21"/>
        <v>108</v>
      </c>
      <c r="I295" s="18">
        <f t="shared" si="21"/>
        <v>90</v>
      </c>
    </row>
    <row r="296" spans="1:9">
      <c r="A296" s="18">
        <v>30</v>
      </c>
      <c r="B296" s="18">
        <v>3</v>
      </c>
      <c r="C296" s="18">
        <v>0</v>
      </c>
      <c r="D296" s="18">
        <v>150</v>
      </c>
      <c r="E296" s="33">
        <v>0.9</v>
      </c>
      <c r="F296" s="18">
        <v>1</v>
      </c>
      <c r="G296" s="18">
        <v>163</v>
      </c>
      <c r="H296" s="18">
        <v>147</v>
      </c>
      <c r="I296" s="18">
        <v>103</v>
      </c>
    </row>
    <row r="297" spans="1:9">
      <c r="A297" s="18">
        <v>30</v>
      </c>
      <c r="B297" s="18">
        <v>3</v>
      </c>
      <c r="C297" s="18">
        <v>0</v>
      </c>
      <c r="D297" s="18">
        <v>150</v>
      </c>
      <c r="E297" s="33">
        <v>0.9</v>
      </c>
      <c r="F297" s="18">
        <v>2</v>
      </c>
      <c r="G297" s="18">
        <v>140</v>
      </c>
      <c r="H297" s="18">
        <v>139</v>
      </c>
      <c r="I297" s="18">
        <v>105</v>
      </c>
    </row>
    <row r="298" spans="1:9">
      <c r="A298" s="18">
        <v>30</v>
      </c>
      <c r="B298" s="18">
        <v>3</v>
      </c>
      <c r="C298" s="18">
        <v>0</v>
      </c>
      <c r="D298" s="18">
        <v>150</v>
      </c>
      <c r="E298" s="33">
        <v>0.9</v>
      </c>
      <c r="F298" s="18">
        <v>3</v>
      </c>
      <c r="G298" s="18">
        <v>130</v>
      </c>
      <c r="H298" s="18">
        <v>133</v>
      </c>
      <c r="I298" s="18">
        <v>100</v>
      </c>
    </row>
    <row r="299" spans="1:9">
      <c r="A299" s="18">
        <v>30</v>
      </c>
      <c r="B299" s="18">
        <v>3</v>
      </c>
      <c r="C299" s="18">
        <v>0</v>
      </c>
      <c r="D299" s="18">
        <v>150</v>
      </c>
      <c r="E299" s="33">
        <v>0.9</v>
      </c>
      <c r="F299" s="18">
        <v>4</v>
      </c>
      <c r="G299" s="18">
        <v>124</v>
      </c>
      <c r="H299" s="18">
        <v>130</v>
      </c>
      <c r="I299" s="18">
        <v>102</v>
      </c>
    </row>
    <row r="300" spans="1:9">
      <c r="A300" s="18">
        <v>30</v>
      </c>
      <c r="B300" s="18">
        <v>3</v>
      </c>
      <c r="C300" s="18">
        <v>0</v>
      </c>
      <c r="D300" s="18">
        <v>150</v>
      </c>
      <c r="E300" s="33">
        <v>0.9</v>
      </c>
      <c r="F300" s="18">
        <v>8</v>
      </c>
      <c r="G300" s="18">
        <v>112</v>
      </c>
      <c r="H300" s="18">
        <v>122</v>
      </c>
      <c r="I300" s="18">
        <v>98</v>
      </c>
    </row>
    <row r="301" spans="1:9">
      <c r="A301" s="18">
        <v>30</v>
      </c>
      <c r="B301" s="18">
        <v>3</v>
      </c>
      <c r="C301" s="18">
        <v>0</v>
      </c>
      <c r="D301" s="18">
        <v>150</v>
      </c>
      <c r="E301" s="33">
        <v>0.9</v>
      </c>
      <c r="F301" s="18">
        <v>24</v>
      </c>
      <c r="G301" s="18">
        <v>100</v>
      </c>
      <c r="H301" s="18">
        <v>108</v>
      </c>
      <c r="I301" s="18">
        <v>90</v>
      </c>
    </row>
    <row r="302" spans="1:9">
      <c r="A302" s="18">
        <v>30</v>
      </c>
      <c r="B302" s="44">
        <v>1</v>
      </c>
      <c r="C302" s="44">
        <v>0</v>
      </c>
      <c r="D302" s="44">
        <v>50</v>
      </c>
      <c r="E302" s="33">
        <f t="shared" ref="E302:I307" si="22">E296</f>
        <v>0.9</v>
      </c>
      <c r="F302" s="18">
        <f t="shared" si="22"/>
        <v>1</v>
      </c>
      <c r="G302" s="18">
        <f t="shared" si="22"/>
        <v>163</v>
      </c>
      <c r="H302" s="18">
        <f t="shared" si="22"/>
        <v>147</v>
      </c>
      <c r="I302" s="18">
        <f t="shared" si="22"/>
        <v>103</v>
      </c>
    </row>
    <row r="303" spans="1:9">
      <c r="A303" s="18">
        <v>30</v>
      </c>
      <c r="B303" s="44">
        <v>1</v>
      </c>
      <c r="C303" s="44">
        <v>0</v>
      </c>
      <c r="D303" s="44">
        <v>50</v>
      </c>
      <c r="E303" s="33">
        <f t="shared" si="22"/>
        <v>0.9</v>
      </c>
      <c r="F303" s="18">
        <f t="shared" si="22"/>
        <v>2</v>
      </c>
      <c r="G303" s="18">
        <f t="shared" si="22"/>
        <v>140</v>
      </c>
      <c r="H303" s="18">
        <f t="shared" si="22"/>
        <v>139</v>
      </c>
      <c r="I303" s="18">
        <f t="shared" si="22"/>
        <v>105</v>
      </c>
    </row>
    <row r="304" spans="1:9">
      <c r="A304" s="18">
        <v>30</v>
      </c>
      <c r="B304" s="44">
        <v>1</v>
      </c>
      <c r="C304" s="44">
        <v>0</v>
      </c>
      <c r="D304" s="44">
        <v>50</v>
      </c>
      <c r="E304" s="33">
        <f t="shared" si="22"/>
        <v>0.9</v>
      </c>
      <c r="F304" s="18">
        <f t="shared" si="22"/>
        <v>3</v>
      </c>
      <c r="G304" s="18">
        <f t="shared" si="22"/>
        <v>130</v>
      </c>
      <c r="H304" s="18">
        <f t="shared" si="22"/>
        <v>133</v>
      </c>
      <c r="I304" s="18">
        <f t="shared" si="22"/>
        <v>100</v>
      </c>
    </row>
    <row r="305" spans="1:9">
      <c r="A305" s="18">
        <v>30</v>
      </c>
      <c r="B305" s="44">
        <v>1</v>
      </c>
      <c r="C305" s="44">
        <v>0</v>
      </c>
      <c r="D305" s="44">
        <v>50</v>
      </c>
      <c r="E305" s="33">
        <f t="shared" si="22"/>
        <v>0.9</v>
      </c>
      <c r="F305" s="18">
        <f t="shared" si="22"/>
        <v>4</v>
      </c>
      <c r="G305" s="18">
        <f t="shared" si="22"/>
        <v>124</v>
      </c>
      <c r="H305" s="18">
        <f t="shared" si="22"/>
        <v>130</v>
      </c>
      <c r="I305" s="18">
        <f t="shared" si="22"/>
        <v>102</v>
      </c>
    </row>
    <row r="306" spans="1:9">
      <c r="A306" s="18">
        <v>30</v>
      </c>
      <c r="B306" s="44">
        <v>1</v>
      </c>
      <c r="C306" s="44">
        <v>0</v>
      </c>
      <c r="D306" s="44">
        <v>50</v>
      </c>
      <c r="E306" s="33">
        <f t="shared" si="22"/>
        <v>0.9</v>
      </c>
      <c r="F306" s="18">
        <f t="shared" si="22"/>
        <v>8</v>
      </c>
      <c r="G306" s="18">
        <f t="shared" si="22"/>
        <v>112</v>
      </c>
      <c r="H306" s="18">
        <f t="shared" si="22"/>
        <v>122</v>
      </c>
      <c r="I306" s="18">
        <f t="shared" si="22"/>
        <v>98</v>
      </c>
    </row>
    <row r="307" spans="1:9">
      <c r="A307" s="18">
        <v>30</v>
      </c>
      <c r="B307" s="44">
        <v>1</v>
      </c>
      <c r="C307" s="44">
        <v>0</v>
      </c>
      <c r="D307" s="44">
        <v>50</v>
      </c>
      <c r="E307" s="33">
        <f t="shared" si="22"/>
        <v>0.9</v>
      </c>
      <c r="F307" s="18">
        <f t="shared" si="22"/>
        <v>24</v>
      </c>
      <c r="G307" s="18">
        <f t="shared" si="22"/>
        <v>100</v>
      </c>
      <c r="H307" s="18">
        <f t="shared" si="22"/>
        <v>108</v>
      </c>
      <c r="I307" s="18">
        <f t="shared" si="22"/>
        <v>90</v>
      </c>
    </row>
    <row r="308" spans="1:9">
      <c r="A308" s="18">
        <v>30</v>
      </c>
      <c r="B308" s="18">
        <v>3</v>
      </c>
      <c r="C308" s="18">
        <v>150</v>
      </c>
      <c r="D308" s="18">
        <v>500</v>
      </c>
      <c r="E308" s="33">
        <v>0.5</v>
      </c>
      <c r="F308" s="18">
        <v>1</v>
      </c>
      <c r="G308" s="18">
        <v>180</v>
      </c>
      <c r="H308" s="18">
        <v>158</v>
      </c>
      <c r="I308" s="18">
        <v>104</v>
      </c>
    </row>
    <row r="309" spans="1:9">
      <c r="A309" s="18">
        <v>30</v>
      </c>
      <c r="B309" s="18">
        <v>3</v>
      </c>
      <c r="C309" s="18">
        <v>150</v>
      </c>
      <c r="D309" s="18">
        <v>500</v>
      </c>
      <c r="E309" s="33">
        <v>0.5</v>
      </c>
      <c r="F309" s="18">
        <v>2</v>
      </c>
      <c r="G309" s="18">
        <v>151</v>
      </c>
      <c r="H309" s="18">
        <v>148</v>
      </c>
      <c r="I309" s="18">
        <v>108</v>
      </c>
    </row>
    <row r="310" spans="1:9">
      <c r="A310" s="18">
        <v>30</v>
      </c>
      <c r="B310" s="18">
        <v>3</v>
      </c>
      <c r="C310" s="18">
        <v>150</v>
      </c>
      <c r="D310" s="18">
        <v>500</v>
      </c>
      <c r="E310" s="33">
        <v>0.5</v>
      </c>
      <c r="F310" s="18">
        <v>3</v>
      </c>
      <c r="G310" s="18">
        <v>139</v>
      </c>
      <c r="H310" s="18">
        <v>142</v>
      </c>
      <c r="I310" s="18">
        <v>106</v>
      </c>
    </row>
    <row r="311" spans="1:9">
      <c r="A311" s="18">
        <v>30</v>
      </c>
      <c r="B311" s="18">
        <v>3</v>
      </c>
      <c r="C311" s="18">
        <v>150</v>
      </c>
      <c r="D311" s="18">
        <v>500</v>
      </c>
      <c r="E311" s="33">
        <v>0.5</v>
      </c>
      <c r="F311" s="18">
        <v>4</v>
      </c>
      <c r="G311" s="18">
        <v>131</v>
      </c>
      <c r="H311" s="18">
        <v>137</v>
      </c>
      <c r="I311" s="18">
        <v>107</v>
      </c>
    </row>
    <row r="312" spans="1:9">
      <c r="A312" s="18">
        <v>30</v>
      </c>
      <c r="B312" s="18">
        <v>3</v>
      </c>
      <c r="C312" s="18">
        <v>150</v>
      </c>
      <c r="D312" s="18">
        <v>500</v>
      </c>
      <c r="E312" s="33">
        <v>0.5</v>
      </c>
      <c r="F312" s="18">
        <v>8</v>
      </c>
      <c r="G312" s="18">
        <v>115</v>
      </c>
      <c r="H312" s="18">
        <v>127</v>
      </c>
      <c r="I312" s="18">
        <v>101</v>
      </c>
    </row>
    <row r="313" spans="1:9">
      <c r="A313" s="18">
        <v>30</v>
      </c>
      <c r="B313" s="18">
        <v>3</v>
      </c>
      <c r="C313" s="18">
        <v>150</v>
      </c>
      <c r="D313" s="18">
        <v>500</v>
      </c>
      <c r="E313" s="33">
        <v>0.5</v>
      </c>
      <c r="F313" s="18">
        <v>24</v>
      </c>
      <c r="G313" s="18">
        <v>104</v>
      </c>
      <c r="H313" s="18">
        <v>109</v>
      </c>
      <c r="I313" s="18">
        <v>91</v>
      </c>
    </row>
    <row r="314" spans="1:9">
      <c r="A314" s="18">
        <v>30</v>
      </c>
      <c r="B314" s="44">
        <v>1</v>
      </c>
      <c r="C314" s="44">
        <v>50</v>
      </c>
      <c r="D314" s="44">
        <v>167.5</v>
      </c>
      <c r="E314" s="33">
        <f t="shared" ref="E314:I319" si="23">E308</f>
        <v>0.5</v>
      </c>
      <c r="F314" s="18">
        <f t="shared" si="23"/>
        <v>1</v>
      </c>
      <c r="G314" s="18">
        <f t="shared" si="23"/>
        <v>180</v>
      </c>
      <c r="H314" s="18">
        <f t="shared" si="23"/>
        <v>158</v>
      </c>
      <c r="I314" s="18">
        <f t="shared" si="23"/>
        <v>104</v>
      </c>
    </row>
    <row r="315" spans="1:9">
      <c r="A315" s="18">
        <v>30</v>
      </c>
      <c r="B315" s="44">
        <v>1</v>
      </c>
      <c r="C315" s="44">
        <v>50</v>
      </c>
      <c r="D315" s="44">
        <v>167.5</v>
      </c>
      <c r="E315" s="33">
        <f t="shared" si="23"/>
        <v>0.5</v>
      </c>
      <c r="F315" s="18">
        <f t="shared" si="23"/>
        <v>2</v>
      </c>
      <c r="G315" s="18">
        <f t="shared" si="23"/>
        <v>151</v>
      </c>
      <c r="H315" s="18">
        <f t="shared" si="23"/>
        <v>148</v>
      </c>
      <c r="I315" s="18">
        <f t="shared" si="23"/>
        <v>108</v>
      </c>
    </row>
    <row r="316" spans="1:9">
      <c r="A316" s="18">
        <v>30</v>
      </c>
      <c r="B316" s="44">
        <v>1</v>
      </c>
      <c r="C316" s="44">
        <v>50</v>
      </c>
      <c r="D316" s="44">
        <v>167.5</v>
      </c>
      <c r="E316" s="33">
        <f t="shared" si="23"/>
        <v>0.5</v>
      </c>
      <c r="F316" s="18">
        <f t="shared" si="23"/>
        <v>3</v>
      </c>
      <c r="G316" s="18">
        <f t="shared" si="23"/>
        <v>139</v>
      </c>
      <c r="H316" s="18">
        <f t="shared" si="23"/>
        <v>142</v>
      </c>
      <c r="I316" s="18">
        <f t="shared" si="23"/>
        <v>106</v>
      </c>
    </row>
    <row r="317" spans="1:9">
      <c r="A317" s="18">
        <v>30</v>
      </c>
      <c r="B317" s="44">
        <v>1</v>
      </c>
      <c r="C317" s="44">
        <v>50</v>
      </c>
      <c r="D317" s="44">
        <v>167.5</v>
      </c>
      <c r="E317" s="33">
        <f t="shared" si="23"/>
        <v>0.5</v>
      </c>
      <c r="F317" s="18">
        <f t="shared" si="23"/>
        <v>4</v>
      </c>
      <c r="G317" s="18">
        <f t="shared" si="23"/>
        <v>131</v>
      </c>
      <c r="H317" s="18">
        <f t="shared" si="23"/>
        <v>137</v>
      </c>
      <c r="I317" s="18">
        <f t="shared" si="23"/>
        <v>107</v>
      </c>
    </row>
    <row r="318" spans="1:9">
      <c r="A318" s="18">
        <v>30</v>
      </c>
      <c r="B318" s="44">
        <v>1</v>
      </c>
      <c r="C318" s="44">
        <v>50</v>
      </c>
      <c r="D318" s="44">
        <v>167.5</v>
      </c>
      <c r="E318" s="33">
        <f t="shared" si="23"/>
        <v>0.5</v>
      </c>
      <c r="F318" s="18">
        <f t="shared" si="23"/>
        <v>8</v>
      </c>
      <c r="G318" s="18">
        <f t="shared" si="23"/>
        <v>115</v>
      </c>
      <c r="H318" s="18">
        <f t="shared" si="23"/>
        <v>127</v>
      </c>
      <c r="I318" s="18">
        <f t="shared" si="23"/>
        <v>101</v>
      </c>
    </row>
    <row r="319" spans="1:9">
      <c r="A319" s="18">
        <v>30</v>
      </c>
      <c r="B319" s="44">
        <v>1</v>
      </c>
      <c r="C319" s="44">
        <v>50</v>
      </c>
      <c r="D319" s="44">
        <v>167.5</v>
      </c>
      <c r="E319" s="33">
        <f t="shared" si="23"/>
        <v>0.5</v>
      </c>
      <c r="F319" s="18">
        <f t="shared" si="23"/>
        <v>24</v>
      </c>
      <c r="G319" s="18">
        <f t="shared" si="23"/>
        <v>104</v>
      </c>
      <c r="H319" s="18">
        <f t="shared" si="23"/>
        <v>109</v>
      </c>
      <c r="I319" s="18">
        <f t="shared" si="23"/>
        <v>91</v>
      </c>
    </row>
    <row r="320" spans="1:9">
      <c r="A320" s="18">
        <v>30</v>
      </c>
      <c r="B320" s="18">
        <v>3</v>
      </c>
      <c r="C320" s="18">
        <v>150</v>
      </c>
      <c r="D320" s="18">
        <v>500</v>
      </c>
      <c r="E320" s="33">
        <v>0.75</v>
      </c>
      <c r="F320" s="18">
        <v>1</v>
      </c>
      <c r="G320" s="18">
        <v>168</v>
      </c>
      <c r="H320" s="18">
        <v>154</v>
      </c>
      <c r="I320" s="18">
        <v>108</v>
      </c>
    </row>
    <row r="321" spans="1:9">
      <c r="A321" s="18">
        <v>30</v>
      </c>
      <c r="B321" s="18">
        <v>3</v>
      </c>
      <c r="C321" s="18">
        <v>150</v>
      </c>
      <c r="D321" s="18">
        <v>500</v>
      </c>
      <c r="E321" s="33">
        <v>0.75</v>
      </c>
      <c r="F321" s="18">
        <v>2</v>
      </c>
      <c r="G321" s="18">
        <v>144</v>
      </c>
      <c r="H321" s="18">
        <v>145</v>
      </c>
      <c r="I321" s="18">
        <v>108</v>
      </c>
    </row>
    <row r="322" spans="1:9">
      <c r="A322" s="18">
        <v>30</v>
      </c>
      <c r="B322" s="18">
        <v>3</v>
      </c>
      <c r="C322" s="18">
        <v>150</v>
      </c>
      <c r="D322" s="18">
        <v>500</v>
      </c>
      <c r="E322" s="33">
        <v>0.75</v>
      </c>
      <c r="F322" s="18">
        <v>3</v>
      </c>
      <c r="G322" s="18">
        <v>134</v>
      </c>
      <c r="H322" s="18">
        <v>139</v>
      </c>
      <c r="I322" s="18">
        <v>105</v>
      </c>
    </row>
    <row r="323" spans="1:9">
      <c r="A323" s="18">
        <v>30</v>
      </c>
      <c r="B323" s="18">
        <v>3</v>
      </c>
      <c r="C323" s="18">
        <v>150</v>
      </c>
      <c r="D323" s="18">
        <v>500</v>
      </c>
      <c r="E323" s="33">
        <v>0.75</v>
      </c>
      <c r="F323" s="18">
        <v>4</v>
      </c>
      <c r="G323" s="18">
        <v>126</v>
      </c>
      <c r="H323" s="18">
        <v>137</v>
      </c>
      <c r="I323" s="18">
        <v>106</v>
      </c>
    </row>
    <row r="324" spans="1:9">
      <c r="A324" s="18">
        <v>30</v>
      </c>
      <c r="B324" s="18">
        <v>3</v>
      </c>
      <c r="C324" s="18">
        <v>150</v>
      </c>
      <c r="D324" s="18">
        <v>500</v>
      </c>
      <c r="E324" s="33">
        <v>0.75</v>
      </c>
      <c r="F324" s="18">
        <v>8</v>
      </c>
      <c r="G324" s="18">
        <v>114</v>
      </c>
      <c r="H324" s="18">
        <v>123</v>
      </c>
      <c r="I324" s="18">
        <v>100</v>
      </c>
    </row>
    <row r="325" spans="1:9">
      <c r="A325" s="18">
        <v>30</v>
      </c>
      <c r="B325" s="18">
        <v>3</v>
      </c>
      <c r="C325" s="18">
        <v>150</v>
      </c>
      <c r="D325" s="18">
        <v>500</v>
      </c>
      <c r="E325" s="33">
        <v>0.75</v>
      </c>
      <c r="F325" s="18">
        <v>24</v>
      </c>
      <c r="G325" s="18">
        <v>99</v>
      </c>
      <c r="H325" s="18">
        <v>108</v>
      </c>
      <c r="I325" s="18">
        <v>90</v>
      </c>
    </row>
    <row r="326" spans="1:9">
      <c r="A326" s="18">
        <v>30</v>
      </c>
      <c r="B326" s="44">
        <v>1</v>
      </c>
      <c r="C326" s="44">
        <v>50</v>
      </c>
      <c r="D326" s="44">
        <v>167.5</v>
      </c>
      <c r="E326" s="33">
        <f t="shared" ref="E326:I331" si="24">E320</f>
        <v>0.75</v>
      </c>
      <c r="F326" s="18">
        <f t="shared" si="24"/>
        <v>1</v>
      </c>
      <c r="G326" s="18">
        <f t="shared" si="24"/>
        <v>168</v>
      </c>
      <c r="H326" s="18">
        <f t="shared" si="24"/>
        <v>154</v>
      </c>
      <c r="I326" s="18">
        <f t="shared" si="24"/>
        <v>108</v>
      </c>
    </row>
    <row r="327" spans="1:9">
      <c r="A327" s="18">
        <v>30</v>
      </c>
      <c r="B327" s="44">
        <v>1</v>
      </c>
      <c r="C327" s="44">
        <v>50</v>
      </c>
      <c r="D327" s="44">
        <v>167.5</v>
      </c>
      <c r="E327" s="33">
        <f t="shared" si="24"/>
        <v>0.75</v>
      </c>
      <c r="F327" s="18">
        <f t="shared" si="24"/>
        <v>2</v>
      </c>
      <c r="G327" s="18">
        <f t="shared" si="24"/>
        <v>144</v>
      </c>
      <c r="H327" s="18">
        <f t="shared" si="24"/>
        <v>145</v>
      </c>
      <c r="I327" s="18">
        <f t="shared" si="24"/>
        <v>108</v>
      </c>
    </row>
    <row r="328" spans="1:9">
      <c r="A328" s="18">
        <v>30</v>
      </c>
      <c r="B328" s="44">
        <v>1</v>
      </c>
      <c r="C328" s="44">
        <v>50</v>
      </c>
      <c r="D328" s="44">
        <v>167.5</v>
      </c>
      <c r="E328" s="33">
        <f t="shared" si="24"/>
        <v>0.75</v>
      </c>
      <c r="F328" s="18">
        <f t="shared" si="24"/>
        <v>3</v>
      </c>
      <c r="G328" s="18">
        <f t="shared" si="24"/>
        <v>134</v>
      </c>
      <c r="H328" s="18">
        <f t="shared" si="24"/>
        <v>139</v>
      </c>
      <c r="I328" s="18">
        <f t="shared" si="24"/>
        <v>105</v>
      </c>
    </row>
    <row r="329" spans="1:9">
      <c r="A329" s="18">
        <v>30</v>
      </c>
      <c r="B329" s="44">
        <v>1</v>
      </c>
      <c r="C329" s="44">
        <v>50</v>
      </c>
      <c r="D329" s="44">
        <v>167.5</v>
      </c>
      <c r="E329" s="33">
        <f t="shared" si="24"/>
        <v>0.75</v>
      </c>
      <c r="F329" s="18">
        <f t="shared" si="24"/>
        <v>4</v>
      </c>
      <c r="G329" s="18">
        <f t="shared" si="24"/>
        <v>126</v>
      </c>
      <c r="H329" s="18">
        <f t="shared" si="24"/>
        <v>137</v>
      </c>
      <c r="I329" s="18">
        <f t="shared" si="24"/>
        <v>106</v>
      </c>
    </row>
    <row r="330" spans="1:9">
      <c r="A330" s="18">
        <v>30</v>
      </c>
      <c r="B330" s="44">
        <v>1</v>
      </c>
      <c r="C330" s="44">
        <v>50</v>
      </c>
      <c r="D330" s="44">
        <v>167.5</v>
      </c>
      <c r="E330" s="33">
        <f t="shared" si="24"/>
        <v>0.75</v>
      </c>
      <c r="F330" s="18">
        <f t="shared" si="24"/>
        <v>8</v>
      </c>
      <c r="G330" s="18">
        <f t="shared" si="24"/>
        <v>114</v>
      </c>
      <c r="H330" s="18">
        <f t="shared" si="24"/>
        <v>123</v>
      </c>
      <c r="I330" s="18">
        <f t="shared" si="24"/>
        <v>100</v>
      </c>
    </row>
    <row r="331" spans="1:9">
      <c r="A331" s="18">
        <v>30</v>
      </c>
      <c r="B331" s="44">
        <v>1</v>
      </c>
      <c r="C331" s="44">
        <v>50</v>
      </c>
      <c r="D331" s="44">
        <v>167.5</v>
      </c>
      <c r="E331" s="33">
        <f t="shared" si="24"/>
        <v>0.75</v>
      </c>
      <c r="F331" s="18">
        <f t="shared" si="24"/>
        <v>24</v>
      </c>
      <c r="G331" s="18">
        <f t="shared" si="24"/>
        <v>99</v>
      </c>
      <c r="H331" s="18">
        <f t="shared" si="24"/>
        <v>108</v>
      </c>
      <c r="I331" s="18">
        <f t="shared" si="24"/>
        <v>90</v>
      </c>
    </row>
    <row r="332" spans="1:9">
      <c r="A332" s="18">
        <v>30</v>
      </c>
      <c r="B332" s="18">
        <v>3</v>
      </c>
      <c r="C332" s="18">
        <v>150</v>
      </c>
      <c r="D332" s="18">
        <v>500</v>
      </c>
      <c r="E332" s="33">
        <v>0.9</v>
      </c>
      <c r="F332" s="18">
        <v>1</v>
      </c>
      <c r="G332" s="18">
        <v>154</v>
      </c>
      <c r="H332" s="18">
        <v>148</v>
      </c>
      <c r="I332" s="18">
        <v>113</v>
      </c>
    </row>
    <row r="333" spans="1:9">
      <c r="A333" s="18">
        <v>30</v>
      </c>
      <c r="B333" s="18">
        <v>3</v>
      </c>
      <c r="C333" s="18">
        <v>150</v>
      </c>
      <c r="D333" s="18">
        <v>500</v>
      </c>
      <c r="E333" s="33">
        <v>0.9</v>
      </c>
      <c r="F333" s="18">
        <v>2</v>
      </c>
      <c r="G333" s="18">
        <v>134</v>
      </c>
      <c r="H333" s="18">
        <v>138</v>
      </c>
      <c r="I333" s="18">
        <v>101</v>
      </c>
    </row>
    <row r="334" spans="1:9">
      <c r="A334" s="18">
        <v>30</v>
      </c>
      <c r="B334" s="18">
        <v>3</v>
      </c>
      <c r="C334" s="18">
        <v>150</v>
      </c>
      <c r="D334" s="18">
        <v>500</v>
      </c>
      <c r="E334" s="33">
        <v>0.9</v>
      </c>
      <c r="F334" s="18">
        <v>3</v>
      </c>
      <c r="G334" s="18">
        <v>125</v>
      </c>
      <c r="H334" s="18">
        <v>132</v>
      </c>
      <c r="I334" s="18">
        <v>100</v>
      </c>
    </row>
    <row r="335" spans="1:9">
      <c r="A335" s="18">
        <v>30</v>
      </c>
      <c r="B335" s="18">
        <v>3</v>
      </c>
      <c r="C335" s="18">
        <v>150</v>
      </c>
      <c r="D335" s="18">
        <v>500</v>
      </c>
      <c r="E335" s="33">
        <v>0.9</v>
      </c>
      <c r="F335" s="18">
        <v>4</v>
      </c>
      <c r="G335" s="18">
        <v>120</v>
      </c>
      <c r="H335" s="18">
        <v>129</v>
      </c>
      <c r="I335" s="18">
        <v>97</v>
      </c>
    </row>
    <row r="336" spans="1:9">
      <c r="A336" s="18">
        <v>30</v>
      </c>
      <c r="B336" s="18">
        <v>3</v>
      </c>
      <c r="C336" s="18">
        <v>150</v>
      </c>
      <c r="D336" s="18">
        <v>500</v>
      </c>
      <c r="E336" s="33">
        <v>0.9</v>
      </c>
      <c r="F336" s="18">
        <v>8</v>
      </c>
      <c r="G336" s="18">
        <v>110</v>
      </c>
      <c r="H336" s="18">
        <v>121</v>
      </c>
      <c r="I336" s="18">
        <v>91</v>
      </c>
    </row>
    <row r="337" spans="1:9">
      <c r="A337" s="18">
        <v>30</v>
      </c>
      <c r="B337" s="18">
        <v>3</v>
      </c>
      <c r="C337" s="18">
        <v>150</v>
      </c>
      <c r="D337" s="18">
        <v>500</v>
      </c>
      <c r="E337" s="33">
        <v>0.9</v>
      </c>
      <c r="F337" s="18">
        <v>24</v>
      </c>
      <c r="G337" s="18">
        <v>99</v>
      </c>
      <c r="H337" s="18">
        <v>108</v>
      </c>
      <c r="I337" s="18">
        <v>89</v>
      </c>
    </row>
    <row r="338" spans="1:9">
      <c r="A338" s="18">
        <v>30</v>
      </c>
      <c r="B338" s="44">
        <v>1</v>
      </c>
      <c r="C338" s="44">
        <v>50</v>
      </c>
      <c r="D338" s="44">
        <v>167.5</v>
      </c>
      <c r="E338" s="33">
        <f t="shared" ref="E338:I343" si="25">E332</f>
        <v>0.9</v>
      </c>
      <c r="F338" s="18">
        <f t="shared" si="25"/>
        <v>1</v>
      </c>
      <c r="G338" s="18">
        <f t="shared" si="25"/>
        <v>154</v>
      </c>
      <c r="H338" s="18">
        <f t="shared" si="25"/>
        <v>148</v>
      </c>
      <c r="I338" s="18">
        <f t="shared" si="25"/>
        <v>113</v>
      </c>
    </row>
    <row r="339" spans="1:9">
      <c r="A339" s="18">
        <v>30</v>
      </c>
      <c r="B339" s="44">
        <v>1</v>
      </c>
      <c r="C339" s="44">
        <v>50</v>
      </c>
      <c r="D339" s="44">
        <v>167.5</v>
      </c>
      <c r="E339" s="33">
        <f t="shared" si="25"/>
        <v>0.9</v>
      </c>
      <c r="F339" s="18">
        <f t="shared" si="25"/>
        <v>2</v>
      </c>
      <c r="G339" s="18">
        <f t="shared" si="25"/>
        <v>134</v>
      </c>
      <c r="H339" s="18">
        <f t="shared" si="25"/>
        <v>138</v>
      </c>
      <c r="I339" s="18">
        <f t="shared" si="25"/>
        <v>101</v>
      </c>
    </row>
    <row r="340" spans="1:9">
      <c r="A340" s="18">
        <v>30</v>
      </c>
      <c r="B340" s="44">
        <v>1</v>
      </c>
      <c r="C340" s="44">
        <v>50</v>
      </c>
      <c r="D340" s="44">
        <v>167.5</v>
      </c>
      <c r="E340" s="33">
        <f t="shared" si="25"/>
        <v>0.9</v>
      </c>
      <c r="F340" s="18">
        <f t="shared" si="25"/>
        <v>3</v>
      </c>
      <c r="G340" s="18">
        <f t="shared" si="25"/>
        <v>125</v>
      </c>
      <c r="H340" s="18">
        <f t="shared" si="25"/>
        <v>132</v>
      </c>
      <c r="I340" s="18">
        <f t="shared" si="25"/>
        <v>100</v>
      </c>
    </row>
    <row r="341" spans="1:9">
      <c r="A341" s="18">
        <v>30</v>
      </c>
      <c r="B341" s="44">
        <v>1</v>
      </c>
      <c r="C341" s="44">
        <v>50</v>
      </c>
      <c r="D341" s="44">
        <v>167.5</v>
      </c>
      <c r="E341" s="33">
        <f t="shared" si="25"/>
        <v>0.9</v>
      </c>
      <c r="F341" s="18">
        <f t="shared" si="25"/>
        <v>4</v>
      </c>
      <c r="G341" s="18">
        <f t="shared" si="25"/>
        <v>120</v>
      </c>
      <c r="H341" s="18">
        <f t="shared" si="25"/>
        <v>129</v>
      </c>
      <c r="I341" s="18">
        <f t="shared" si="25"/>
        <v>97</v>
      </c>
    </row>
    <row r="342" spans="1:9">
      <c r="A342" s="18">
        <v>30</v>
      </c>
      <c r="B342" s="44">
        <v>1</v>
      </c>
      <c r="C342" s="44">
        <v>50</v>
      </c>
      <c r="D342" s="44">
        <v>167.5</v>
      </c>
      <c r="E342" s="33">
        <f t="shared" si="25"/>
        <v>0.9</v>
      </c>
      <c r="F342" s="18">
        <f t="shared" si="25"/>
        <v>8</v>
      </c>
      <c r="G342" s="18">
        <f t="shared" si="25"/>
        <v>110</v>
      </c>
      <c r="H342" s="18">
        <f t="shared" si="25"/>
        <v>121</v>
      </c>
      <c r="I342" s="18">
        <f t="shared" si="25"/>
        <v>91</v>
      </c>
    </row>
    <row r="343" spans="1:9">
      <c r="A343" s="18">
        <v>30</v>
      </c>
      <c r="B343" s="44">
        <v>1</v>
      </c>
      <c r="C343" s="44">
        <v>50</v>
      </c>
      <c r="D343" s="44">
        <v>167.5</v>
      </c>
      <c r="E343" s="33">
        <f t="shared" si="25"/>
        <v>0.9</v>
      </c>
      <c r="F343" s="18">
        <f t="shared" si="25"/>
        <v>24</v>
      </c>
      <c r="G343" s="18">
        <f t="shared" si="25"/>
        <v>99</v>
      </c>
      <c r="H343" s="18">
        <f t="shared" si="25"/>
        <v>108</v>
      </c>
      <c r="I343" s="18">
        <f t="shared" si="25"/>
        <v>89</v>
      </c>
    </row>
    <row r="344" spans="1:9">
      <c r="A344" s="18">
        <v>30</v>
      </c>
      <c r="B344" s="18">
        <v>3</v>
      </c>
      <c r="C344" s="18">
        <v>500</v>
      </c>
      <c r="D344" s="18">
        <v>800</v>
      </c>
      <c r="E344" s="33">
        <v>0.5</v>
      </c>
      <c r="F344" s="18">
        <v>1</v>
      </c>
      <c r="G344" s="18">
        <v>175</v>
      </c>
      <c r="H344" s="18">
        <v>158</v>
      </c>
      <c r="I344" s="18">
        <v>106</v>
      </c>
    </row>
    <row r="345" spans="1:9">
      <c r="A345" s="18">
        <v>30</v>
      </c>
      <c r="B345" s="18">
        <v>3</v>
      </c>
      <c r="C345" s="18">
        <v>500</v>
      </c>
      <c r="D345" s="18">
        <v>800</v>
      </c>
      <c r="E345" s="33">
        <v>0.5</v>
      </c>
      <c r="F345" s="18">
        <v>2</v>
      </c>
      <c r="G345" s="18">
        <v>148</v>
      </c>
      <c r="H345" s="18">
        <v>147</v>
      </c>
      <c r="I345" s="18">
        <v>109</v>
      </c>
    </row>
    <row r="346" spans="1:9">
      <c r="A346" s="18">
        <v>30</v>
      </c>
      <c r="B346" s="18">
        <v>3</v>
      </c>
      <c r="C346" s="18">
        <v>500</v>
      </c>
      <c r="D346" s="18">
        <v>800</v>
      </c>
      <c r="E346" s="33">
        <v>0.5</v>
      </c>
      <c r="F346" s="18">
        <v>3</v>
      </c>
      <c r="G346" s="18">
        <v>136</v>
      </c>
      <c r="H346" s="18">
        <v>141</v>
      </c>
      <c r="I346" s="18">
        <v>106</v>
      </c>
    </row>
    <row r="347" spans="1:9">
      <c r="A347" s="18">
        <v>30</v>
      </c>
      <c r="B347" s="18">
        <v>3</v>
      </c>
      <c r="C347" s="18">
        <v>500</v>
      </c>
      <c r="D347" s="18">
        <v>800</v>
      </c>
      <c r="E347" s="33">
        <v>0.5</v>
      </c>
      <c r="F347" s="18">
        <v>4</v>
      </c>
      <c r="G347" s="18">
        <v>129</v>
      </c>
      <c r="H347" s="18">
        <v>137</v>
      </c>
      <c r="I347" s="18">
        <v>107</v>
      </c>
    </row>
    <row r="348" spans="1:9">
      <c r="A348" s="18">
        <v>30</v>
      </c>
      <c r="B348" s="18">
        <v>3</v>
      </c>
      <c r="C348" s="18">
        <v>500</v>
      </c>
      <c r="D348" s="18">
        <v>800</v>
      </c>
      <c r="E348" s="33">
        <v>0.5</v>
      </c>
      <c r="F348" s="18">
        <v>8</v>
      </c>
      <c r="G348" s="18">
        <v>114</v>
      </c>
      <c r="H348" s="18">
        <v>126</v>
      </c>
      <c r="I348" s="18">
        <v>100</v>
      </c>
    </row>
    <row r="349" spans="1:9">
      <c r="A349" s="18">
        <v>30</v>
      </c>
      <c r="B349" s="18">
        <v>3</v>
      </c>
      <c r="C349" s="18">
        <v>500</v>
      </c>
      <c r="D349" s="18">
        <v>800</v>
      </c>
      <c r="E349" s="33">
        <v>0.5</v>
      </c>
      <c r="F349" s="18">
        <v>24</v>
      </c>
      <c r="G349" s="18">
        <v>104</v>
      </c>
      <c r="H349" s="18">
        <v>109</v>
      </c>
      <c r="I349" s="18">
        <v>90</v>
      </c>
    </row>
    <row r="350" spans="1:9">
      <c r="A350" s="18">
        <v>30</v>
      </c>
      <c r="B350" s="18">
        <v>3</v>
      </c>
      <c r="C350" s="18">
        <v>500</v>
      </c>
      <c r="D350" s="18">
        <v>800</v>
      </c>
      <c r="E350" s="33">
        <v>0.75</v>
      </c>
      <c r="F350" s="18">
        <v>1</v>
      </c>
      <c r="G350" s="18">
        <v>164</v>
      </c>
      <c r="H350" s="18">
        <v>154</v>
      </c>
      <c r="I350" s="18">
        <v>110</v>
      </c>
    </row>
    <row r="351" spans="1:9">
      <c r="A351" s="18">
        <v>30</v>
      </c>
      <c r="B351" s="18">
        <v>3</v>
      </c>
      <c r="C351" s="18">
        <v>500</v>
      </c>
      <c r="D351" s="18">
        <v>800</v>
      </c>
      <c r="E351" s="33">
        <v>0.75</v>
      </c>
      <c r="F351" s="18">
        <v>2</v>
      </c>
      <c r="G351" s="18">
        <v>142</v>
      </c>
      <c r="H351" s="18">
        <v>145</v>
      </c>
      <c r="I351" s="18">
        <v>108</v>
      </c>
    </row>
    <row r="352" spans="1:9">
      <c r="A352" s="18">
        <v>30</v>
      </c>
      <c r="B352" s="18">
        <v>3</v>
      </c>
      <c r="C352" s="18">
        <v>500</v>
      </c>
      <c r="D352" s="18">
        <v>800</v>
      </c>
      <c r="E352" s="33">
        <v>0.75</v>
      </c>
      <c r="F352" s="18">
        <v>3</v>
      </c>
      <c r="G352" s="18">
        <v>132</v>
      </c>
      <c r="H352" s="18">
        <v>138</v>
      </c>
      <c r="I352" s="18">
        <v>105</v>
      </c>
    </row>
    <row r="353" spans="1:9">
      <c r="A353" s="18">
        <v>30</v>
      </c>
      <c r="B353" s="18">
        <v>3</v>
      </c>
      <c r="C353" s="18">
        <v>500</v>
      </c>
      <c r="D353" s="18">
        <v>800</v>
      </c>
      <c r="E353" s="33">
        <v>0.75</v>
      </c>
      <c r="F353" s="18">
        <v>4</v>
      </c>
      <c r="G353" s="18">
        <v>124</v>
      </c>
      <c r="H353" s="18">
        <v>136</v>
      </c>
      <c r="I353" s="18">
        <v>106</v>
      </c>
    </row>
    <row r="354" spans="1:9">
      <c r="A354" s="18">
        <v>30</v>
      </c>
      <c r="B354" s="18">
        <v>3</v>
      </c>
      <c r="C354" s="18">
        <v>500</v>
      </c>
      <c r="D354" s="18">
        <v>800</v>
      </c>
      <c r="E354" s="33">
        <v>0.75</v>
      </c>
      <c r="F354" s="18">
        <v>8</v>
      </c>
      <c r="G354" s="18">
        <v>113</v>
      </c>
      <c r="H354" s="18">
        <v>123</v>
      </c>
      <c r="I354" s="18">
        <v>100</v>
      </c>
    </row>
    <row r="355" spans="1:9">
      <c r="A355" s="18">
        <v>30</v>
      </c>
      <c r="B355" s="18">
        <v>3</v>
      </c>
      <c r="C355" s="18">
        <v>500</v>
      </c>
      <c r="D355" s="18">
        <v>800</v>
      </c>
      <c r="E355" s="33">
        <v>0.75</v>
      </c>
      <c r="F355" s="18">
        <v>24</v>
      </c>
      <c r="G355" s="18">
        <v>99</v>
      </c>
      <c r="H355" s="18">
        <v>108</v>
      </c>
      <c r="I355" s="18">
        <v>89</v>
      </c>
    </row>
    <row r="356" spans="1:9">
      <c r="A356" s="18">
        <v>30</v>
      </c>
      <c r="B356" s="18">
        <v>3</v>
      </c>
      <c r="C356" s="18">
        <v>500</v>
      </c>
      <c r="D356" s="18">
        <v>800</v>
      </c>
      <c r="E356" s="33">
        <v>0.9</v>
      </c>
      <c r="F356" s="18">
        <v>1</v>
      </c>
      <c r="G356" s="18">
        <v>151</v>
      </c>
      <c r="H356" s="18">
        <v>148</v>
      </c>
      <c r="I356" s="18">
        <v>110</v>
      </c>
    </row>
    <row r="357" spans="1:9">
      <c r="A357" s="18">
        <v>30</v>
      </c>
      <c r="B357" s="18">
        <v>3</v>
      </c>
      <c r="C357" s="18">
        <v>500</v>
      </c>
      <c r="D357" s="18">
        <v>800</v>
      </c>
      <c r="E357" s="33">
        <v>0.9</v>
      </c>
      <c r="F357" s="18">
        <v>2</v>
      </c>
      <c r="G357" s="18">
        <v>132</v>
      </c>
      <c r="H357" s="18">
        <v>137</v>
      </c>
      <c r="I357" s="18">
        <v>100</v>
      </c>
    </row>
    <row r="358" spans="1:9">
      <c r="A358" s="18">
        <v>30</v>
      </c>
      <c r="B358" s="18">
        <v>3</v>
      </c>
      <c r="C358" s="18">
        <v>500</v>
      </c>
      <c r="D358" s="18">
        <v>800</v>
      </c>
      <c r="E358" s="33">
        <v>0.9</v>
      </c>
      <c r="F358" s="18">
        <v>3</v>
      </c>
      <c r="G358" s="18">
        <v>124</v>
      </c>
      <c r="H358" s="18">
        <v>132</v>
      </c>
      <c r="I358" s="18">
        <v>99</v>
      </c>
    </row>
    <row r="359" spans="1:9">
      <c r="A359" s="18">
        <v>30</v>
      </c>
      <c r="B359" s="18">
        <v>3</v>
      </c>
      <c r="C359" s="18">
        <v>500</v>
      </c>
      <c r="D359" s="18">
        <v>800</v>
      </c>
      <c r="E359" s="33">
        <v>0.9</v>
      </c>
      <c r="F359" s="18">
        <v>4</v>
      </c>
      <c r="G359" s="18">
        <v>119</v>
      </c>
      <c r="H359" s="18">
        <v>128</v>
      </c>
      <c r="I359" s="18">
        <v>96</v>
      </c>
    </row>
    <row r="360" spans="1:9">
      <c r="A360" s="18">
        <v>30</v>
      </c>
      <c r="B360" s="18">
        <v>3</v>
      </c>
      <c r="C360" s="18">
        <v>500</v>
      </c>
      <c r="D360" s="18">
        <v>800</v>
      </c>
      <c r="E360" s="33">
        <v>0.9</v>
      </c>
      <c r="F360" s="18">
        <v>8</v>
      </c>
      <c r="G360" s="18">
        <v>109</v>
      </c>
      <c r="H360" s="18">
        <v>120</v>
      </c>
      <c r="I360" s="18">
        <v>91</v>
      </c>
    </row>
    <row r="361" spans="1:9">
      <c r="A361" s="18">
        <v>30</v>
      </c>
      <c r="B361" s="18">
        <v>3</v>
      </c>
      <c r="C361" s="18">
        <v>500</v>
      </c>
      <c r="D361" s="18">
        <v>800</v>
      </c>
      <c r="E361" s="33">
        <v>0.9</v>
      </c>
      <c r="F361" s="18">
        <v>24</v>
      </c>
      <c r="G361" s="18">
        <v>99</v>
      </c>
      <c r="H361" s="18">
        <v>108</v>
      </c>
      <c r="I361" s="18">
        <v>89</v>
      </c>
    </row>
    <row r="362" spans="1:9">
      <c r="A362" s="18">
        <v>40</v>
      </c>
      <c r="B362" s="18">
        <v>3</v>
      </c>
      <c r="C362" s="18">
        <v>0</v>
      </c>
      <c r="D362" s="18">
        <v>150</v>
      </c>
      <c r="E362" s="33">
        <v>0.5</v>
      </c>
      <c r="F362" s="18">
        <v>1</v>
      </c>
      <c r="G362" s="18">
        <v>181</v>
      </c>
      <c r="H362" s="18">
        <v>156</v>
      </c>
      <c r="I362" s="18">
        <v>103</v>
      </c>
    </row>
    <row r="363" spans="1:9">
      <c r="A363" s="18">
        <v>40</v>
      </c>
      <c r="B363" s="18">
        <v>3</v>
      </c>
      <c r="C363" s="18">
        <v>0</v>
      </c>
      <c r="D363" s="18">
        <v>150</v>
      </c>
      <c r="E363" s="33">
        <v>0.5</v>
      </c>
      <c r="F363" s="18">
        <v>2</v>
      </c>
      <c r="G363" s="18">
        <v>150</v>
      </c>
      <c r="H363" s="18">
        <v>147</v>
      </c>
      <c r="I363" s="18">
        <v>108</v>
      </c>
    </row>
    <row r="364" spans="1:9">
      <c r="A364" s="18">
        <v>40</v>
      </c>
      <c r="B364" s="18">
        <v>3</v>
      </c>
      <c r="C364" s="18">
        <v>0</v>
      </c>
      <c r="D364" s="18">
        <v>150</v>
      </c>
      <c r="E364" s="33">
        <v>0.5</v>
      </c>
      <c r="F364" s="18">
        <v>3</v>
      </c>
      <c r="G364" s="18">
        <v>136</v>
      </c>
      <c r="H364" s="18">
        <v>142</v>
      </c>
      <c r="I364" s="18">
        <v>107</v>
      </c>
    </row>
    <row r="365" spans="1:9">
      <c r="A365" s="18">
        <v>40</v>
      </c>
      <c r="B365" s="18">
        <v>3</v>
      </c>
      <c r="C365" s="18">
        <v>0</v>
      </c>
      <c r="D365" s="18">
        <v>150</v>
      </c>
      <c r="E365" s="33">
        <v>0.5</v>
      </c>
      <c r="F365" s="18">
        <v>4</v>
      </c>
      <c r="G365" s="18">
        <v>126</v>
      </c>
      <c r="H365" s="18">
        <v>138</v>
      </c>
      <c r="I365" s="18">
        <v>108</v>
      </c>
    </row>
    <row r="366" spans="1:9">
      <c r="A366" s="18">
        <v>40</v>
      </c>
      <c r="B366" s="18">
        <v>3</v>
      </c>
      <c r="C366" s="18">
        <v>0</v>
      </c>
      <c r="D366" s="18">
        <v>150</v>
      </c>
      <c r="E366" s="33">
        <v>0.5</v>
      </c>
      <c r="F366" s="18">
        <v>8</v>
      </c>
      <c r="G366" s="18">
        <v>110</v>
      </c>
      <c r="H366" s="18">
        <v>128</v>
      </c>
      <c r="I366" s="18">
        <v>105</v>
      </c>
    </row>
    <row r="367" spans="1:9">
      <c r="A367" s="18">
        <v>40</v>
      </c>
      <c r="B367" s="18">
        <v>3</v>
      </c>
      <c r="C367" s="18">
        <v>0</v>
      </c>
      <c r="D367" s="18">
        <v>150</v>
      </c>
      <c r="E367" s="33">
        <v>0.5</v>
      </c>
      <c r="F367" s="18">
        <v>24</v>
      </c>
      <c r="G367" s="18">
        <v>92</v>
      </c>
      <c r="H367" s="18">
        <v>111</v>
      </c>
      <c r="I367" s="18">
        <v>93</v>
      </c>
    </row>
    <row r="368" spans="1:9">
      <c r="A368" s="18">
        <v>40</v>
      </c>
      <c r="B368" s="44">
        <v>1</v>
      </c>
      <c r="C368" s="44">
        <v>0</v>
      </c>
      <c r="D368" s="44">
        <v>50</v>
      </c>
      <c r="E368" s="33">
        <f t="shared" ref="E368:I373" si="26">E362</f>
        <v>0.5</v>
      </c>
      <c r="F368" s="18">
        <f t="shared" si="26"/>
        <v>1</v>
      </c>
      <c r="G368" s="18">
        <f t="shared" si="26"/>
        <v>181</v>
      </c>
      <c r="H368" s="18">
        <f t="shared" si="26"/>
        <v>156</v>
      </c>
      <c r="I368" s="18">
        <f t="shared" si="26"/>
        <v>103</v>
      </c>
    </row>
    <row r="369" spans="1:9">
      <c r="A369" s="18">
        <v>40</v>
      </c>
      <c r="B369" s="44">
        <v>1</v>
      </c>
      <c r="C369" s="44">
        <v>0</v>
      </c>
      <c r="D369" s="44">
        <v>50</v>
      </c>
      <c r="E369" s="33">
        <f t="shared" si="26"/>
        <v>0.5</v>
      </c>
      <c r="F369" s="18">
        <f t="shared" si="26"/>
        <v>2</v>
      </c>
      <c r="G369" s="18">
        <f t="shared" si="26"/>
        <v>150</v>
      </c>
      <c r="H369" s="18">
        <f t="shared" si="26"/>
        <v>147</v>
      </c>
      <c r="I369" s="18">
        <f t="shared" si="26"/>
        <v>108</v>
      </c>
    </row>
    <row r="370" spans="1:9">
      <c r="A370" s="18">
        <v>40</v>
      </c>
      <c r="B370" s="44">
        <v>1</v>
      </c>
      <c r="C370" s="44">
        <v>0</v>
      </c>
      <c r="D370" s="44">
        <v>50</v>
      </c>
      <c r="E370" s="33">
        <f t="shared" si="26"/>
        <v>0.5</v>
      </c>
      <c r="F370" s="18">
        <f t="shared" si="26"/>
        <v>3</v>
      </c>
      <c r="G370" s="18">
        <f t="shared" si="26"/>
        <v>136</v>
      </c>
      <c r="H370" s="18">
        <f t="shared" si="26"/>
        <v>142</v>
      </c>
      <c r="I370" s="18">
        <f t="shared" si="26"/>
        <v>107</v>
      </c>
    </row>
    <row r="371" spans="1:9">
      <c r="A371" s="18">
        <v>40</v>
      </c>
      <c r="B371" s="44">
        <v>1</v>
      </c>
      <c r="C371" s="44">
        <v>0</v>
      </c>
      <c r="D371" s="44">
        <v>50</v>
      </c>
      <c r="E371" s="33">
        <f t="shared" si="26"/>
        <v>0.5</v>
      </c>
      <c r="F371" s="18">
        <f t="shared" si="26"/>
        <v>4</v>
      </c>
      <c r="G371" s="18">
        <f t="shared" si="26"/>
        <v>126</v>
      </c>
      <c r="H371" s="18">
        <f t="shared" si="26"/>
        <v>138</v>
      </c>
      <c r="I371" s="18">
        <f t="shared" si="26"/>
        <v>108</v>
      </c>
    </row>
    <row r="372" spans="1:9">
      <c r="A372" s="18">
        <v>40</v>
      </c>
      <c r="B372" s="44">
        <v>1</v>
      </c>
      <c r="C372" s="44">
        <v>0</v>
      </c>
      <c r="D372" s="44">
        <v>50</v>
      </c>
      <c r="E372" s="33">
        <f t="shared" si="26"/>
        <v>0.5</v>
      </c>
      <c r="F372" s="18">
        <f t="shared" si="26"/>
        <v>8</v>
      </c>
      <c r="G372" s="18">
        <f t="shared" si="26"/>
        <v>110</v>
      </c>
      <c r="H372" s="18">
        <f t="shared" si="26"/>
        <v>128</v>
      </c>
      <c r="I372" s="18">
        <f t="shared" si="26"/>
        <v>105</v>
      </c>
    </row>
    <row r="373" spans="1:9">
      <c r="A373" s="18">
        <v>40</v>
      </c>
      <c r="B373" s="44">
        <v>1</v>
      </c>
      <c r="C373" s="44">
        <v>0</v>
      </c>
      <c r="D373" s="44">
        <v>50</v>
      </c>
      <c r="E373" s="33">
        <f t="shared" si="26"/>
        <v>0.5</v>
      </c>
      <c r="F373" s="18">
        <f t="shared" si="26"/>
        <v>24</v>
      </c>
      <c r="G373" s="18">
        <f t="shared" si="26"/>
        <v>92</v>
      </c>
      <c r="H373" s="18">
        <f t="shared" si="26"/>
        <v>111</v>
      </c>
      <c r="I373" s="18">
        <f t="shared" si="26"/>
        <v>93</v>
      </c>
    </row>
    <row r="374" spans="1:9">
      <c r="A374" s="18">
        <v>40</v>
      </c>
      <c r="B374" s="18">
        <v>3</v>
      </c>
      <c r="C374" s="18">
        <v>0</v>
      </c>
      <c r="D374" s="18">
        <v>150</v>
      </c>
      <c r="E374" s="33">
        <v>0.75</v>
      </c>
      <c r="F374" s="18">
        <v>1</v>
      </c>
      <c r="G374" s="18">
        <v>160</v>
      </c>
      <c r="H374" s="18">
        <v>150</v>
      </c>
      <c r="I374" s="18">
        <v>106</v>
      </c>
    </row>
    <row r="375" spans="1:9">
      <c r="A375" s="18">
        <v>40</v>
      </c>
      <c r="B375" s="18">
        <v>3</v>
      </c>
      <c r="C375" s="18">
        <v>0</v>
      </c>
      <c r="D375" s="18">
        <v>150</v>
      </c>
      <c r="E375" s="33">
        <v>0.75</v>
      </c>
      <c r="F375" s="18">
        <v>2</v>
      </c>
      <c r="G375" s="18">
        <v>138</v>
      </c>
      <c r="H375" s="18">
        <v>141</v>
      </c>
      <c r="I375" s="18">
        <v>108</v>
      </c>
    </row>
    <row r="376" spans="1:9">
      <c r="A376" s="18">
        <v>40</v>
      </c>
      <c r="B376" s="18">
        <v>3</v>
      </c>
      <c r="C376" s="18">
        <v>0</v>
      </c>
      <c r="D376" s="18">
        <v>150</v>
      </c>
      <c r="E376" s="33">
        <v>0.75</v>
      </c>
      <c r="F376" s="18">
        <v>3</v>
      </c>
      <c r="G376" s="18">
        <v>126</v>
      </c>
      <c r="H376" s="18">
        <v>135</v>
      </c>
      <c r="I376" s="18">
        <v>106</v>
      </c>
    </row>
    <row r="377" spans="1:9">
      <c r="A377" s="18">
        <v>40</v>
      </c>
      <c r="B377" s="18">
        <v>3</v>
      </c>
      <c r="C377" s="18">
        <v>0</v>
      </c>
      <c r="D377" s="18">
        <v>150</v>
      </c>
      <c r="E377" s="33">
        <v>0.75</v>
      </c>
      <c r="F377" s="18">
        <v>4</v>
      </c>
      <c r="G377" s="18">
        <v>119</v>
      </c>
      <c r="H377" s="18">
        <v>133</v>
      </c>
      <c r="I377" s="18">
        <v>107</v>
      </c>
    </row>
    <row r="378" spans="1:9">
      <c r="A378" s="18">
        <v>40</v>
      </c>
      <c r="B378" s="18">
        <v>3</v>
      </c>
      <c r="C378" s="18">
        <v>0</v>
      </c>
      <c r="D378" s="18">
        <v>150</v>
      </c>
      <c r="E378" s="33">
        <v>0.75</v>
      </c>
      <c r="F378" s="18">
        <v>8</v>
      </c>
      <c r="G378" s="18">
        <v>105</v>
      </c>
      <c r="H378" s="18">
        <v>123</v>
      </c>
      <c r="I378" s="18">
        <v>102</v>
      </c>
    </row>
    <row r="379" spans="1:9">
      <c r="A379" s="18">
        <v>40</v>
      </c>
      <c r="B379" s="18">
        <v>3</v>
      </c>
      <c r="C379" s="18">
        <v>0</v>
      </c>
      <c r="D379" s="18">
        <v>150</v>
      </c>
      <c r="E379" s="33">
        <v>0.75</v>
      </c>
      <c r="F379" s="18">
        <v>24</v>
      </c>
      <c r="G379" s="18">
        <v>92</v>
      </c>
      <c r="H379" s="18">
        <v>110</v>
      </c>
      <c r="I379" s="18">
        <v>92</v>
      </c>
    </row>
    <row r="380" spans="1:9">
      <c r="A380" s="18">
        <v>40</v>
      </c>
      <c r="B380" s="44">
        <v>1</v>
      </c>
      <c r="C380" s="44">
        <v>0</v>
      </c>
      <c r="D380" s="44">
        <v>50</v>
      </c>
      <c r="E380" s="33">
        <f t="shared" ref="E380:I385" si="27">E374</f>
        <v>0.75</v>
      </c>
      <c r="F380" s="18">
        <f t="shared" si="27"/>
        <v>1</v>
      </c>
      <c r="G380" s="18">
        <f t="shared" si="27"/>
        <v>160</v>
      </c>
      <c r="H380" s="18">
        <f t="shared" si="27"/>
        <v>150</v>
      </c>
      <c r="I380" s="18">
        <f t="shared" si="27"/>
        <v>106</v>
      </c>
    </row>
    <row r="381" spans="1:9">
      <c r="A381" s="18">
        <v>40</v>
      </c>
      <c r="B381" s="44">
        <v>1</v>
      </c>
      <c r="C381" s="44">
        <v>0</v>
      </c>
      <c r="D381" s="44">
        <v>50</v>
      </c>
      <c r="E381" s="33">
        <f t="shared" si="27"/>
        <v>0.75</v>
      </c>
      <c r="F381" s="18">
        <f t="shared" si="27"/>
        <v>2</v>
      </c>
      <c r="G381" s="18">
        <f t="shared" si="27"/>
        <v>138</v>
      </c>
      <c r="H381" s="18">
        <f t="shared" si="27"/>
        <v>141</v>
      </c>
      <c r="I381" s="18">
        <f t="shared" si="27"/>
        <v>108</v>
      </c>
    </row>
    <row r="382" spans="1:9">
      <c r="A382" s="18">
        <v>40</v>
      </c>
      <c r="B382" s="44">
        <v>1</v>
      </c>
      <c r="C382" s="44">
        <v>0</v>
      </c>
      <c r="D382" s="44">
        <v>50</v>
      </c>
      <c r="E382" s="33">
        <f t="shared" si="27"/>
        <v>0.75</v>
      </c>
      <c r="F382" s="18">
        <f t="shared" si="27"/>
        <v>3</v>
      </c>
      <c r="G382" s="18">
        <f t="shared" si="27"/>
        <v>126</v>
      </c>
      <c r="H382" s="18">
        <f t="shared" si="27"/>
        <v>135</v>
      </c>
      <c r="I382" s="18">
        <f t="shared" si="27"/>
        <v>106</v>
      </c>
    </row>
    <row r="383" spans="1:9">
      <c r="A383" s="18">
        <v>40</v>
      </c>
      <c r="B383" s="44">
        <v>1</v>
      </c>
      <c r="C383" s="44">
        <v>0</v>
      </c>
      <c r="D383" s="44">
        <v>50</v>
      </c>
      <c r="E383" s="33">
        <f t="shared" si="27"/>
        <v>0.75</v>
      </c>
      <c r="F383" s="18">
        <f t="shared" si="27"/>
        <v>4</v>
      </c>
      <c r="G383" s="18">
        <f t="shared" si="27"/>
        <v>119</v>
      </c>
      <c r="H383" s="18">
        <f t="shared" si="27"/>
        <v>133</v>
      </c>
      <c r="I383" s="18">
        <f t="shared" si="27"/>
        <v>107</v>
      </c>
    </row>
    <row r="384" spans="1:9">
      <c r="A384" s="18">
        <v>40</v>
      </c>
      <c r="B384" s="44">
        <v>1</v>
      </c>
      <c r="C384" s="44">
        <v>0</v>
      </c>
      <c r="D384" s="44">
        <v>50</v>
      </c>
      <c r="E384" s="33">
        <f t="shared" si="27"/>
        <v>0.75</v>
      </c>
      <c r="F384" s="18">
        <f t="shared" si="27"/>
        <v>8</v>
      </c>
      <c r="G384" s="18">
        <f t="shared" si="27"/>
        <v>105</v>
      </c>
      <c r="H384" s="18">
        <f t="shared" si="27"/>
        <v>123</v>
      </c>
      <c r="I384" s="18">
        <f t="shared" si="27"/>
        <v>102</v>
      </c>
    </row>
    <row r="385" spans="1:9">
      <c r="A385" s="18">
        <v>40</v>
      </c>
      <c r="B385" s="44">
        <v>1</v>
      </c>
      <c r="C385" s="44">
        <v>0</v>
      </c>
      <c r="D385" s="44">
        <v>50</v>
      </c>
      <c r="E385" s="33">
        <f t="shared" si="27"/>
        <v>0.75</v>
      </c>
      <c r="F385" s="18">
        <f t="shared" si="27"/>
        <v>24</v>
      </c>
      <c r="G385" s="18">
        <f t="shared" si="27"/>
        <v>92</v>
      </c>
      <c r="H385" s="18">
        <f t="shared" si="27"/>
        <v>110</v>
      </c>
      <c r="I385" s="18">
        <f t="shared" si="27"/>
        <v>92</v>
      </c>
    </row>
    <row r="386" spans="1:9">
      <c r="A386" s="18">
        <v>40</v>
      </c>
      <c r="B386" s="18">
        <v>3</v>
      </c>
      <c r="C386" s="18">
        <v>0</v>
      </c>
      <c r="D386" s="18">
        <v>150</v>
      </c>
      <c r="E386" s="33">
        <v>0.9</v>
      </c>
      <c r="F386" s="18">
        <v>1</v>
      </c>
      <c r="G386" s="18">
        <v>120</v>
      </c>
      <c r="H386" s="18">
        <v>125</v>
      </c>
      <c r="I386" s="18">
        <v>100</v>
      </c>
    </row>
    <row r="387" spans="1:9">
      <c r="A387" s="18">
        <v>40</v>
      </c>
      <c r="B387" s="18">
        <v>3</v>
      </c>
      <c r="C387" s="18">
        <v>0</v>
      </c>
      <c r="D387" s="18">
        <v>150</v>
      </c>
      <c r="E387" s="33">
        <v>0.9</v>
      </c>
      <c r="F387" s="18">
        <v>2</v>
      </c>
      <c r="G387" s="18">
        <v>106</v>
      </c>
      <c r="H387" s="18">
        <v>121</v>
      </c>
      <c r="I387" s="18">
        <v>99</v>
      </c>
    </row>
    <row r="388" spans="1:9">
      <c r="A388" s="18">
        <v>40</v>
      </c>
      <c r="B388" s="18">
        <v>3</v>
      </c>
      <c r="C388" s="18">
        <v>0</v>
      </c>
      <c r="D388" s="18">
        <v>150</v>
      </c>
      <c r="E388" s="33">
        <v>0.9</v>
      </c>
      <c r="F388" s="18">
        <v>3</v>
      </c>
      <c r="G388" s="18">
        <v>103</v>
      </c>
      <c r="H388" s="18">
        <v>116</v>
      </c>
      <c r="I388" s="18">
        <v>98</v>
      </c>
    </row>
    <row r="389" spans="1:9">
      <c r="A389" s="18">
        <v>40</v>
      </c>
      <c r="B389" s="18">
        <v>3</v>
      </c>
      <c r="C389" s="18">
        <v>0</v>
      </c>
      <c r="D389" s="18">
        <v>150</v>
      </c>
      <c r="E389" s="33">
        <v>0.9</v>
      </c>
      <c r="F389" s="18">
        <v>4</v>
      </c>
      <c r="G389" s="18">
        <v>100</v>
      </c>
      <c r="H389" s="18">
        <v>116</v>
      </c>
      <c r="I389" s="18">
        <v>97</v>
      </c>
    </row>
    <row r="390" spans="1:9">
      <c r="A390" s="18">
        <v>40</v>
      </c>
      <c r="B390" s="18">
        <v>3</v>
      </c>
      <c r="C390" s="18">
        <v>0</v>
      </c>
      <c r="D390" s="18">
        <v>150</v>
      </c>
      <c r="E390" s="33">
        <v>0.9</v>
      </c>
      <c r="F390" s="18">
        <v>8</v>
      </c>
      <c r="G390" s="18">
        <v>93</v>
      </c>
      <c r="H390" s="18">
        <v>111</v>
      </c>
      <c r="I390" s="18">
        <v>94</v>
      </c>
    </row>
    <row r="391" spans="1:9">
      <c r="A391" s="18">
        <v>40</v>
      </c>
      <c r="B391" s="18">
        <v>3</v>
      </c>
      <c r="C391" s="18">
        <v>0</v>
      </c>
      <c r="D391" s="18">
        <v>150</v>
      </c>
      <c r="E391" s="33">
        <v>0.9</v>
      </c>
      <c r="F391" s="18">
        <v>24</v>
      </c>
      <c r="G391" s="18">
        <v>86</v>
      </c>
      <c r="H391" s="18">
        <v>108</v>
      </c>
      <c r="I391" s="18">
        <v>91</v>
      </c>
    </row>
    <row r="392" spans="1:9">
      <c r="A392" s="18">
        <v>40</v>
      </c>
      <c r="B392" s="44">
        <v>1</v>
      </c>
      <c r="C392" s="44">
        <v>0</v>
      </c>
      <c r="D392" s="44">
        <v>50</v>
      </c>
      <c r="E392" s="33">
        <f t="shared" ref="E392:I397" si="28">E386</f>
        <v>0.9</v>
      </c>
      <c r="F392" s="18">
        <f t="shared" si="28"/>
        <v>1</v>
      </c>
      <c r="G392" s="18">
        <f t="shared" si="28"/>
        <v>120</v>
      </c>
      <c r="H392" s="18">
        <f t="shared" si="28"/>
        <v>125</v>
      </c>
      <c r="I392" s="18">
        <f t="shared" si="28"/>
        <v>100</v>
      </c>
    </row>
    <row r="393" spans="1:9">
      <c r="A393" s="18">
        <v>40</v>
      </c>
      <c r="B393" s="44">
        <v>1</v>
      </c>
      <c r="C393" s="44">
        <v>0</v>
      </c>
      <c r="D393" s="44">
        <v>50</v>
      </c>
      <c r="E393" s="33">
        <f t="shared" si="28"/>
        <v>0.9</v>
      </c>
      <c r="F393" s="18">
        <f t="shared" si="28"/>
        <v>2</v>
      </c>
      <c r="G393" s="18">
        <f t="shared" si="28"/>
        <v>106</v>
      </c>
      <c r="H393" s="18">
        <f t="shared" si="28"/>
        <v>121</v>
      </c>
      <c r="I393" s="18">
        <f t="shared" si="28"/>
        <v>99</v>
      </c>
    </row>
    <row r="394" spans="1:9">
      <c r="A394" s="18">
        <v>40</v>
      </c>
      <c r="B394" s="44">
        <v>1</v>
      </c>
      <c r="C394" s="44">
        <v>0</v>
      </c>
      <c r="D394" s="44">
        <v>50</v>
      </c>
      <c r="E394" s="33">
        <f t="shared" si="28"/>
        <v>0.9</v>
      </c>
      <c r="F394" s="18">
        <f t="shared" si="28"/>
        <v>3</v>
      </c>
      <c r="G394" s="18">
        <f t="shared" si="28"/>
        <v>103</v>
      </c>
      <c r="H394" s="18">
        <f t="shared" si="28"/>
        <v>116</v>
      </c>
      <c r="I394" s="18">
        <f t="shared" si="28"/>
        <v>98</v>
      </c>
    </row>
    <row r="395" spans="1:9">
      <c r="A395" s="18">
        <v>40</v>
      </c>
      <c r="B395" s="44">
        <v>1</v>
      </c>
      <c r="C395" s="44">
        <v>0</v>
      </c>
      <c r="D395" s="44">
        <v>50</v>
      </c>
      <c r="E395" s="33">
        <f t="shared" si="28"/>
        <v>0.9</v>
      </c>
      <c r="F395" s="18">
        <f t="shared" si="28"/>
        <v>4</v>
      </c>
      <c r="G395" s="18">
        <f t="shared" si="28"/>
        <v>100</v>
      </c>
      <c r="H395" s="18">
        <f t="shared" si="28"/>
        <v>116</v>
      </c>
      <c r="I395" s="18">
        <f t="shared" si="28"/>
        <v>97</v>
      </c>
    </row>
    <row r="396" spans="1:9">
      <c r="A396" s="18">
        <v>40</v>
      </c>
      <c r="B396" s="44">
        <v>1</v>
      </c>
      <c r="C396" s="44">
        <v>0</v>
      </c>
      <c r="D396" s="44">
        <v>50</v>
      </c>
      <c r="E396" s="33">
        <f t="shared" si="28"/>
        <v>0.9</v>
      </c>
      <c r="F396" s="18">
        <f t="shared" si="28"/>
        <v>8</v>
      </c>
      <c r="G396" s="18">
        <f t="shared" si="28"/>
        <v>93</v>
      </c>
      <c r="H396" s="18">
        <f t="shared" si="28"/>
        <v>111</v>
      </c>
      <c r="I396" s="18">
        <f t="shared" si="28"/>
        <v>94</v>
      </c>
    </row>
    <row r="397" spans="1:9">
      <c r="A397" s="18">
        <v>40</v>
      </c>
      <c r="B397" s="44">
        <v>1</v>
      </c>
      <c r="C397" s="44">
        <v>0</v>
      </c>
      <c r="D397" s="44">
        <v>50</v>
      </c>
      <c r="E397" s="33">
        <f t="shared" si="28"/>
        <v>0.9</v>
      </c>
      <c r="F397" s="18">
        <f t="shared" si="28"/>
        <v>24</v>
      </c>
      <c r="G397" s="18">
        <f t="shared" si="28"/>
        <v>86</v>
      </c>
      <c r="H397" s="18">
        <f t="shared" si="28"/>
        <v>108</v>
      </c>
      <c r="I397" s="18">
        <f t="shared" si="28"/>
        <v>91</v>
      </c>
    </row>
    <row r="398" spans="1:9">
      <c r="A398" s="18">
        <v>40</v>
      </c>
      <c r="B398" s="18">
        <v>3</v>
      </c>
      <c r="C398" s="18">
        <v>150</v>
      </c>
      <c r="D398" s="18">
        <v>500</v>
      </c>
      <c r="E398" s="33">
        <v>0.5</v>
      </c>
      <c r="F398" s="18">
        <v>1</v>
      </c>
      <c r="G398" s="18">
        <v>168</v>
      </c>
      <c r="H398" s="18">
        <v>157</v>
      </c>
      <c r="I398" s="18">
        <v>109</v>
      </c>
    </row>
    <row r="399" spans="1:9">
      <c r="A399" s="18">
        <v>40</v>
      </c>
      <c r="B399" s="18">
        <v>3</v>
      </c>
      <c r="C399" s="18">
        <v>150</v>
      </c>
      <c r="D399" s="18">
        <v>500</v>
      </c>
      <c r="E399" s="33">
        <v>0.5</v>
      </c>
      <c r="F399" s="18">
        <v>2</v>
      </c>
      <c r="G399" s="18">
        <v>141</v>
      </c>
      <c r="H399" s="18">
        <v>147</v>
      </c>
      <c r="I399" s="18">
        <v>111</v>
      </c>
    </row>
    <row r="400" spans="1:9">
      <c r="A400" s="18">
        <v>40</v>
      </c>
      <c r="B400" s="18">
        <v>3</v>
      </c>
      <c r="C400" s="18">
        <v>150</v>
      </c>
      <c r="D400" s="18">
        <v>500</v>
      </c>
      <c r="E400" s="33">
        <v>0.5</v>
      </c>
      <c r="F400" s="18">
        <v>3</v>
      </c>
      <c r="G400" s="18">
        <v>129</v>
      </c>
      <c r="H400" s="18">
        <v>141</v>
      </c>
      <c r="I400" s="18">
        <v>109</v>
      </c>
    </row>
    <row r="401" spans="1:9">
      <c r="A401" s="18">
        <v>40</v>
      </c>
      <c r="B401" s="18">
        <v>3</v>
      </c>
      <c r="C401" s="18">
        <v>150</v>
      </c>
      <c r="D401" s="18">
        <v>500</v>
      </c>
      <c r="E401" s="33">
        <v>0.5</v>
      </c>
      <c r="F401" s="18">
        <v>4</v>
      </c>
      <c r="G401" s="18">
        <v>120</v>
      </c>
      <c r="H401" s="18">
        <v>136</v>
      </c>
      <c r="I401" s="18">
        <v>108</v>
      </c>
    </row>
    <row r="402" spans="1:9">
      <c r="A402" s="18">
        <v>40</v>
      </c>
      <c r="B402" s="18">
        <v>3</v>
      </c>
      <c r="C402" s="18">
        <v>150</v>
      </c>
      <c r="D402" s="18">
        <v>500</v>
      </c>
      <c r="E402" s="33">
        <v>0.5</v>
      </c>
      <c r="F402" s="18">
        <v>8</v>
      </c>
      <c r="G402" s="18">
        <v>107</v>
      </c>
      <c r="H402" s="18">
        <v>126</v>
      </c>
      <c r="I402" s="18">
        <v>104</v>
      </c>
    </row>
    <row r="403" spans="1:9">
      <c r="A403" s="18">
        <v>40</v>
      </c>
      <c r="B403" s="18">
        <v>3</v>
      </c>
      <c r="C403" s="18">
        <v>150</v>
      </c>
      <c r="D403" s="18">
        <v>500</v>
      </c>
      <c r="E403" s="33">
        <v>0.5</v>
      </c>
      <c r="F403" s="18">
        <v>24</v>
      </c>
      <c r="G403" s="18">
        <v>91</v>
      </c>
      <c r="H403" s="18">
        <v>110</v>
      </c>
      <c r="I403" s="18">
        <v>92</v>
      </c>
    </row>
    <row r="404" spans="1:9">
      <c r="A404" s="18">
        <v>40</v>
      </c>
      <c r="B404" s="44">
        <v>1</v>
      </c>
      <c r="C404" s="44">
        <v>50</v>
      </c>
      <c r="D404" s="44">
        <v>167.5</v>
      </c>
      <c r="E404" s="33">
        <f t="shared" ref="E404:I409" si="29">E398</f>
        <v>0.5</v>
      </c>
      <c r="F404" s="18">
        <f t="shared" si="29"/>
        <v>1</v>
      </c>
      <c r="G404" s="18">
        <f t="shared" si="29"/>
        <v>168</v>
      </c>
      <c r="H404" s="18">
        <f t="shared" si="29"/>
        <v>157</v>
      </c>
      <c r="I404" s="18">
        <f t="shared" si="29"/>
        <v>109</v>
      </c>
    </row>
    <row r="405" spans="1:9">
      <c r="A405" s="18">
        <v>40</v>
      </c>
      <c r="B405" s="44">
        <v>1</v>
      </c>
      <c r="C405" s="44">
        <v>50</v>
      </c>
      <c r="D405" s="44">
        <v>167.5</v>
      </c>
      <c r="E405" s="33">
        <f t="shared" si="29"/>
        <v>0.5</v>
      </c>
      <c r="F405" s="18">
        <f t="shared" si="29"/>
        <v>2</v>
      </c>
      <c r="G405" s="18">
        <f t="shared" si="29"/>
        <v>141</v>
      </c>
      <c r="H405" s="18">
        <f t="shared" si="29"/>
        <v>147</v>
      </c>
      <c r="I405" s="18">
        <f t="shared" si="29"/>
        <v>111</v>
      </c>
    </row>
    <row r="406" spans="1:9">
      <c r="A406" s="18">
        <v>40</v>
      </c>
      <c r="B406" s="44">
        <v>1</v>
      </c>
      <c r="C406" s="44">
        <v>50</v>
      </c>
      <c r="D406" s="44">
        <v>167.5</v>
      </c>
      <c r="E406" s="33">
        <f t="shared" si="29"/>
        <v>0.5</v>
      </c>
      <c r="F406" s="18">
        <f t="shared" si="29"/>
        <v>3</v>
      </c>
      <c r="G406" s="18">
        <f t="shared" si="29"/>
        <v>129</v>
      </c>
      <c r="H406" s="18">
        <f t="shared" si="29"/>
        <v>141</v>
      </c>
      <c r="I406" s="18">
        <f t="shared" si="29"/>
        <v>109</v>
      </c>
    </row>
    <row r="407" spans="1:9">
      <c r="A407" s="18">
        <v>40</v>
      </c>
      <c r="B407" s="44">
        <v>1</v>
      </c>
      <c r="C407" s="44">
        <v>50</v>
      </c>
      <c r="D407" s="44">
        <v>167.5</v>
      </c>
      <c r="E407" s="33">
        <f t="shared" si="29"/>
        <v>0.5</v>
      </c>
      <c r="F407" s="18">
        <f t="shared" si="29"/>
        <v>4</v>
      </c>
      <c r="G407" s="18">
        <f t="shared" si="29"/>
        <v>120</v>
      </c>
      <c r="H407" s="18">
        <f t="shared" si="29"/>
        <v>136</v>
      </c>
      <c r="I407" s="18">
        <f t="shared" si="29"/>
        <v>108</v>
      </c>
    </row>
    <row r="408" spans="1:9">
      <c r="A408" s="18">
        <v>40</v>
      </c>
      <c r="B408" s="44">
        <v>1</v>
      </c>
      <c r="C408" s="44">
        <v>50</v>
      </c>
      <c r="D408" s="44">
        <v>167.5</v>
      </c>
      <c r="E408" s="33">
        <f t="shared" si="29"/>
        <v>0.5</v>
      </c>
      <c r="F408" s="18">
        <f t="shared" si="29"/>
        <v>8</v>
      </c>
      <c r="G408" s="18">
        <f t="shared" si="29"/>
        <v>107</v>
      </c>
      <c r="H408" s="18">
        <f t="shared" si="29"/>
        <v>126</v>
      </c>
      <c r="I408" s="18">
        <f t="shared" si="29"/>
        <v>104</v>
      </c>
    </row>
    <row r="409" spans="1:9">
      <c r="A409" s="18">
        <v>40</v>
      </c>
      <c r="B409" s="44">
        <v>1</v>
      </c>
      <c r="C409" s="44">
        <v>50</v>
      </c>
      <c r="D409" s="44">
        <v>167.5</v>
      </c>
      <c r="E409" s="33">
        <f t="shared" si="29"/>
        <v>0.5</v>
      </c>
      <c r="F409" s="18">
        <f t="shared" si="29"/>
        <v>24</v>
      </c>
      <c r="G409" s="18">
        <f t="shared" si="29"/>
        <v>91</v>
      </c>
      <c r="H409" s="18">
        <f t="shared" si="29"/>
        <v>110</v>
      </c>
      <c r="I409" s="18">
        <f t="shared" si="29"/>
        <v>92</v>
      </c>
    </row>
    <row r="410" spans="1:9">
      <c r="A410" s="18">
        <v>40</v>
      </c>
      <c r="B410" s="18">
        <v>3</v>
      </c>
      <c r="C410" s="18">
        <v>150</v>
      </c>
      <c r="D410" s="18">
        <v>500</v>
      </c>
      <c r="E410" s="33">
        <v>0.75</v>
      </c>
      <c r="F410" s="18">
        <v>1</v>
      </c>
      <c r="G410" s="18">
        <v>150</v>
      </c>
      <c r="H410" s="18">
        <v>150</v>
      </c>
      <c r="I410" s="18">
        <v>110</v>
      </c>
    </row>
    <row r="411" spans="1:9">
      <c r="A411" s="18">
        <v>40</v>
      </c>
      <c r="B411" s="18">
        <v>3</v>
      </c>
      <c r="C411" s="18">
        <v>150</v>
      </c>
      <c r="D411" s="18">
        <v>500</v>
      </c>
      <c r="E411" s="33">
        <v>0.75</v>
      </c>
      <c r="F411" s="18">
        <v>2</v>
      </c>
      <c r="G411" s="18">
        <v>131</v>
      </c>
      <c r="H411" s="18">
        <v>140</v>
      </c>
      <c r="I411" s="18">
        <v>110</v>
      </c>
    </row>
    <row r="412" spans="1:9">
      <c r="A412" s="18">
        <v>40</v>
      </c>
      <c r="B412" s="18">
        <v>3</v>
      </c>
      <c r="C412" s="18">
        <v>150</v>
      </c>
      <c r="D412" s="18">
        <v>500</v>
      </c>
      <c r="E412" s="33">
        <v>0.75</v>
      </c>
      <c r="F412" s="18">
        <v>3</v>
      </c>
      <c r="G412" s="18">
        <v>121</v>
      </c>
      <c r="H412" s="18">
        <v>134</v>
      </c>
      <c r="I412" s="18">
        <v>107</v>
      </c>
    </row>
    <row r="413" spans="1:9">
      <c r="A413" s="18">
        <v>40</v>
      </c>
      <c r="B413" s="18">
        <v>3</v>
      </c>
      <c r="C413" s="18">
        <v>150</v>
      </c>
      <c r="D413" s="18">
        <v>500</v>
      </c>
      <c r="E413" s="33">
        <v>0.75</v>
      </c>
      <c r="F413" s="18">
        <v>4</v>
      </c>
      <c r="G413" s="18">
        <v>115</v>
      </c>
      <c r="H413" s="18">
        <v>132</v>
      </c>
      <c r="I413" s="18">
        <v>107</v>
      </c>
    </row>
    <row r="414" spans="1:9">
      <c r="A414" s="18">
        <v>40</v>
      </c>
      <c r="B414" s="18">
        <v>3</v>
      </c>
      <c r="C414" s="18">
        <v>150</v>
      </c>
      <c r="D414" s="18">
        <v>500</v>
      </c>
      <c r="E414" s="33">
        <v>0.75</v>
      </c>
      <c r="F414" s="18">
        <v>8</v>
      </c>
      <c r="G414" s="18">
        <v>104</v>
      </c>
      <c r="H414" s="18">
        <v>122</v>
      </c>
      <c r="I414" s="18">
        <v>101</v>
      </c>
    </row>
    <row r="415" spans="1:9">
      <c r="A415" s="18">
        <v>40</v>
      </c>
      <c r="B415" s="18">
        <v>3</v>
      </c>
      <c r="C415" s="18">
        <v>150</v>
      </c>
      <c r="D415" s="18">
        <v>500</v>
      </c>
      <c r="E415" s="33">
        <v>0.75</v>
      </c>
      <c r="F415" s="18">
        <v>24</v>
      </c>
      <c r="G415" s="18">
        <v>91</v>
      </c>
      <c r="H415" s="18">
        <v>109</v>
      </c>
      <c r="I415" s="18">
        <v>91</v>
      </c>
    </row>
    <row r="416" spans="1:9">
      <c r="A416" s="18">
        <v>40</v>
      </c>
      <c r="B416" s="44">
        <v>1</v>
      </c>
      <c r="C416" s="44">
        <v>50</v>
      </c>
      <c r="D416" s="44">
        <v>167.5</v>
      </c>
      <c r="E416" s="33">
        <f t="shared" ref="E416:I421" si="30">E410</f>
        <v>0.75</v>
      </c>
      <c r="F416" s="18">
        <f t="shared" si="30"/>
        <v>1</v>
      </c>
      <c r="G416" s="18">
        <f t="shared" si="30"/>
        <v>150</v>
      </c>
      <c r="H416" s="18">
        <f t="shared" si="30"/>
        <v>150</v>
      </c>
      <c r="I416" s="18">
        <f t="shared" si="30"/>
        <v>110</v>
      </c>
    </row>
    <row r="417" spans="1:9">
      <c r="A417" s="18">
        <v>40</v>
      </c>
      <c r="B417" s="44">
        <v>1</v>
      </c>
      <c r="C417" s="44">
        <v>50</v>
      </c>
      <c r="D417" s="44">
        <v>167.5</v>
      </c>
      <c r="E417" s="33">
        <f t="shared" si="30"/>
        <v>0.75</v>
      </c>
      <c r="F417" s="18">
        <f t="shared" si="30"/>
        <v>2</v>
      </c>
      <c r="G417" s="18">
        <f t="shared" si="30"/>
        <v>131</v>
      </c>
      <c r="H417" s="18">
        <f t="shared" si="30"/>
        <v>140</v>
      </c>
      <c r="I417" s="18">
        <f t="shared" si="30"/>
        <v>110</v>
      </c>
    </row>
    <row r="418" spans="1:9">
      <c r="A418" s="18">
        <v>40</v>
      </c>
      <c r="B418" s="44">
        <v>1</v>
      </c>
      <c r="C418" s="44">
        <v>50</v>
      </c>
      <c r="D418" s="44">
        <v>167.5</v>
      </c>
      <c r="E418" s="33">
        <f t="shared" si="30"/>
        <v>0.75</v>
      </c>
      <c r="F418" s="18">
        <f t="shared" si="30"/>
        <v>3</v>
      </c>
      <c r="G418" s="18">
        <f t="shared" si="30"/>
        <v>121</v>
      </c>
      <c r="H418" s="18">
        <f t="shared" si="30"/>
        <v>134</v>
      </c>
      <c r="I418" s="18">
        <f t="shared" si="30"/>
        <v>107</v>
      </c>
    </row>
    <row r="419" spans="1:9">
      <c r="A419" s="18">
        <v>40</v>
      </c>
      <c r="B419" s="44">
        <v>1</v>
      </c>
      <c r="C419" s="44">
        <v>50</v>
      </c>
      <c r="D419" s="44">
        <v>167.5</v>
      </c>
      <c r="E419" s="33">
        <f t="shared" si="30"/>
        <v>0.75</v>
      </c>
      <c r="F419" s="18">
        <f t="shared" si="30"/>
        <v>4</v>
      </c>
      <c r="G419" s="18">
        <f t="shared" si="30"/>
        <v>115</v>
      </c>
      <c r="H419" s="18">
        <f t="shared" si="30"/>
        <v>132</v>
      </c>
      <c r="I419" s="18">
        <f t="shared" si="30"/>
        <v>107</v>
      </c>
    </row>
    <row r="420" spans="1:9">
      <c r="A420" s="18">
        <v>40</v>
      </c>
      <c r="B420" s="44">
        <v>1</v>
      </c>
      <c r="C420" s="44">
        <v>50</v>
      </c>
      <c r="D420" s="44">
        <v>167.5</v>
      </c>
      <c r="E420" s="33">
        <f t="shared" si="30"/>
        <v>0.75</v>
      </c>
      <c r="F420" s="18">
        <f t="shared" si="30"/>
        <v>8</v>
      </c>
      <c r="G420" s="18">
        <f t="shared" si="30"/>
        <v>104</v>
      </c>
      <c r="H420" s="18">
        <f t="shared" si="30"/>
        <v>122</v>
      </c>
      <c r="I420" s="18">
        <f t="shared" si="30"/>
        <v>101</v>
      </c>
    </row>
    <row r="421" spans="1:9">
      <c r="A421" s="18">
        <v>40</v>
      </c>
      <c r="B421" s="44">
        <v>1</v>
      </c>
      <c r="C421" s="44">
        <v>50</v>
      </c>
      <c r="D421" s="44">
        <v>167.5</v>
      </c>
      <c r="E421" s="33">
        <f t="shared" si="30"/>
        <v>0.75</v>
      </c>
      <c r="F421" s="18">
        <f t="shared" si="30"/>
        <v>24</v>
      </c>
      <c r="G421" s="18">
        <f t="shared" si="30"/>
        <v>91</v>
      </c>
      <c r="H421" s="18">
        <f t="shared" si="30"/>
        <v>109</v>
      </c>
      <c r="I421" s="18">
        <f t="shared" si="30"/>
        <v>91</v>
      </c>
    </row>
    <row r="422" spans="1:9">
      <c r="A422" s="18">
        <v>40</v>
      </c>
      <c r="B422" s="18">
        <v>3</v>
      </c>
      <c r="C422" s="18">
        <v>150</v>
      </c>
      <c r="D422" s="18">
        <v>500</v>
      </c>
      <c r="E422" s="33">
        <v>0.9</v>
      </c>
      <c r="F422" s="18">
        <v>1</v>
      </c>
      <c r="G422" s="18">
        <v>124</v>
      </c>
      <c r="H422" s="18">
        <v>101</v>
      </c>
    </row>
    <row r="423" spans="1:9">
      <c r="A423" s="18">
        <v>40</v>
      </c>
      <c r="B423" s="18">
        <v>3</v>
      </c>
      <c r="C423" s="18">
        <v>150</v>
      </c>
      <c r="D423" s="18">
        <v>500</v>
      </c>
      <c r="E423" s="33">
        <v>0.9</v>
      </c>
      <c r="F423" s="18">
        <v>2</v>
      </c>
      <c r="G423" s="18">
        <v>118</v>
      </c>
      <c r="H423" s="18">
        <v>99</v>
      </c>
    </row>
    <row r="424" spans="1:9">
      <c r="A424" s="18">
        <v>40</v>
      </c>
      <c r="B424" s="18">
        <v>3</v>
      </c>
      <c r="C424" s="18">
        <v>150</v>
      </c>
      <c r="D424" s="18">
        <v>500</v>
      </c>
      <c r="E424" s="33">
        <v>0.9</v>
      </c>
      <c r="F424" s="18">
        <v>3</v>
      </c>
      <c r="G424" s="18">
        <v>114</v>
      </c>
      <c r="H424" s="18">
        <v>96</v>
      </c>
    </row>
    <row r="425" spans="1:9">
      <c r="A425" s="18">
        <v>40</v>
      </c>
      <c r="B425" s="18">
        <v>3</v>
      </c>
      <c r="C425" s="18">
        <v>150</v>
      </c>
      <c r="D425" s="18">
        <v>500</v>
      </c>
      <c r="E425" s="33">
        <v>0.9</v>
      </c>
      <c r="F425" s="18">
        <v>4</v>
      </c>
      <c r="G425" s="18">
        <v>113</v>
      </c>
      <c r="H425" s="18">
        <v>96</v>
      </c>
    </row>
    <row r="426" spans="1:9">
      <c r="A426" s="18">
        <v>40</v>
      </c>
      <c r="B426" s="18">
        <v>3</v>
      </c>
      <c r="C426" s="18">
        <v>150</v>
      </c>
      <c r="D426" s="18">
        <v>500</v>
      </c>
      <c r="E426" s="33">
        <v>0.9</v>
      </c>
      <c r="F426" s="18">
        <v>8</v>
      </c>
      <c r="G426" s="18">
        <v>110</v>
      </c>
      <c r="H426" s="18">
        <v>93</v>
      </c>
    </row>
    <row r="427" spans="1:9">
      <c r="A427" s="18">
        <v>40</v>
      </c>
      <c r="B427" s="18">
        <v>3</v>
      </c>
      <c r="C427" s="18">
        <v>150</v>
      </c>
      <c r="D427" s="18">
        <v>500</v>
      </c>
      <c r="E427" s="33">
        <v>0.9</v>
      </c>
      <c r="F427" s="18">
        <v>24</v>
      </c>
      <c r="G427" s="18">
        <v>108</v>
      </c>
      <c r="H427" s="18">
        <v>90</v>
      </c>
    </row>
    <row r="428" spans="1:9">
      <c r="A428" s="18">
        <v>40</v>
      </c>
      <c r="B428" s="44">
        <v>1</v>
      </c>
      <c r="C428" s="44">
        <v>50</v>
      </c>
      <c r="D428" s="44">
        <v>167.5</v>
      </c>
      <c r="E428" s="33">
        <f t="shared" ref="E428:H433" si="31">E422</f>
        <v>0.9</v>
      </c>
      <c r="F428" s="18">
        <f t="shared" si="31"/>
        <v>1</v>
      </c>
      <c r="G428" s="18">
        <f t="shared" si="31"/>
        <v>124</v>
      </c>
      <c r="H428" s="18">
        <f t="shared" si="31"/>
        <v>101</v>
      </c>
    </row>
    <row r="429" spans="1:9">
      <c r="A429" s="18">
        <v>40</v>
      </c>
      <c r="B429" s="44">
        <v>1</v>
      </c>
      <c r="C429" s="44">
        <v>50</v>
      </c>
      <c r="D429" s="44">
        <v>167.5</v>
      </c>
      <c r="E429" s="33">
        <f t="shared" si="31"/>
        <v>0.9</v>
      </c>
      <c r="F429" s="18">
        <f t="shared" si="31"/>
        <v>2</v>
      </c>
      <c r="G429" s="18">
        <f t="shared" si="31"/>
        <v>118</v>
      </c>
      <c r="H429" s="18">
        <f t="shared" si="31"/>
        <v>99</v>
      </c>
    </row>
    <row r="430" spans="1:9">
      <c r="A430" s="18">
        <v>40</v>
      </c>
      <c r="B430" s="44">
        <v>1</v>
      </c>
      <c r="C430" s="44">
        <v>50</v>
      </c>
      <c r="D430" s="44">
        <v>167.5</v>
      </c>
      <c r="E430" s="33">
        <f t="shared" si="31"/>
        <v>0.9</v>
      </c>
      <c r="F430" s="18">
        <f t="shared" si="31"/>
        <v>3</v>
      </c>
      <c r="G430" s="18">
        <f t="shared" si="31"/>
        <v>114</v>
      </c>
      <c r="H430" s="18">
        <f t="shared" si="31"/>
        <v>96</v>
      </c>
    </row>
    <row r="431" spans="1:9">
      <c r="A431" s="18">
        <v>40</v>
      </c>
      <c r="B431" s="44">
        <v>1</v>
      </c>
      <c r="C431" s="44">
        <v>50</v>
      </c>
      <c r="D431" s="44">
        <v>167.5</v>
      </c>
      <c r="E431" s="33">
        <f t="shared" si="31"/>
        <v>0.9</v>
      </c>
      <c r="F431" s="18">
        <f t="shared" si="31"/>
        <v>4</v>
      </c>
      <c r="G431" s="18">
        <f t="shared" si="31"/>
        <v>113</v>
      </c>
      <c r="H431" s="18">
        <f t="shared" si="31"/>
        <v>96</v>
      </c>
    </row>
    <row r="432" spans="1:9">
      <c r="A432" s="18">
        <v>40</v>
      </c>
      <c r="B432" s="44">
        <v>1</v>
      </c>
      <c r="C432" s="44">
        <v>50</v>
      </c>
      <c r="D432" s="44">
        <v>167.5</v>
      </c>
      <c r="E432" s="33">
        <f t="shared" si="31"/>
        <v>0.9</v>
      </c>
      <c r="F432" s="18">
        <f t="shared" si="31"/>
        <v>8</v>
      </c>
      <c r="G432" s="18">
        <f t="shared" si="31"/>
        <v>110</v>
      </c>
      <c r="H432" s="18">
        <f t="shared" si="31"/>
        <v>93</v>
      </c>
    </row>
    <row r="433" spans="1:9">
      <c r="A433" s="18">
        <v>40</v>
      </c>
      <c r="B433" s="44">
        <v>1</v>
      </c>
      <c r="C433" s="44">
        <v>50</v>
      </c>
      <c r="D433" s="44">
        <v>167.5</v>
      </c>
      <c r="E433" s="33">
        <f t="shared" si="31"/>
        <v>0.9</v>
      </c>
      <c r="F433" s="18">
        <f t="shared" si="31"/>
        <v>24</v>
      </c>
      <c r="G433" s="18">
        <f t="shared" si="31"/>
        <v>108</v>
      </c>
      <c r="H433" s="18">
        <f t="shared" si="31"/>
        <v>90</v>
      </c>
    </row>
    <row r="434" spans="1:9">
      <c r="A434" s="18">
        <v>40</v>
      </c>
      <c r="B434" s="18">
        <v>3</v>
      </c>
      <c r="C434" s="18">
        <v>500</v>
      </c>
      <c r="D434" s="18">
        <v>800</v>
      </c>
      <c r="E434" s="33">
        <v>0.5</v>
      </c>
      <c r="F434" s="18">
        <v>1</v>
      </c>
      <c r="G434" s="18">
        <v>163</v>
      </c>
      <c r="H434" s="18">
        <v>157</v>
      </c>
      <c r="I434" s="18">
        <v>111</v>
      </c>
    </row>
    <row r="435" spans="1:9">
      <c r="A435" s="18">
        <v>40</v>
      </c>
      <c r="B435" s="18">
        <v>3</v>
      </c>
      <c r="C435" s="18">
        <v>500</v>
      </c>
      <c r="D435" s="18">
        <v>800</v>
      </c>
      <c r="E435" s="33">
        <v>0.5</v>
      </c>
      <c r="F435" s="18">
        <v>2</v>
      </c>
      <c r="G435" s="18">
        <v>138</v>
      </c>
      <c r="H435" s="18">
        <v>146</v>
      </c>
      <c r="I435" s="18">
        <v>112</v>
      </c>
    </row>
    <row r="436" spans="1:9">
      <c r="A436" s="18">
        <v>40</v>
      </c>
      <c r="B436" s="18">
        <v>3</v>
      </c>
      <c r="C436" s="18">
        <v>500</v>
      </c>
      <c r="D436" s="18">
        <v>800</v>
      </c>
      <c r="E436" s="33">
        <v>0.5</v>
      </c>
      <c r="F436" s="18">
        <v>3</v>
      </c>
      <c r="G436" s="18">
        <v>126</v>
      </c>
      <c r="H436" s="18">
        <v>140</v>
      </c>
      <c r="I436" s="18">
        <v>109</v>
      </c>
    </row>
    <row r="437" spans="1:9">
      <c r="A437" s="18">
        <v>40</v>
      </c>
      <c r="B437" s="18">
        <v>3</v>
      </c>
      <c r="C437" s="18">
        <v>500</v>
      </c>
      <c r="D437" s="18">
        <v>800</v>
      </c>
      <c r="E437" s="33">
        <v>0.5</v>
      </c>
      <c r="F437" s="18">
        <v>4</v>
      </c>
      <c r="G437" s="18">
        <v>118</v>
      </c>
      <c r="H437" s="18">
        <v>136</v>
      </c>
      <c r="I437" s="18">
        <v>108</v>
      </c>
    </row>
    <row r="438" spans="1:9">
      <c r="A438" s="18">
        <v>40</v>
      </c>
      <c r="B438" s="18">
        <v>3</v>
      </c>
      <c r="C438" s="18">
        <v>500</v>
      </c>
      <c r="D438" s="18">
        <v>800</v>
      </c>
      <c r="E438" s="33">
        <v>0.5</v>
      </c>
      <c r="F438" s="18">
        <v>8</v>
      </c>
      <c r="G438" s="18">
        <v>107</v>
      </c>
      <c r="H438" s="18">
        <v>126</v>
      </c>
      <c r="I438" s="18">
        <v>104</v>
      </c>
    </row>
    <row r="439" spans="1:9">
      <c r="A439" s="18">
        <v>40</v>
      </c>
      <c r="B439" s="18">
        <v>3</v>
      </c>
      <c r="C439" s="18">
        <v>500</v>
      </c>
      <c r="D439" s="18">
        <v>800</v>
      </c>
      <c r="E439" s="33">
        <v>0.5</v>
      </c>
      <c r="F439" s="18">
        <v>24</v>
      </c>
      <c r="G439" s="18">
        <v>91</v>
      </c>
      <c r="H439" s="18">
        <v>100</v>
      </c>
      <c r="I439" s="18">
        <v>92</v>
      </c>
    </row>
    <row r="440" spans="1:9">
      <c r="A440" s="18">
        <v>40</v>
      </c>
      <c r="B440" s="18">
        <v>3</v>
      </c>
      <c r="C440" s="18">
        <v>500</v>
      </c>
      <c r="D440" s="18">
        <v>800</v>
      </c>
      <c r="E440" s="33">
        <v>0.75</v>
      </c>
      <c r="F440" s="18">
        <v>1</v>
      </c>
      <c r="G440" s="18">
        <v>148</v>
      </c>
      <c r="H440" s="18">
        <v>150</v>
      </c>
      <c r="I440" s="18">
        <v>112</v>
      </c>
    </row>
    <row r="441" spans="1:9">
      <c r="A441" s="18">
        <v>40</v>
      </c>
      <c r="B441" s="18">
        <v>3</v>
      </c>
      <c r="C441" s="18">
        <v>500</v>
      </c>
      <c r="D441" s="18">
        <v>800</v>
      </c>
      <c r="E441" s="33">
        <v>0.75</v>
      </c>
      <c r="F441" s="18">
        <v>2</v>
      </c>
      <c r="G441" s="18">
        <v>129</v>
      </c>
      <c r="H441" s="18">
        <v>140</v>
      </c>
      <c r="I441" s="18">
        <v>110</v>
      </c>
    </row>
    <row r="442" spans="1:9">
      <c r="A442" s="18">
        <v>40</v>
      </c>
      <c r="B442" s="18">
        <v>3</v>
      </c>
      <c r="C442" s="18">
        <v>500</v>
      </c>
      <c r="D442" s="18">
        <v>800</v>
      </c>
      <c r="E442" s="33">
        <v>0.75</v>
      </c>
      <c r="F442" s="18">
        <v>3</v>
      </c>
      <c r="G442" s="18">
        <v>120</v>
      </c>
      <c r="H442" s="18">
        <v>133</v>
      </c>
      <c r="I442" s="18">
        <v>107</v>
      </c>
    </row>
    <row r="443" spans="1:9">
      <c r="A443" s="18">
        <v>40</v>
      </c>
      <c r="B443" s="18">
        <v>3</v>
      </c>
      <c r="C443" s="18">
        <v>500</v>
      </c>
      <c r="D443" s="18">
        <v>800</v>
      </c>
      <c r="E443" s="33">
        <v>0.75</v>
      </c>
      <c r="F443" s="18">
        <v>4</v>
      </c>
      <c r="G443" s="18">
        <v>114</v>
      </c>
      <c r="H443" s="18">
        <v>131</v>
      </c>
      <c r="I443" s="18">
        <v>107</v>
      </c>
    </row>
    <row r="444" spans="1:9">
      <c r="A444" s="18">
        <v>40</v>
      </c>
      <c r="B444" s="18">
        <v>3</v>
      </c>
      <c r="C444" s="18">
        <v>500</v>
      </c>
      <c r="D444" s="18">
        <v>800</v>
      </c>
      <c r="E444" s="33">
        <v>0.75</v>
      </c>
      <c r="F444" s="18">
        <v>8</v>
      </c>
      <c r="G444" s="18">
        <v>103</v>
      </c>
      <c r="H444" s="18">
        <v>122</v>
      </c>
      <c r="I444" s="18">
        <v>101</v>
      </c>
    </row>
    <row r="445" spans="1:9">
      <c r="A445" s="18">
        <v>40</v>
      </c>
      <c r="B445" s="18">
        <v>3</v>
      </c>
      <c r="C445" s="18">
        <v>500</v>
      </c>
      <c r="D445" s="18">
        <v>800</v>
      </c>
      <c r="E445" s="33">
        <v>0.75</v>
      </c>
      <c r="F445" s="18">
        <v>24</v>
      </c>
      <c r="G445" s="18">
        <v>91</v>
      </c>
      <c r="H445" s="18">
        <v>109</v>
      </c>
      <c r="I445" s="18">
        <v>91</v>
      </c>
    </row>
    <row r="446" spans="1:9">
      <c r="A446" s="18">
        <v>40</v>
      </c>
      <c r="B446" s="18">
        <v>3</v>
      </c>
      <c r="C446" s="18">
        <v>500</v>
      </c>
      <c r="D446" s="18">
        <v>800</v>
      </c>
      <c r="E446" s="33">
        <v>0.9</v>
      </c>
      <c r="F446" s="18">
        <v>1</v>
      </c>
      <c r="G446" s="18">
        <v>123</v>
      </c>
      <c r="H446" s="18">
        <v>101</v>
      </c>
    </row>
    <row r="447" spans="1:9">
      <c r="A447" s="18">
        <v>40</v>
      </c>
      <c r="B447" s="18">
        <v>3</v>
      </c>
      <c r="C447" s="18">
        <v>500</v>
      </c>
      <c r="D447" s="18">
        <v>800</v>
      </c>
      <c r="E447" s="33">
        <v>0.9</v>
      </c>
      <c r="F447" s="18">
        <v>2</v>
      </c>
      <c r="G447" s="18">
        <v>118</v>
      </c>
      <c r="H447" s="18">
        <v>99</v>
      </c>
    </row>
    <row r="448" spans="1:9">
      <c r="A448" s="18">
        <v>40</v>
      </c>
      <c r="B448" s="18">
        <v>3</v>
      </c>
      <c r="C448" s="18">
        <v>500</v>
      </c>
      <c r="D448" s="18">
        <v>800</v>
      </c>
      <c r="E448" s="33">
        <v>0.9</v>
      </c>
      <c r="F448" s="18">
        <v>3</v>
      </c>
      <c r="G448" s="18">
        <v>114</v>
      </c>
      <c r="H448" s="18">
        <v>96</v>
      </c>
    </row>
    <row r="449" spans="1:9">
      <c r="A449" s="18">
        <v>40</v>
      </c>
      <c r="B449" s="18">
        <v>3</v>
      </c>
      <c r="C449" s="18">
        <v>500</v>
      </c>
      <c r="D449" s="18">
        <v>800</v>
      </c>
      <c r="E449" s="33">
        <v>0.9</v>
      </c>
      <c r="F449" s="18">
        <v>4</v>
      </c>
      <c r="G449" s="18">
        <v>113</v>
      </c>
      <c r="H449" s="18">
        <v>95</v>
      </c>
    </row>
    <row r="450" spans="1:9">
      <c r="A450" s="18">
        <v>40</v>
      </c>
      <c r="B450" s="18">
        <v>3</v>
      </c>
      <c r="C450" s="18">
        <v>500</v>
      </c>
      <c r="D450" s="18">
        <v>800</v>
      </c>
      <c r="E450" s="33">
        <v>0.9</v>
      </c>
      <c r="F450" s="18">
        <v>8</v>
      </c>
      <c r="G450" s="18">
        <v>109</v>
      </c>
      <c r="H450" s="18">
        <v>92</v>
      </c>
    </row>
    <row r="451" spans="1:9">
      <c r="A451" s="18">
        <v>40</v>
      </c>
      <c r="B451" s="18">
        <v>3</v>
      </c>
      <c r="C451" s="18">
        <v>500</v>
      </c>
      <c r="D451" s="18">
        <v>800</v>
      </c>
      <c r="E451" s="33">
        <v>0.9</v>
      </c>
      <c r="F451" s="18">
        <v>24</v>
      </c>
      <c r="G451" s="18">
        <v>108</v>
      </c>
      <c r="H451" s="18">
        <v>90</v>
      </c>
    </row>
    <row r="452" spans="1:9">
      <c r="A452" s="18">
        <v>50</v>
      </c>
      <c r="B452" s="18">
        <v>3</v>
      </c>
      <c r="C452" s="18">
        <v>0</v>
      </c>
      <c r="D452" s="18">
        <v>150</v>
      </c>
      <c r="E452" s="33">
        <v>0.5</v>
      </c>
      <c r="F452" s="18">
        <v>1</v>
      </c>
      <c r="G452" s="18">
        <v>166</v>
      </c>
      <c r="H452" s="18">
        <v>154</v>
      </c>
      <c r="I452" s="18">
        <v>108</v>
      </c>
    </row>
    <row r="453" spans="1:9">
      <c r="A453" s="18">
        <v>50</v>
      </c>
      <c r="B453" s="18">
        <v>3</v>
      </c>
      <c r="C453" s="18">
        <v>0</v>
      </c>
      <c r="D453" s="18">
        <v>150</v>
      </c>
      <c r="E453" s="33">
        <v>0.5</v>
      </c>
      <c r="F453" s="18">
        <v>2</v>
      </c>
      <c r="G453" s="18">
        <v>137</v>
      </c>
      <c r="H453" s="18">
        <v>146</v>
      </c>
      <c r="I453" s="18">
        <v>111</v>
      </c>
    </row>
    <row r="454" spans="1:9">
      <c r="A454" s="18">
        <v>50</v>
      </c>
      <c r="B454" s="18">
        <v>3</v>
      </c>
      <c r="C454" s="18">
        <v>0</v>
      </c>
      <c r="D454" s="18">
        <v>150</v>
      </c>
      <c r="E454" s="33">
        <v>0.5</v>
      </c>
      <c r="F454" s="18">
        <v>3</v>
      </c>
      <c r="G454" s="18">
        <v>123</v>
      </c>
      <c r="H454" s="18">
        <v>140</v>
      </c>
      <c r="I454" s="18">
        <v>110</v>
      </c>
    </row>
    <row r="455" spans="1:9">
      <c r="A455" s="18">
        <v>50</v>
      </c>
      <c r="B455" s="18">
        <v>3</v>
      </c>
      <c r="C455" s="18">
        <v>0</v>
      </c>
      <c r="D455" s="18">
        <v>150</v>
      </c>
      <c r="E455" s="33">
        <v>0.5</v>
      </c>
      <c r="F455" s="18">
        <v>4</v>
      </c>
      <c r="G455" s="18">
        <v>115</v>
      </c>
      <c r="H455" s="18">
        <v>135</v>
      </c>
      <c r="I455" s="18">
        <v>112</v>
      </c>
    </row>
    <row r="456" spans="1:9">
      <c r="A456" s="18">
        <v>50</v>
      </c>
      <c r="B456" s="18">
        <v>3</v>
      </c>
      <c r="C456" s="18">
        <v>0</v>
      </c>
      <c r="D456" s="18">
        <v>150</v>
      </c>
      <c r="E456" s="33">
        <v>0.5</v>
      </c>
      <c r="F456" s="18">
        <v>8</v>
      </c>
      <c r="G456" s="18">
        <v>98</v>
      </c>
      <c r="H456" s="18">
        <v>123</v>
      </c>
      <c r="I456" s="18">
        <v>106</v>
      </c>
    </row>
    <row r="457" spans="1:9">
      <c r="A457" s="18">
        <v>50</v>
      </c>
      <c r="B457" s="18">
        <v>3</v>
      </c>
      <c r="C457" s="18">
        <v>0</v>
      </c>
      <c r="D457" s="18">
        <v>150</v>
      </c>
      <c r="E457" s="33">
        <v>0.5</v>
      </c>
      <c r="F457" s="18">
        <v>24</v>
      </c>
      <c r="G457" s="18">
        <v>82</v>
      </c>
      <c r="H457" s="18">
        <v>111</v>
      </c>
      <c r="I457" s="18">
        <v>96</v>
      </c>
    </row>
    <row r="458" spans="1:9">
      <c r="A458" s="18">
        <v>50</v>
      </c>
      <c r="B458" s="44">
        <v>1</v>
      </c>
      <c r="C458" s="44">
        <v>0</v>
      </c>
      <c r="D458" s="44">
        <v>50</v>
      </c>
      <c r="E458" s="33">
        <f t="shared" ref="E458:I463" si="32">E452</f>
        <v>0.5</v>
      </c>
      <c r="F458" s="18">
        <f t="shared" si="32"/>
        <v>1</v>
      </c>
      <c r="G458" s="18">
        <f t="shared" si="32"/>
        <v>166</v>
      </c>
      <c r="H458" s="18">
        <f t="shared" si="32"/>
        <v>154</v>
      </c>
      <c r="I458" s="18">
        <f t="shared" si="32"/>
        <v>108</v>
      </c>
    </row>
    <row r="459" spans="1:9">
      <c r="A459" s="18">
        <v>50</v>
      </c>
      <c r="B459" s="44">
        <v>1</v>
      </c>
      <c r="C459" s="44">
        <v>0</v>
      </c>
      <c r="D459" s="44">
        <v>50</v>
      </c>
      <c r="E459" s="33">
        <f t="shared" si="32"/>
        <v>0.5</v>
      </c>
      <c r="F459" s="18">
        <f t="shared" si="32"/>
        <v>2</v>
      </c>
      <c r="G459" s="18">
        <f t="shared" si="32"/>
        <v>137</v>
      </c>
      <c r="H459" s="18">
        <f t="shared" si="32"/>
        <v>146</v>
      </c>
      <c r="I459" s="18">
        <f t="shared" si="32"/>
        <v>111</v>
      </c>
    </row>
    <row r="460" spans="1:9">
      <c r="A460" s="18">
        <v>50</v>
      </c>
      <c r="B460" s="44">
        <v>1</v>
      </c>
      <c r="C460" s="44">
        <v>0</v>
      </c>
      <c r="D460" s="44">
        <v>50</v>
      </c>
      <c r="E460" s="33">
        <f t="shared" si="32"/>
        <v>0.5</v>
      </c>
      <c r="F460" s="18">
        <f t="shared" si="32"/>
        <v>3</v>
      </c>
      <c r="G460" s="18">
        <f t="shared" si="32"/>
        <v>123</v>
      </c>
      <c r="H460" s="18">
        <f t="shared" si="32"/>
        <v>140</v>
      </c>
      <c r="I460" s="18">
        <f t="shared" si="32"/>
        <v>110</v>
      </c>
    </row>
    <row r="461" spans="1:9">
      <c r="A461" s="18">
        <v>50</v>
      </c>
      <c r="B461" s="44">
        <v>1</v>
      </c>
      <c r="C461" s="44">
        <v>0</v>
      </c>
      <c r="D461" s="44">
        <v>50</v>
      </c>
      <c r="E461" s="33">
        <f t="shared" si="32"/>
        <v>0.5</v>
      </c>
      <c r="F461" s="18">
        <f t="shared" si="32"/>
        <v>4</v>
      </c>
      <c r="G461" s="18">
        <f t="shared" si="32"/>
        <v>115</v>
      </c>
      <c r="H461" s="18">
        <f t="shared" si="32"/>
        <v>135</v>
      </c>
      <c r="I461" s="18">
        <f t="shared" si="32"/>
        <v>112</v>
      </c>
    </row>
    <row r="462" spans="1:9">
      <c r="A462" s="18">
        <v>50</v>
      </c>
      <c r="B462" s="44">
        <v>1</v>
      </c>
      <c r="C462" s="44">
        <v>0</v>
      </c>
      <c r="D462" s="44">
        <v>50</v>
      </c>
      <c r="E462" s="33">
        <f t="shared" si="32"/>
        <v>0.5</v>
      </c>
      <c r="F462" s="18">
        <f t="shared" si="32"/>
        <v>8</v>
      </c>
      <c r="G462" s="18">
        <f t="shared" si="32"/>
        <v>98</v>
      </c>
      <c r="H462" s="18">
        <f t="shared" si="32"/>
        <v>123</v>
      </c>
      <c r="I462" s="18">
        <f t="shared" si="32"/>
        <v>106</v>
      </c>
    </row>
    <row r="463" spans="1:9">
      <c r="A463" s="18">
        <v>50</v>
      </c>
      <c r="B463" s="44">
        <v>1</v>
      </c>
      <c r="C463" s="44">
        <v>0</v>
      </c>
      <c r="D463" s="44">
        <v>50</v>
      </c>
      <c r="E463" s="33">
        <f t="shared" si="32"/>
        <v>0.5</v>
      </c>
      <c r="F463" s="18">
        <f t="shared" si="32"/>
        <v>24</v>
      </c>
      <c r="G463" s="18">
        <f t="shared" si="32"/>
        <v>82</v>
      </c>
      <c r="H463" s="18">
        <f t="shared" si="32"/>
        <v>111</v>
      </c>
      <c r="I463" s="18">
        <f t="shared" si="32"/>
        <v>96</v>
      </c>
    </row>
    <row r="464" spans="1:9">
      <c r="A464" s="18">
        <v>50</v>
      </c>
      <c r="B464" s="18">
        <v>3</v>
      </c>
      <c r="C464" s="18">
        <v>0</v>
      </c>
      <c r="D464" s="18">
        <v>150</v>
      </c>
      <c r="E464" s="33">
        <v>0.75</v>
      </c>
      <c r="F464" s="18">
        <v>1</v>
      </c>
      <c r="G464" s="18">
        <v>134</v>
      </c>
      <c r="H464" s="18">
        <v>138</v>
      </c>
      <c r="I464" s="18">
        <v>107</v>
      </c>
    </row>
    <row r="465" spans="1:9">
      <c r="A465" s="18">
        <v>50</v>
      </c>
      <c r="B465" s="18">
        <v>3</v>
      </c>
      <c r="C465" s="18">
        <v>0</v>
      </c>
      <c r="D465" s="18">
        <v>150</v>
      </c>
      <c r="E465" s="33">
        <v>0.75</v>
      </c>
      <c r="F465" s="18">
        <v>2</v>
      </c>
      <c r="G465" s="18">
        <v>112</v>
      </c>
      <c r="H465" s="18">
        <v>130</v>
      </c>
      <c r="I465" s="18">
        <v>106</v>
      </c>
    </row>
    <row r="466" spans="1:9">
      <c r="A466" s="18">
        <v>50</v>
      </c>
      <c r="B466" s="18">
        <v>3</v>
      </c>
      <c r="C466" s="18">
        <v>0</v>
      </c>
      <c r="D466" s="18">
        <v>150</v>
      </c>
      <c r="E466" s="33">
        <v>0.75</v>
      </c>
      <c r="F466" s="18">
        <v>3</v>
      </c>
      <c r="G466" s="18">
        <v>102</v>
      </c>
      <c r="H466" s="18">
        <v>125</v>
      </c>
      <c r="I466" s="18">
        <v>104</v>
      </c>
    </row>
    <row r="467" spans="1:9">
      <c r="A467" s="18">
        <v>50</v>
      </c>
      <c r="B467" s="18">
        <v>3</v>
      </c>
      <c r="C467" s="18">
        <v>0</v>
      </c>
      <c r="D467" s="18">
        <v>150</v>
      </c>
      <c r="E467" s="33">
        <v>0.75</v>
      </c>
      <c r="F467" s="18">
        <v>4</v>
      </c>
      <c r="G467" s="18">
        <v>98</v>
      </c>
      <c r="H467" s="18">
        <v>124</v>
      </c>
      <c r="I467" s="18">
        <v>105</v>
      </c>
    </row>
    <row r="468" spans="1:9">
      <c r="A468" s="18">
        <v>50</v>
      </c>
      <c r="B468" s="18">
        <v>3</v>
      </c>
      <c r="C468" s="18">
        <v>0</v>
      </c>
      <c r="D468" s="18">
        <v>150</v>
      </c>
      <c r="E468" s="33">
        <v>0.75</v>
      </c>
      <c r="F468" s="18">
        <v>8</v>
      </c>
      <c r="G468" s="18">
        <v>88</v>
      </c>
      <c r="H468" s="18">
        <v>118</v>
      </c>
      <c r="I468" s="18">
        <v>101</v>
      </c>
    </row>
    <row r="469" spans="1:9">
      <c r="A469" s="18">
        <v>50</v>
      </c>
      <c r="B469" s="18">
        <v>3</v>
      </c>
      <c r="C469" s="18">
        <v>0</v>
      </c>
      <c r="D469" s="18">
        <v>150</v>
      </c>
      <c r="E469" s="33">
        <v>0.75</v>
      </c>
      <c r="F469" s="18">
        <v>24</v>
      </c>
      <c r="G469" s="18">
        <v>93</v>
      </c>
      <c r="H469" s="18">
        <v>108</v>
      </c>
      <c r="I469" s="18">
        <v>95</v>
      </c>
    </row>
    <row r="470" spans="1:9">
      <c r="A470" s="18">
        <v>50</v>
      </c>
      <c r="B470" s="44">
        <v>1</v>
      </c>
      <c r="C470" s="44">
        <v>0</v>
      </c>
      <c r="D470" s="44">
        <v>50</v>
      </c>
      <c r="E470" s="33">
        <f t="shared" ref="E470:I475" si="33">E464</f>
        <v>0.75</v>
      </c>
      <c r="F470" s="18">
        <f t="shared" si="33"/>
        <v>1</v>
      </c>
      <c r="G470" s="18">
        <f t="shared" si="33"/>
        <v>134</v>
      </c>
      <c r="H470" s="18">
        <f t="shared" si="33"/>
        <v>138</v>
      </c>
      <c r="I470" s="18">
        <f t="shared" si="33"/>
        <v>107</v>
      </c>
    </row>
    <row r="471" spans="1:9">
      <c r="A471" s="18">
        <v>50</v>
      </c>
      <c r="B471" s="44">
        <v>1</v>
      </c>
      <c r="C471" s="44">
        <v>0</v>
      </c>
      <c r="D471" s="44">
        <v>50</v>
      </c>
      <c r="E471" s="33">
        <f t="shared" si="33"/>
        <v>0.75</v>
      </c>
      <c r="F471" s="18">
        <f t="shared" si="33"/>
        <v>2</v>
      </c>
      <c r="G471" s="18">
        <f t="shared" si="33"/>
        <v>112</v>
      </c>
      <c r="H471" s="18">
        <f t="shared" si="33"/>
        <v>130</v>
      </c>
      <c r="I471" s="18">
        <f t="shared" si="33"/>
        <v>106</v>
      </c>
    </row>
    <row r="472" spans="1:9">
      <c r="A472" s="18">
        <v>50</v>
      </c>
      <c r="B472" s="44">
        <v>1</v>
      </c>
      <c r="C472" s="44">
        <v>0</v>
      </c>
      <c r="D472" s="44">
        <v>50</v>
      </c>
      <c r="E472" s="33">
        <f t="shared" si="33"/>
        <v>0.75</v>
      </c>
      <c r="F472" s="18">
        <f t="shared" si="33"/>
        <v>3</v>
      </c>
      <c r="G472" s="18">
        <f t="shared" si="33"/>
        <v>102</v>
      </c>
      <c r="H472" s="18">
        <f t="shared" si="33"/>
        <v>125</v>
      </c>
      <c r="I472" s="18">
        <f t="shared" si="33"/>
        <v>104</v>
      </c>
    </row>
    <row r="473" spans="1:9">
      <c r="A473" s="18">
        <v>50</v>
      </c>
      <c r="B473" s="44">
        <v>1</v>
      </c>
      <c r="C473" s="44">
        <v>0</v>
      </c>
      <c r="D473" s="44">
        <v>50</v>
      </c>
      <c r="E473" s="33">
        <f t="shared" si="33"/>
        <v>0.75</v>
      </c>
      <c r="F473" s="18">
        <f t="shared" si="33"/>
        <v>4</v>
      </c>
      <c r="G473" s="18">
        <f t="shared" si="33"/>
        <v>98</v>
      </c>
      <c r="H473" s="18">
        <f t="shared" si="33"/>
        <v>124</v>
      </c>
      <c r="I473" s="18">
        <f t="shared" si="33"/>
        <v>105</v>
      </c>
    </row>
    <row r="474" spans="1:9">
      <c r="A474" s="18">
        <v>50</v>
      </c>
      <c r="B474" s="44">
        <v>1</v>
      </c>
      <c r="C474" s="44">
        <v>0</v>
      </c>
      <c r="D474" s="44">
        <v>50</v>
      </c>
      <c r="E474" s="33">
        <f t="shared" si="33"/>
        <v>0.75</v>
      </c>
      <c r="F474" s="18">
        <f t="shared" si="33"/>
        <v>8</v>
      </c>
      <c r="G474" s="18">
        <f t="shared" si="33"/>
        <v>88</v>
      </c>
      <c r="H474" s="18">
        <f t="shared" si="33"/>
        <v>118</v>
      </c>
      <c r="I474" s="18">
        <f t="shared" si="33"/>
        <v>101</v>
      </c>
    </row>
    <row r="475" spans="1:9">
      <c r="A475" s="18">
        <v>50</v>
      </c>
      <c r="B475" s="44">
        <v>1</v>
      </c>
      <c r="C475" s="44">
        <v>0</v>
      </c>
      <c r="D475" s="44">
        <v>50</v>
      </c>
      <c r="E475" s="33">
        <f t="shared" si="33"/>
        <v>0.75</v>
      </c>
      <c r="F475" s="18">
        <f t="shared" si="33"/>
        <v>24</v>
      </c>
      <c r="G475" s="18">
        <f t="shared" si="33"/>
        <v>93</v>
      </c>
      <c r="H475" s="18">
        <f t="shared" si="33"/>
        <v>108</v>
      </c>
      <c r="I475" s="18">
        <f t="shared" si="33"/>
        <v>95</v>
      </c>
    </row>
    <row r="476" spans="1:9">
      <c r="A476" s="18">
        <v>50</v>
      </c>
      <c r="B476" s="18">
        <v>3</v>
      </c>
      <c r="C476" s="18">
        <v>0</v>
      </c>
      <c r="D476" s="18">
        <v>150</v>
      </c>
      <c r="E476" s="33">
        <v>0.9</v>
      </c>
      <c r="F476" s="18">
        <v>1</v>
      </c>
    </row>
    <row r="477" spans="1:9">
      <c r="A477" s="18">
        <v>50</v>
      </c>
      <c r="B477" s="18">
        <v>3</v>
      </c>
      <c r="C477" s="18">
        <v>0</v>
      </c>
      <c r="D477" s="18">
        <v>150</v>
      </c>
      <c r="E477" s="33">
        <v>0.9</v>
      </c>
      <c r="F477" s="18">
        <v>2</v>
      </c>
    </row>
    <row r="478" spans="1:9">
      <c r="A478" s="18">
        <v>50</v>
      </c>
      <c r="B478" s="18">
        <v>3</v>
      </c>
      <c r="C478" s="18">
        <v>0</v>
      </c>
      <c r="D478" s="18">
        <v>150</v>
      </c>
      <c r="E478" s="33">
        <v>0.9</v>
      </c>
      <c r="F478" s="18">
        <v>3</v>
      </c>
    </row>
    <row r="479" spans="1:9">
      <c r="A479" s="18">
        <v>50</v>
      </c>
      <c r="B479" s="18">
        <v>3</v>
      </c>
      <c r="C479" s="18">
        <v>0</v>
      </c>
      <c r="D479" s="18">
        <v>150</v>
      </c>
      <c r="E479" s="33">
        <v>0.9</v>
      </c>
      <c r="F479" s="18">
        <v>4</v>
      </c>
    </row>
    <row r="480" spans="1:9">
      <c r="A480" s="18">
        <v>50</v>
      </c>
      <c r="B480" s="18">
        <v>3</v>
      </c>
      <c r="C480" s="18">
        <v>0</v>
      </c>
      <c r="D480" s="18">
        <v>150</v>
      </c>
      <c r="E480" s="33">
        <v>0.9</v>
      </c>
      <c r="F480" s="18">
        <v>8</v>
      </c>
    </row>
    <row r="481" spans="1:9">
      <c r="A481" s="18">
        <v>50</v>
      </c>
      <c r="B481" s="18">
        <v>3</v>
      </c>
      <c r="C481" s="18">
        <v>0</v>
      </c>
      <c r="D481" s="18">
        <v>150</v>
      </c>
      <c r="E481" s="33">
        <v>0.9</v>
      </c>
      <c r="F481" s="18">
        <v>24</v>
      </c>
    </row>
    <row r="482" spans="1:9">
      <c r="A482" s="18">
        <v>50</v>
      </c>
      <c r="B482" s="44">
        <v>1</v>
      </c>
      <c r="C482" s="44">
        <v>0</v>
      </c>
      <c r="D482" s="44">
        <v>50</v>
      </c>
      <c r="E482" s="33">
        <f t="shared" ref="E482:F487" si="34">E476</f>
        <v>0.9</v>
      </c>
      <c r="F482" s="18">
        <f t="shared" si="34"/>
        <v>1</v>
      </c>
    </row>
    <row r="483" spans="1:9">
      <c r="A483" s="18">
        <v>50</v>
      </c>
      <c r="B483" s="44">
        <v>1</v>
      </c>
      <c r="C483" s="44">
        <v>0</v>
      </c>
      <c r="D483" s="44">
        <v>50</v>
      </c>
      <c r="E483" s="33">
        <f t="shared" si="34"/>
        <v>0.9</v>
      </c>
      <c r="F483" s="18">
        <f t="shared" si="34"/>
        <v>2</v>
      </c>
    </row>
    <row r="484" spans="1:9">
      <c r="A484" s="18">
        <v>50</v>
      </c>
      <c r="B484" s="44">
        <v>1</v>
      </c>
      <c r="C484" s="44">
        <v>0</v>
      </c>
      <c r="D484" s="44">
        <v>50</v>
      </c>
      <c r="E484" s="33">
        <f t="shared" si="34"/>
        <v>0.9</v>
      </c>
      <c r="F484" s="18">
        <f t="shared" si="34"/>
        <v>3</v>
      </c>
    </row>
    <row r="485" spans="1:9">
      <c r="A485" s="18">
        <v>50</v>
      </c>
      <c r="B485" s="44">
        <v>1</v>
      </c>
      <c r="C485" s="44">
        <v>0</v>
      </c>
      <c r="D485" s="44">
        <v>50</v>
      </c>
      <c r="E485" s="33">
        <f t="shared" si="34"/>
        <v>0.9</v>
      </c>
      <c r="F485" s="18">
        <f t="shared" si="34"/>
        <v>4</v>
      </c>
    </row>
    <row r="486" spans="1:9">
      <c r="A486" s="18">
        <v>50</v>
      </c>
      <c r="B486" s="44">
        <v>1</v>
      </c>
      <c r="C486" s="44">
        <v>0</v>
      </c>
      <c r="D486" s="44">
        <v>50</v>
      </c>
      <c r="E486" s="33">
        <f t="shared" si="34"/>
        <v>0.9</v>
      </c>
      <c r="F486" s="18">
        <f t="shared" si="34"/>
        <v>8</v>
      </c>
    </row>
    <row r="487" spans="1:9">
      <c r="A487" s="18">
        <v>50</v>
      </c>
      <c r="B487" s="44">
        <v>1</v>
      </c>
      <c r="C487" s="44">
        <v>0</v>
      </c>
      <c r="D487" s="44">
        <v>50</v>
      </c>
      <c r="E487" s="33">
        <f t="shared" si="34"/>
        <v>0.9</v>
      </c>
      <c r="F487" s="18">
        <f t="shared" si="34"/>
        <v>24</v>
      </c>
    </row>
    <row r="488" spans="1:9">
      <c r="A488" s="18">
        <v>50</v>
      </c>
      <c r="B488" s="18">
        <v>3</v>
      </c>
      <c r="C488" s="18">
        <v>150</v>
      </c>
      <c r="D488" s="18">
        <v>500</v>
      </c>
      <c r="E488" s="33">
        <v>0.5</v>
      </c>
      <c r="F488" s="18">
        <v>1</v>
      </c>
      <c r="G488" s="18">
        <v>155</v>
      </c>
      <c r="H488" s="18">
        <v>155</v>
      </c>
      <c r="I488" s="18">
        <v>113</v>
      </c>
    </row>
    <row r="489" spans="1:9">
      <c r="A489" s="18">
        <v>50</v>
      </c>
      <c r="B489" s="18">
        <v>3</v>
      </c>
      <c r="C489" s="18">
        <v>150</v>
      </c>
      <c r="D489" s="18">
        <v>500</v>
      </c>
      <c r="E489" s="33">
        <v>0.5</v>
      </c>
      <c r="F489" s="18">
        <v>2</v>
      </c>
      <c r="G489" s="18">
        <v>129</v>
      </c>
      <c r="H489" s="18">
        <v>146</v>
      </c>
      <c r="I489" s="18">
        <v>114</v>
      </c>
    </row>
    <row r="490" spans="1:9">
      <c r="A490" s="18">
        <v>50</v>
      </c>
      <c r="B490" s="18">
        <v>3</v>
      </c>
      <c r="C490" s="18">
        <v>150</v>
      </c>
      <c r="D490" s="18">
        <v>500</v>
      </c>
      <c r="E490" s="33">
        <v>0.5</v>
      </c>
      <c r="F490" s="18">
        <v>3</v>
      </c>
      <c r="G490" s="18">
        <v>117</v>
      </c>
      <c r="H490" s="18">
        <v>139</v>
      </c>
      <c r="I490" s="18">
        <v>112</v>
      </c>
    </row>
    <row r="491" spans="1:9">
      <c r="A491" s="18">
        <v>50</v>
      </c>
      <c r="B491" s="18">
        <v>3</v>
      </c>
      <c r="C491" s="18">
        <v>150</v>
      </c>
      <c r="D491" s="18">
        <v>500</v>
      </c>
      <c r="E491" s="33">
        <v>0.5</v>
      </c>
      <c r="F491" s="18">
        <v>4</v>
      </c>
      <c r="G491" s="18">
        <v>110</v>
      </c>
      <c r="H491" s="18">
        <v>134</v>
      </c>
      <c r="I491" s="18">
        <v>112</v>
      </c>
    </row>
    <row r="492" spans="1:9">
      <c r="A492" s="18">
        <v>50</v>
      </c>
      <c r="B492" s="18">
        <v>3</v>
      </c>
      <c r="C492" s="18">
        <v>150</v>
      </c>
      <c r="D492" s="18">
        <v>500</v>
      </c>
      <c r="E492" s="33">
        <v>0.5</v>
      </c>
      <c r="F492" s="18">
        <v>8</v>
      </c>
      <c r="G492" s="18">
        <v>96</v>
      </c>
      <c r="H492" s="18">
        <v>121</v>
      </c>
      <c r="I492" s="18">
        <v>105</v>
      </c>
    </row>
    <row r="493" spans="1:9">
      <c r="A493" s="18">
        <v>50</v>
      </c>
      <c r="B493" s="18">
        <v>3</v>
      </c>
      <c r="C493" s="18">
        <v>150</v>
      </c>
      <c r="D493" s="18">
        <v>500</v>
      </c>
      <c r="E493" s="33">
        <v>0.5</v>
      </c>
      <c r="F493" s="18">
        <v>24</v>
      </c>
      <c r="G493" s="18">
        <v>81</v>
      </c>
      <c r="H493" s="18">
        <v>110</v>
      </c>
      <c r="I493" s="18">
        <v>95</v>
      </c>
    </row>
    <row r="494" spans="1:9">
      <c r="A494" s="18">
        <v>50</v>
      </c>
      <c r="B494" s="44">
        <v>1</v>
      </c>
      <c r="C494" s="44">
        <v>50</v>
      </c>
      <c r="D494" s="44">
        <v>167.5</v>
      </c>
      <c r="E494" s="33">
        <f t="shared" ref="E494:I499" si="35">E488</f>
        <v>0.5</v>
      </c>
      <c r="F494" s="18">
        <f t="shared" si="35"/>
        <v>1</v>
      </c>
      <c r="G494" s="18">
        <f t="shared" si="35"/>
        <v>155</v>
      </c>
      <c r="H494" s="18">
        <f t="shared" si="35"/>
        <v>155</v>
      </c>
      <c r="I494" s="18">
        <f t="shared" si="35"/>
        <v>113</v>
      </c>
    </row>
    <row r="495" spans="1:9">
      <c r="A495" s="18">
        <v>50</v>
      </c>
      <c r="B495" s="44">
        <v>1</v>
      </c>
      <c r="C495" s="44">
        <v>50</v>
      </c>
      <c r="D495" s="44">
        <v>167.5</v>
      </c>
      <c r="E495" s="33">
        <f t="shared" si="35"/>
        <v>0.5</v>
      </c>
      <c r="F495" s="18">
        <f t="shared" si="35"/>
        <v>2</v>
      </c>
      <c r="G495" s="18">
        <f t="shared" si="35"/>
        <v>129</v>
      </c>
      <c r="H495" s="18">
        <f t="shared" si="35"/>
        <v>146</v>
      </c>
      <c r="I495" s="18">
        <f t="shared" si="35"/>
        <v>114</v>
      </c>
    </row>
    <row r="496" spans="1:9">
      <c r="A496" s="18">
        <v>50</v>
      </c>
      <c r="B496" s="44">
        <v>1</v>
      </c>
      <c r="C496" s="44">
        <v>50</v>
      </c>
      <c r="D496" s="44">
        <v>167.5</v>
      </c>
      <c r="E496" s="33">
        <f t="shared" si="35"/>
        <v>0.5</v>
      </c>
      <c r="F496" s="18">
        <f t="shared" si="35"/>
        <v>3</v>
      </c>
      <c r="G496" s="18">
        <f t="shared" si="35"/>
        <v>117</v>
      </c>
      <c r="H496" s="18">
        <f t="shared" si="35"/>
        <v>139</v>
      </c>
      <c r="I496" s="18">
        <f t="shared" si="35"/>
        <v>112</v>
      </c>
    </row>
    <row r="497" spans="1:9">
      <c r="A497" s="18">
        <v>50</v>
      </c>
      <c r="B497" s="44">
        <v>1</v>
      </c>
      <c r="C497" s="44">
        <v>50</v>
      </c>
      <c r="D497" s="44">
        <v>167.5</v>
      </c>
      <c r="E497" s="33">
        <f t="shared" si="35"/>
        <v>0.5</v>
      </c>
      <c r="F497" s="18">
        <f t="shared" si="35"/>
        <v>4</v>
      </c>
      <c r="G497" s="18">
        <f t="shared" si="35"/>
        <v>110</v>
      </c>
      <c r="H497" s="18">
        <f t="shared" si="35"/>
        <v>134</v>
      </c>
      <c r="I497" s="18">
        <f t="shared" si="35"/>
        <v>112</v>
      </c>
    </row>
    <row r="498" spans="1:9">
      <c r="A498" s="18">
        <v>50</v>
      </c>
      <c r="B498" s="44">
        <v>1</v>
      </c>
      <c r="C498" s="44">
        <v>50</v>
      </c>
      <c r="D498" s="44">
        <v>167.5</v>
      </c>
      <c r="E498" s="33">
        <f t="shared" si="35"/>
        <v>0.5</v>
      </c>
      <c r="F498" s="18">
        <f t="shared" si="35"/>
        <v>8</v>
      </c>
      <c r="G498" s="18">
        <f t="shared" si="35"/>
        <v>96</v>
      </c>
      <c r="H498" s="18">
        <f t="shared" si="35"/>
        <v>121</v>
      </c>
      <c r="I498" s="18">
        <f t="shared" si="35"/>
        <v>105</v>
      </c>
    </row>
    <row r="499" spans="1:9">
      <c r="A499" s="18">
        <v>50</v>
      </c>
      <c r="B499" s="44">
        <v>1</v>
      </c>
      <c r="C499" s="44">
        <v>50</v>
      </c>
      <c r="D499" s="44">
        <v>167.5</v>
      </c>
      <c r="E499" s="33">
        <f t="shared" si="35"/>
        <v>0.5</v>
      </c>
      <c r="F499" s="18">
        <f t="shared" si="35"/>
        <v>24</v>
      </c>
      <c r="G499" s="18">
        <f t="shared" si="35"/>
        <v>81</v>
      </c>
      <c r="H499" s="18">
        <f t="shared" si="35"/>
        <v>110</v>
      </c>
      <c r="I499" s="18">
        <f t="shared" si="35"/>
        <v>95</v>
      </c>
    </row>
    <row r="500" spans="1:9">
      <c r="A500" s="18">
        <v>50</v>
      </c>
      <c r="B500" s="18">
        <v>3</v>
      </c>
      <c r="C500" s="18">
        <v>150</v>
      </c>
      <c r="D500" s="18">
        <v>500</v>
      </c>
      <c r="E500" s="33">
        <v>0.75</v>
      </c>
      <c r="F500" s="18">
        <v>1</v>
      </c>
      <c r="G500" s="18">
        <v>127</v>
      </c>
      <c r="H500" s="18">
        <v>139</v>
      </c>
      <c r="I500" s="18">
        <v>110</v>
      </c>
    </row>
    <row r="501" spans="1:9">
      <c r="A501" s="18">
        <v>50</v>
      </c>
      <c r="B501" s="18">
        <v>3</v>
      </c>
      <c r="C501" s="18">
        <v>150</v>
      </c>
      <c r="D501" s="18">
        <v>500</v>
      </c>
      <c r="E501" s="33">
        <v>0.75</v>
      </c>
      <c r="F501" s="18">
        <v>2</v>
      </c>
      <c r="G501" s="18">
        <v>107</v>
      </c>
      <c r="H501" s="18">
        <v>129</v>
      </c>
      <c r="I501" s="18">
        <v>108</v>
      </c>
    </row>
    <row r="502" spans="1:9">
      <c r="A502" s="18">
        <v>50</v>
      </c>
      <c r="B502" s="18">
        <v>3</v>
      </c>
      <c r="C502" s="18">
        <v>150</v>
      </c>
      <c r="D502" s="18">
        <v>500</v>
      </c>
      <c r="E502" s="33">
        <v>0.75</v>
      </c>
      <c r="F502" s="18">
        <v>3</v>
      </c>
      <c r="G502" s="18">
        <v>99</v>
      </c>
      <c r="H502" s="18">
        <v>124</v>
      </c>
      <c r="I502" s="18">
        <v>105</v>
      </c>
    </row>
    <row r="503" spans="1:9">
      <c r="A503" s="18">
        <v>50</v>
      </c>
      <c r="B503" s="18">
        <v>3</v>
      </c>
      <c r="C503" s="18">
        <v>150</v>
      </c>
      <c r="D503" s="18">
        <v>500</v>
      </c>
      <c r="E503" s="33">
        <v>0.75</v>
      </c>
      <c r="F503" s="18">
        <v>4</v>
      </c>
      <c r="G503" s="18">
        <v>95</v>
      </c>
      <c r="H503" s="18">
        <v>123</v>
      </c>
      <c r="I503" s="18">
        <v>105</v>
      </c>
    </row>
    <row r="504" spans="1:9">
      <c r="A504" s="18">
        <v>50</v>
      </c>
      <c r="B504" s="18">
        <v>3</v>
      </c>
      <c r="C504" s="18">
        <v>150</v>
      </c>
      <c r="D504" s="18">
        <v>500</v>
      </c>
      <c r="E504" s="33">
        <v>0.75</v>
      </c>
      <c r="F504" s="18">
        <v>8</v>
      </c>
      <c r="G504" s="18">
        <v>87</v>
      </c>
      <c r="H504" s="18">
        <v>116</v>
      </c>
      <c r="I504" s="18">
        <v>100</v>
      </c>
    </row>
    <row r="505" spans="1:9">
      <c r="A505" s="18">
        <v>50</v>
      </c>
      <c r="B505" s="18">
        <v>3</v>
      </c>
      <c r="C505" s="18">
        <v>150</v>
      </c>
      <c r="D505" s="18">
        <v>500</v>
      </c>
      <c r="E505" s="33">
        <v>0.75</v>
      </c>
      <c r="F505" s="18">
        <v>24</v>
      </c>
      <c r="G505" s="18">
        <v>92</v>
      </c>
      <c r="H505" s="18">
        <v>108</v>
      </c>
      <c r="I505" s="18">
        <v>94</v>
      </c>
    </row>
    <row r="506" spans="1:9">
      <c r="A506" s="18">
        <v>50</v>
      </c>
      <c r="B506" s="44">
        <v>1</v>
      </c>
      <c r="C506" s="44">
        <v>50</v>
      </c>
      <c r="D506" s="44">
        <v>167.5</v>
      </c>
      <c r="E506" s="33">
        <f t="shared" ref="E506:I511" si="36">E500</f>
        <v>0.75</v>
      </c>
      <c r="F506" s="18">
        <f t="shared" si="36"/>
        <v>1</v>
      </c>
      <c r="G506" s="18">
        <f t="shared" si="36"/>
        <v>127</v>
      </c>
      <c r="H506" s="18">
        <f t="shared" si="36"/>
        <v>139</v>
      </c>
      <c r="I506" s="18">
        <f t="shared" si="36"/>
        <v>110</v>
      </c>
    </row>
    <row r="507" spans="1:9">
      <c r="A507" s="18">
        <v>50</v>
      </c>
      <c r="B507" s="44">
        <v>1</v>
      </c>
      <c r="C507" s="44">
        <v>50</v>
      </c>
      <c r="D507" s="44">
        <v>167.5</v>
      </c>
      <c r="E507" s="33">
        <f t="shared" si="36"/>
        <v>0.75</v>
      </c>
      <c r="F507" s="18">
        <f t="shared" si="36"/>
        <v>2</v>
      </c>
      <c r="G507" s="18">
        <f t="shared" si="36"/>
        <v>107</v>
      </c>
      <c r="H507" s="18">
        <f t="shared" si="36"/>
        <v>129</v>
      </c>
      <c r="I507" s="18">
        <f t="shared" si="36"/>
        <v>108</v>
      </c>
    </row>
    <row r="508" spans="1:9">
      <c r="A508" s="18">
        <v>50</v>
      </c>
      <c r="B508" s="44">
        <v>1</v>
      </c>
      <c r="C508" s="44">
        <v>50</v>
      </c>
      <c r="D508" s="44">
        <v>167.5</v>
      </c>
      <c r="E508" s="33">
        <f t="shared" si="36"/>
        <v>0.75</v>
      </c>
      <c r="F508" s="18">
        <f t="shared" si="36"/>
        <v>3</v>
      </c>
      <c r="G508" s="18">
        <f t="shared" si="36"/>
        <v>99</v>
      </c>
      <c r="H508" s="18">
        <f t="shared" si="36"/>
        <v>124</v>
      </c>
      <c r="I508" s="18">
        <f t="shared" si="36"/>
        <v>105</v>
      </c>
    </row>
    <row r="509" spans="1:9">
      <c r="A509" s="18">
        <v>50</v>
      </c>
      <c r="B509" s="44">
        <v>1</v>
      </c>
      <c r="C509" s="44">
        <v>50</v>
      </c>
      <c r="D509" s="44">
        <v>167.5</v>
      </c>
      <c r="E509" s="33">
        <f t="shared" si="36"/>
        <v>0.75</v>
      </c>
      <c r="F509" s="18">
        <f t="shared" si="36"/>
        <v>4</v>
      </c>
      <c r="G509" s="18">
        <f t="shared" si="36"/>
        <v>95</v>
      </c>
      <c r="H509" s="18">
        <f t="shared" si="36"/>
        <v>123</v>
      </c>
      <c r="I509" s="18">
        <f t="shared" si="36"/>
        <v>105</v>
      </c>
    </row>
    <row r="510" spans="1:9">
      <c r="A510" s="18">
        <v>50</v>
      </c>
      <c r="B510" s="44">
        <v>1</v>
      </c>
      <c r="C510" s="44">
        <v>50</v>
      </c>
      <c r="D510" s="44">
        <v>167.5</v>
      </c>
      <c r="E510" s="33">
        <f t="shared" si="36"/>
        <v>0.75</v>
      </c>
      <c r="F510" s="18">
        <f t="shared" si="36"/>
        <v>8</v>
      </c>
      <c r="G510" s="18">
        <f t="shared" si="36"/>
        <v>87</v>
      </c>
      <c r="H510" s="18">
        <f t="shared" si="36"/>
        <v>116</v>
      </c>
      <c r="I510" s="18">
        <f t="shared" si="36"/>
        <v>100</v>
      </c>
    </row>
    <row r="511" spans="1:9">
      <c r="A511" s="18">
        <v>50</v>
      </c>
      <c r="B511" s="44">
        <v>1</v>
      </c>
      <c r="C511" s="44">
        <v>50</v>
      </c>
      <c r="D511" s="44">
        <v>167.5</v>
      </c>
      <c r="E511" s="33">
        <f t="shared" si="36"/>
        <v>0.75</v>
      </c>
      <c r="F511" s="18">
        <f t="shared" si="36"/>
        <v>24</v>
      </c>
      <c r="G511" s="18">
        <f t="shared" si="36"/>
        <v>92</v>
      </c>
      <c r="H511" s="18">
        <f t="shared" si="36"/>
        <v>108</v>
      </c>
      <c r="I511" s="18">
        <f t="shared" si="36"/>
        <v>94</v>
      </c>
    </row>
    <row r="512" spans="1:9">
      <c r="A512" s="18">
        <v>50</v>
      </c>
      <c r="B512" s="18">
        <v>3</v>
      </c>
      <c r="C512" s="18">
        <v>150</v>
      </c>
      <c r="D512" s="18">
        <v>500</v>
      </c>
      <c r="E512" s="33">
        <v>0.9</v>
      </c>
      <c r="F512" s="18">
        <v>1</v>
      </c>
    </row>
    <row r="513" spans="1:9">
      <c r="A513" s="18">
        <v>50</v>
      </c>
      <c r="B513" s="18">
        <v>3</v>
      </c>
      <c r="C513" s="18">
        <v>150</v>
      </c>
      <c r="D513" s="18">
        <v>500</v>
      </c>
      <c r="E513" s="33">
        <v>0.9</v>
      </c>
      <c r="F513" s="18">
        <v>2</v>
      </c>
    </row>
    <row r="514" spans="1:9">
      <c r="A514" s="18">
        <v>50</v>
      </c>
      <c r="B514" s="18">
        <v>3</v>
      </c>
      <c r="C514" s="18">
        <v>150</v>
      </c>
      <c r="D514" s="18">
        <v>500</v>
      </c>
      <c r="E514" s="33">
        <v>0.9</v>
      </c>
      <c r="F514" s="18">
        <v>3</v>
      </c>
    </row>
    <row r="515" spans="1:9">
      <c r="A515" s="18">
        <v>50</v>
      </c>
      <c r="B515" s="18">
        <v>3</v>
      </c>
      <c r="C515" s="18">
        <v>150</v>
      </c>
      <c r="D515" s="18">
        <v>500</v>
      </c>
      <c r="E515" s="33">
        <v>0.9</v>
      </c>
      <c r="F515" s="18">
        <v>4</v>
      </c>
    </row>
    <row r="516" spans="1:9">
      <c r="A516" s="18">
        <v>50</v>
      </c>
      <c r="B516" s="18">
        <v>3</v>
      </c>
      <c r="C516" s="18">
        <v>150</v>
      </c>
      <c r="D516" s="18">
        <v>500</v>
      </c>
      <c r="E516" s="33">
        <v>0.9</v>
      </c>
      <c r="F516" s="18">
        <v>8</v>
      </c>
    </row>
    <row r="517" spans="1:9">
      <c r="A517" s="18">
        <v>50</v>
      </c>
      <c r="B517" s="18">
        <v>3</v>
      </c>
      <c r="C517" s="18">
        <v>150</v>
      </c>
      <c r="D517" s="18">
        <v>500</v>
      </c>
      <c r="E517" s="33">
        <v>0.9</v>
      </c>
      <c r="F517" s="18">
        <v>24</v>
      </c>
    </row>
    <row r="518" spans="1:9">
      <c r="A518" s="18">
        <v>50</v>
      </c>
      <c r="B518" s="44">
        <v>1</v>
      </c>
      <c r="C518" s="44">
        <v>50</v>
      </c>
      <c r="D518" s="44">
        <v>167.5</v>
      </c>
      <c r="E518" s="33">
        <f t="shared" ref="E518:F523" si="37">E512</f>
        <v>0.9</v>
      </c>
      <c r="F518" s="18">
        <f t="shared" si="37"/>
        <v>1</v>
      </c>
    </row>
    <row r="519" spans="1:9">
      <c r="A519" s="18">
        <v>50</v>
      </c>
      <c r="B519" s="44">
        <v>1</v>
      </c>
      <c r="C519" s="44">
        <v>50</v>
      </c>
      <c r="D519" s="44">
        <v>167.5</v>
      </c>
      <c r="E519" s="33">
        <f t="shared" si="37"/>
        <v>0.9</v>
      </c>
      <c r="F519" s="18">
        <f t="shared" si="37"/>
        <v>2</v>
      </c>
    </row>
    <row r="520" spans="1:9">
      <c r="A520" s="18">
        <v>50</v>
      </c>
      <c r="B520" s="44">
        <v>1</v>
      </c>
      <c r="C520" s="44">
        <v>50</v>
      </c>
      <c r="D520" s="44">
        <v>167.5</v>
      </c>
      <c r="E520" s="33">
        <f t="shared" si="37"/>
        <v>0.9</v>
      </c>
      <c r="F520" s="18">
        <f t="shared" si="37"/>
        <v>3</v>
      </c>
    </row>
    <row r="521" spans="1:9">
      <c r="A521" s="18">
        <v>50</v>
      </c>
      <c r="B521" s="44">
        <v>1</v>
      </c>
      <c r="C521" s="44">
        <v>50</v>
      </c>
      <c r="D521" s="44">
        <v>167.5</v>
      </c>
      <c r="E521" s="33">
        <f t="shared" si="37"/>
        <v>0.9</v>
      </c>
      <c r="F521" s="18">
        <f t="shared" si="37"/>
        <v>4</v>
      </c>
    </row>
    <row r="522" spans="1:9">
      <c r="A522" s="18">
        <v>50</v>
      </c>
      <c r="B522" s="44">
        <v>1</v>
      </c>
      <c r="C522" s="44">
        <v>50</v>
      </c>
      <c r="D522" s="44">
        <v>167.5</v>
      </c>
      <c r="E522" s="33">
        <f t="shared" si="37"/>
        <v>0.9</v>
      </c>
      <c r="F522" s="18">
        <f t="shared" si="37"/>
        <v>8</v>
      </c>
    </row>
    <row r="523" spans="1:9">
      <c r="A523" s="18">
        <v>50</v>
      </c>
      <c r="B523" s="44">
        <v>1</v>
      </c>
      <c r="C523" s="44">
        <v>50</v>
      </c>
      <c r="D523" s="44">
        <v>167.5</v>
      </c>
      <c r="E523" s="33">
        <f t="shared" si="37"/>
        <v>0.9</v>
      </c>
      <c r="F523" s="18">
        <f t="shared" si="37"/>
        <v>24</v>
      </c>
    </row>
    <row r="524" spans="1:9">
      <c r="A524" s="18">
        <v>50</v>
      </c>
      <c r="B524" s="18">
        <v>3</v>
      </c>
      <c r="C524" s="18">
        <v>500</v>
      </c>
      <c r="D524" s="18">
        <v>800</v>
      </c>
      <c r="E524" s="33">
        <v>0.5</v>
      </c>
      <c r="F524" s="18">
        <v>1</v>
      </c>
      <c r="G524" s="18">
        <v>150</v>
      </c>
      <c r="H524" s="18">
        <v>155</v>
      </c>
      <c r="I524" s="18">
        <v>115</v>
      </c>
    </row>
    <row r="525" spans="1:9">
      <c r="A525" s="18">
        <v>50</v>
      </c>
      <c r="B525" s="18">
        <v>3</v>
      </c>
      <c r="C525" s="18">
        <v>500</v>
      </c>
      <c r="D525" s="18">
        <v>800</v>
      </c>
      <c r="E525" s="33">
        <v>0.5</v>
      </c>
      <c r="F525" s="18">
        <v>2</v>
      </c>
      <c r="G525" s="18">
        <v>126</v>
      </c>
      <c r="H525" s="18">
        <v>145</v>
      </c>
      <c r="I525" s="18">
        <v>115</v>
      </c>
    </row>
    <row r="526" spans="1:9">
      <c r="A526" s="18">
        <v>50</v>
      </c>
      <c r="B526" s="18">
        <v>3</v>
      </c>
      <c r="C526" s="18">
        <v>500</v>
      </c>
      <c r="D526" s="18">
        <v>800</v>
      </c>
      <c r="E526" s="33">
        <v>0.5</v>
      </c>
      <c r="F526" s="18">
        <v>3</v>
      </c>
      <c r="G526" s="18">
        <v>115</v>
      </c>
      <c r="H526" s="18">
        <v>138</v>
      </c>
      <c r="I526" s="18">
        <v>112</v>
      </c>
    </row>
    <row r="527" spans="1:9">
      <c r="A527" s="18">
        <v>50</v>
      </c>
      <c r="B527" s="18">
        <v>3</v>
      </c>
      <c r="C527" s="18">
        <v>500</v>
      </c>
      <c r="D527" s="18">
        <v>800</v>
      </c>
      <c r="E527" s="33">
        <v>0.5</v>
      </c>
      <c r="F527" s="18">
        <v>4</v>
      </c>
      <c r="G527" s="18">
        <v>109</v>
      </c>
      <c r="H527" s="18">
        <v>133</v>
      </c>
      <c r="I527" s="18">
        <v>112</v>
      </c>
    </row>
    <row r="528" spans="1:9">
      <c r="A528" s="18">
        <v>50</v>
      </c>
      <c r="B528" s="18">
        <v>3</v>
      </c>
      <c r="C528" s="18">
        <v>500</v>
      </c>
      <c r="D528" s="18">
        <v>800</v>
      </c>
      <c r="E528" s="33">
        <v>0.5</v>
      </c>
      <c r="F528" s="18">
        <v>8</v>
      </c>
      <c r="G528" s="18">
        <v>95</v>
      </c>
      <c r="H528" s="18">
        <v>121</v>
      </c>
      <c r="I528" s="18">
        <v>105</v>
      </c>
    </row>
    <row r="529" spans="1:9">
      <c r="A529" s="18">
        <v>50</v>
      </c>
      <c r="B529" s="18">
        <v>3</v>
      </c>
      <c r="C529" s="18">
        <v>500</v>
      </c>
      <c r="D529" s="18">
        <v>800</v>
      </c>
      <c r="E529" s="33">
        <v>0.5</v>
      </c>
      <c r="F529" s="18">
        <v>24</v>
      </c>
      <c r="G529" s="18">
        <v>81</v>
      </c>
      <c r="H529" s="18">
        <v>110</v>
      </c>
      <c r="I529" s="18">
        <v>95</v>
      </c>
    </row>
    <row r="530" spans="1:9">
      <c r="A530" s="18">
        <v>50</v>
      </c>
      <c r="B530" s="18">
        <v>3</v>
      </c>
      <c r="C530" s="18">
        <v>500</v>
      </c>
      <c r="D530" s="18">
        <v>800</v>
      </c>
      <c r="E530" s="33">
        <v>0.75</v>
      </c>
      <c r="F530" s="18">
        <v>1</v>
      </c>
      <c r="G530" s="18">
        <v>124</v>
      </c>
      <c r="H530" s="18">
        <v>139</v>
      </c>
      <c r="I530" s="18">
        <v>111</v>
      </c>
    </row>
    <row r="531" spans="1:9">
      <c r="A531" s="18">
        <v>50</v>
      </c>
      <c r="B531" s="18">
        <v>3</v>
      </c>
      <c r="C531" s="18">
        <v>500</v>
      </c>
      <c r="D531" s="18">
        <v>800</v>
      </c>
      <c r="E531" s="33">
        <v>0.75</v>
      </c>
      <c r="F531" s="18">
        <v>2</v>
      </c>
      <c r="G531" s="18">
        <v>106</v>
      </c>
      <c r="H531" s="18">
        <v>129</v>
      </c>
      <c r="I531" s="18">
        <v>108</v>
      </c>
    </row>
    <row r="532" spans="1:9">
      <c r="A532" s="18">
        <v>50</v>
      </c>
      <c r="B532" s="18">
        <v>3</v>
      </c>
      <c r="C532" s="18">
        <v>500</v>
      </c>
      <c r="D532" s="18">
        <v>800</v>
      </c>
      <c r="E532" s="33">
        <v>0.75</v>
      </c>
      <c r="F532" s="18">
        <v>3</v>
      </c>
      <c r="G532" s="18">
        <v>98</v>
      </c>
      <c r="H532" s="18">
        <v>124</v>
      </c>
      <c r="I532" s="18">
        <v>105</v>
      </c>
    </row>
    <row r="533" spans="1:9">
      <c r="A533" s="18">
        <v>50</v>
      </c>
      <c r="B533" s="18">
        <v>3</v>
      </c>
      <c r="C533" s="18">
        <v>500</v>
      </c>
      <c r="D533" s="18">
        <v>800</v>
      </c>
      <c r="E533" s="33">
        <v>0.75</v>
      </c>
      <c r="F533" s="18">
        <v>4</v>
      </c>
      <c r="G533" s="18">
        <v>95</v>
      </c>
      <c r="H533" s="18">
        <v>123</v>
      </c>
      <c r="I533" s="18">
        <v>105</v>
      </c>
    </row>
    <row r="534" spans="1:9">
      <c r="A534" s="18">
        <v>50</v>
      </c>
      <c r="B534" s="18">
        <v>3</v>
      </c>
      <c r="C534" s="18">
        <v>500</v>
      </c>
      <c r="D534" s="18">
        <v>800</v>
      </c>
      <c r="E534" s="33">
        <v>0.75</v>
      </c>
      <c r="F534" s="18">
        <v>8</v>
      </c>
      <c r="G534" s="18">
        <v>87</v>
      </c>
      <c r="H534" s="18">
        <v>116</v>
      </c>
      <c r="I534" s="18">
        <v>100</v>
      </c>
    </row>
    <row r="535" spans="1:9">
      <c r="A535" s="18">
        <v>50</v>
      </c>
      <c r="B535" s="18">
        <v>3</v>
      </c>
      <c r="C535" s="18">
        <v>500</v>
      </c>
      <c r="D535" s="18">
        <v>800</v>
      </c>
      <c r="E535" s="33">
        <v>0.75</v>
      </c>
      <c r="F535" s="18">
        <v>24</v>
      </c>
      <c r="G535" s="18">
        <v>92</v>
      </c>
      <c r="H535" s="18">
        <v>108</v>
      </c>
      <c r="I535" s="18">
        <v>94</v>
      </c>
    </row>
    <row r="536" spans="1:9">
      <c r="A536" s="18">
        <v>50</v>
      </c>
      <c r="B536" s="18">
        <v>3</v>
      </c>
      <c r="C536" s="18">
        <v>500</v>
      </c>
      <c r="D536" s="18">
        <v>800</v>
      </c>
      <c r="E536" s="33">
        <v>0.9</v>
      </c>
      <c r="F536" s="18">
        <v>1</v>
      </c>
    </row>
    <row r="537" spans="1:9">
      <c r="A537" s="18">
        <v>50</v>
      </c>
      <c r="B537" s="18">
        <v>3</v>
      </c>
      <c r="C537" s="18">
        <v>500</v>
      </c>
      <c r="D537" s="18">
        <v>800</v>
      </c>
      <c r="E537" s="33">
        <v>0.9</v>
      </c>
      <c r="F537" s="18">
        <v>2</v>
      </c>
    </row>
    <row r="538" spans="1:9">
      <c r="A538" s="18">
        <v>50</v>
      </c>
      <c r="B538" s="18">
        <v>3</v>
      </c>
      <c r="C538" s="18">
        <v>500</v>
      </c>
      <c r="D538" s="18">
        <v>800</v>
      </c>
      <c r="E538" s="33">
        <v>0.9</v>
      </c>
      <c r="F538" s="18">
        <v>3</v>
      </c>
    </row>
    <row r="539" spans="1:9">
      <c r="A539" s="18">
        <v>50</v>
      </c>
      <c r="B539" s="18">
        <v>3</v>
      </c>
      <c r="C539" s="18">
        <v>500</v>
      </c>
      <c r="D539" s="18">
        <v>800</v>
      </c>
      <c r="E539" s="33">
        <v>0.9</v>
      </c>
      <c r="F539" s="18">
        <v>4</v>
      </c>
    </row>
    <row r="540" spans="1:9">
      <c r="A540" s="18">
        <v>50</v>
      </c>
      <c r="B540" s="18">
        <v>3</v>
      </c>
      <c r="C540" s="18">
        <v>500</v>
      </c>
      <c r="D540" s="18">
        <v>800</v>
      </c>
      <c r="E540" s="33">
        <v>0.9</v>
      </c>
      <c r="F540" s="18">
        <v>8</v>
      </c>
    </row>
    <row r="541" spans="1:9">
      <c r="A541" s="18">
        <v>50</v>
      </c>
      <c r="B541" s="18">
        <v>3</v>
      </c>
      <c r="C541" s="18">
        <v>500</v>
      </c>
      <c r="D541" s="18">
        <v>800</v>
      </c>
      <c r="E541" s="33">
        <v>0.9</v>
      </c>
      <c r="F541" s="18">
        <v>24</v>
      </c>
    </row>
  </sheetData>
  <autoFilter ref="A1:R542" xr:uid="{F056BC21-62D8-475B-9B93-D45972A0417C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15727-AD74-446E-A3AA-9EE0A33C0A75}">
  <dimension ref="B1:U52"/>
  <sheetViews>
    <sheetView tabSelected="1" workbookViewId="0"/>
  </sheetViews>
  <sheetFormatPr baseColWidth="10" defaultRowHeight="15"/>
  <cols>
    <col min="2" max="2" width="6.140625" customWidth="1"/>
    <col min="6" max="6" width="17.5703125" bestFit="1" customWidth="1"/>
    <col min="7" max="7" width="28.7109375" bestFit="1" customWidth="1"/>
    <col min="8" max="8" width="5.28515625" style="17" customWidth="1"/>
    <col min="9" max="9" width="7" style="18" customWidth="1"/>
    <col min="10" max="10" width="14.5703125" bestFit="1" customWidth="1"/>
    <col min="21" max="21" width="12" bestFit="1" customWidth="1"/>
  </cols>
  <sheetData>
    <row r="1" spans="2:21" s="17" customFormat="1">
      <c r="I1" s="18"/>
    </row>
    <row r="2" spans="2:21" s="17" customFormat="1">
      <c r="I2" s="18">
        <v>750</v>
      </c>
      <c r="J2" s="17" t="s">
        <v>264</v>
      </c>
      <c r="K2" s="17">
        <v>25</v>
      </c>
    </row>
    <row r="4" spans="2:21">
      <c r="B4" s="61" t="s">
        <v>260</v>
      </c>
      <c r="C4" s="61" t="s">
        <v>261</v>
      </c>
      <c r="D4" s="61" t="s">
        <v>262</v>
      </c>
      <c r="F4" s="12" t="s">
        <v>164</v>
      </c>
      <c r="G4" t="s">
        <v>263</v>
      </c>
    </row>
    <row r="5" spans="2:21">
      <c r="B5" s="17">
        <v>0</v>
      </c>
      <c r="C5" s="17">
        <f>INT(B5)</f>
        <v>0</v>
      </c>
      <c r="D5" s="48">
        <v>1.2999999999999999E-2</v>
      </c>
      <c r="F5" s="13">
        <v>0</v>
      </c>
      <c r="G5" s="14">
        <v>2.5500000000000002E-2</v>
      </c>
      <c r="H5" s="14"/>
      <c r="I5" s="57">
        <f t="shared" ref="I5:I28" si="0">G5*$I$2</f>
        <v>19.125</v>
      </c>
      <c r="K5">
        <v>3</v>
      </c>
      <c r="L5" s="64">
        <f>AVERAGE(I23:I25)</f>
        <v>48.25</v>
      </c>
      <c r="M5" s="68">
        <f>L5/$K$2</f>
        <v>1.93</v>
      </c>
      <c r="N5">
        <v>157</v>
      </c>
      <c r="S5">
        <v>1</v>
      </c>
      <c r="T5">
        <f>+N5</f>
        <v>157</v>
      </c>
      <c r="U5" s="69">
        <f>EXP(15000/383-15000/(T5+273))</f>
        <v>72.296081606801451</v>
      </c>
    </row>
    <row r="6" spans="2:21">
      <c r="B6" s="17">
        <f>B5+0.5</f>
        <v>0.5</v>
      </c>
      <c r="C6" s="17">
        <f>INT(B6)</f>
        <v>0</v>
      </c>
      <c r="D6" s="48">
        <v>1.2500000000000001E-2</v>
      </c>
      <c r="F6" s="13">
        <v>1</v>
      </c>
      <c r="G6" s="14">
        <v>2.4E-2</v>
      </c>
      <c r="H6" s="14"/>
      <c r="I6" s="57">
        <f t="shared" si="0"/>
        <v>18</v>
      </c>
      <c r="K6">
        <v>4</v>
      </c>
      <c r="L6" s="64">
        <f>AVERAGE(I15:I18)</f>
        <v>34.21875</v>
      </c>
      <c r="M6" s="68">
        <f t="shared" ref="M6:M8" si="1">L6/$K$2</f>
        <v>1.3687499999999999</v>
      </c>
      <c r="N6">
        <v>140</v>
      </c>
      <c r="S6">
        <v>2</v>
      </c>
      <c r="T6">
        <f>T5</f>
        <v>157</v>
      </c>
      <c r="U6" s="69">
        <f t="shared" ref="U6:U28" si="2">EXP(15000/383-15000/(T6+273))</f>
        <v>72.296081606801451</v>
      </c>
    </row>
    <row r="7" spans="2:21">
      <c r="B7" s="17">
        <f t="shared" ref="B7:B52" si="3">B6+0.5</f>
        <v>1</v>
      </c>
      <c r="C7" s="17">
        <f t="shared" ref="C7:C52" si="4">INT(B7)</f>
        <v>1</v>
      </c>
      <c r="D7" s="48">
        <v>1.2500000000000001E-2</v>
      </c>
      <c r="F7" s="13">
        <v>2</v>
      </c>
      <c r="G7" s="14">
        <v>2.5000000000000001E-2</v>
      </c>
      <c r="H7" s="14"/>
      <c r="I7" s="66">
        <f t="shared" si="0"/>
        <v>18.75</v>
      </c>
      <c r="K7">
        <v>8</v>
      </c>
      <c r="L7" s="64">
        <f>AVERAGE(I7:I14)</f>
        <v>25.125</v>
      </c>
      <c r="M7" s="68">
        <f t="shared" si="1"/>
        <v>1.0049999999999999</v>
      </c>
      <c r="N7">
        <v>0</v>
      </c>
      <c r="S7" s="17">
        <v>3</v>
      </c>
      <c r="T7">
        <f>T6</f>
        <v>157</v>
      </c>
      <c r="U7" s="69">
        <f t="shared" si="2"/>
        <v>72.296081606801451</v>
      </c>
    </row>
    <row r="8" spans="2:21">
      <c r="B8" s="17">
        <f t="shared" si="3"/>
        <v>1.5</v>
      </c>
      <c r="C8" s="17">
        <f t="shared" si="4"/>
        <v>1</v>
      </c>
      <c r="D8" s="48">
        <v>1.15E-2</v>
      </c>
      <c r="F8" s="13">
        <v>3</v>
      </c>
      <c r="G8" s="14">
        <v>2.5000000000000001E-2</v>
      </c>
      <c r="H8" s="14"/>
      <c r="I8" s="66">
        <f t="shared" si="0"/>
        <v>18.75</v>
      </c>
      <c r="K8">
        <v>24</v>
      </c>
      <c r="L8" s="64">
        <f>AVERAGE(I5:I28)</f>
        <v>31.25</v>
      </c>
      <c r="M8" s="68">
        <f t="shared" si="1"/>
        <v>1.25</v>
      </c>
      <c r="N8">
        <v>110</v>
      </c>
      <c r="S8" s="17">
        <v>4</v>
      </c>
      <c r="T8">
        <f>+N6</f>
        <v>140</v>
      </c>
      <c r="U8" s="69">
        <f t="shared" si="2"/>
        <v>17.199464864731109</v>
      </c>
    </row>
    <row r="9" spans="2:21">
      <c r="B9" s="17">
        <f t="shared" si="3"/>
        <v>2</v>
      </c>
      <c r="C9" s="17">
        <f t="shared" si="4"/>
        <v>2</v>
      </c>
      <c r="D9" s="48">
        <v>1.2500000000000001E-2</v>
      </c>
      <c r="F9" s="13">
        <v>4</v>
      </c>
      <c r="G9" s="14">
        <v>2.6000000000000002E-2</v>
      </c>
      <c r="H9" s="14"/>
      <c r="I9" s="66">
        <f t="shared" si="0"/>
        <v>19.5</v>
      </c>
      <c r="N9">
        <f>+(K5*N5+K6*N6+K7*N7+(K8-7)*N8)/24</f>
        <v>120.875</v>
      </c>
      <c r="S9" s="17">
        <v>5</v>
      </c>
      <c r="T9">
        <f>+T8</f>
        <v>140</v>
      </c>
      <c r="U9" s="69">
        <f t="shared" si="2"/>
        <v>17.199464864731109</v>
      </c>
    </row>
    <row r="10" spans="2:21">
      <c r="B10" s="17">
        <f t="shared" si="3"/>
        <v>2.5</v>
      </c>
      <c r="C10" s="17">
        <f t="shared" si="4"/>
        <v>2</v>
      </c>
      <c r="D10" s="48">
        <v>1.2500000000000001E-2</v>
      </c>
      <c r="F10" s="13">
        <v>5</v>
      </c>
      <c r="G10" s="14">
        <v>3.7000000000000005E-2</v>
      </c>
      <c r="H10" s="14"/>
      <c r="I10" s="66">
        <f t="shared" si="0"/>
        <v>27.750000000000004</v>
      </c>
      <c r="S10" s="17">
        <v>6</v>
      </c>
      <c r="T10" s="17">
        <f t="shared" ref="T10:T11" si="5">+T9</f>
        <v>140</v>
      </c>
      <c r="U10" s="69">
        <f t="shared" si="2"/>
        <v>17.199464864731109</v>
      </c>
    </row>
    <row r="11" spans="2:21">
      <c r="B11" s="17">
        <f t="shared" si="3"/>
        <v>3</v>
      </c>
      <c r="C11" s="17">
        <f t="shared" si="4"/>
        <v>3</v>
      </c>
      <c r="D11" s="48">
        <v>1.2500000000000001E-2</v>
      </c>
      <c r="F11" s="13">
        <v>6</v>
      </c>
      <c r="G11" s="14">
        <v>4.2499999999999996E-2</v>
      </c>
      <c r="H11" s="14"/>
      <c r="I11" s="66">
        <f t="shared" si="0"/>
        <v>31.874999999999996</v>
      </c>
      <c r="S11" s="17">
        <v>7</v>
      </c>
      <c r="T11" s="17">
        <f t="shared" si="5"/>
        <v>140</v>
      </c>
      <c r="U11" s="69">
        <f t="shared" si="2"/>
        <v>17.199464864731109</v>
      </c>
    </row>
    <row r="12" spans="2:21">
      <c r="B12" s="17">
        <f t="shared" si="3"/>
        <v>3.5</v>
      </c>
      <c r="C12" s="17">
        <f t="shared" si="4"/>
        <v>3</v>
      </c>
      <c r="D12" s="48">
        <v>1.2500000000000001E-2</v>
      </c>
      <c r="F12" s="13">
        <v>7</v>
      </c>
      <c r="G12" s="14">
        <v>3.8000000000000006E-2</v>
      </c>
      <c r="H12" s="14"/>
      <c r="I12" s="66">
        <f t="shared" si="0"/>
        <v>28.500000000000004</v>
      </c>
      <c r="S12" s="17">
        <v>8</v>
      </c>
      <c r="T12">
        <v>110</v>
      </c>
      <c r="U12" s="69">
        <f t="shared" si="2"/>
        <v>1</v>
      </c>
    </row>
    <row r="13" spans="2:21">
      <c r="B13" s="17">
        <f t="shared" si="3"/>
        <v>4</v>
      </c>
      <c r="C13" s="17">
        <f t="shared" si="4"/>
        <v>4</v>
      </c>
      <c r="D13" s="48">
        <v>1.2E-2</v>
      </c>
      <c r="F13" s="13">
        <v>8</v>
      </c>
      <c r="G13" s="14">
        <v>3.8000000000000006E-2</v>
      </c>
      <c r="H13" s="14"/>
      <c r="I13" s="66">
        <f t="shared" si="0"/>
        <v>28.500000000000004</v>
      </c>
      <c r="S13" s="17">
        <v>9</v>
      </c>
      <c r="T13">
        <v>110</v>
      </c>
      <c r="U13" s="69">
        <f t="shared" si="2"/>
        <v>1</v>
      </c>
    </row>
    <row r="14" spans="2:21">
      <c r="B14" s="17">
        <f t="shared" si="3"/>
        <v>4.5</v>
      </c>
      <c r="C14" s="17">
        <f t="shared" si="4"/>
        <v>4</v>
      </c>
      <c r="D14" s="48">
        <v>1.4E-2</v>
      </c>
      <c r="F14" s="13">
        <v>9</v>
      </c>
      <c r="G14" s="14">
        <v>3.6500000000000005E-2</v>
      </c>
      <c r="H14" s="14"/>
      <c r="I14" s="66">
        <f t="shared" si="0"/>
        <v>27.375000000000004</v>
      </c>
      <c r="S14" s="17">
        <v>10</v>
      </c>
      <c r="T14">
        <v>110</v>
      </c>
      <c r="U14" s="69">
        <f t="shared" si="2"/>
        <v>1</v>
      </c>
    </row>
    <row r="15" spans="2:21">
      <c r="B15" s="17">
        <f t="shared" si="3"/>
        <v>5</v>
      </c>
      <c r="C15" s="17">
        <f t="shared" si="4"/>
        <v>5</v>
      </c>
      <c r="D15" s="48">
        <v>1.7000000000000001E-2</v>
      </c>
      <c r="F15" s="13">
        <v>10</v>
      </c>
      <c r="G15" s="14">
        <v>4.3000000000000003E-2</v>
      </c>
      <c r="H15" s="14"/>
      <c r="I15" s="67">
        <f t="shared" si="0"/>
        <v>32.25</v>
      </c>
      <c r="S15" s="17">
        <v>11</v>
      </c>
      <c r="T15">
        <v>110</v>
      </c>
      <c r="U15" s="69">
        <f t="shared" si="2"/>
        <v>1</v>
      </c>
    </row>
    <row r="16" spans="2:21">
      <c r="B16" s="17">
        <f t="shared" si="3"/>
        <v>5.5</v>
      </c>
      <c r="C16" s="17">
        <f t="shared" si="4"/>
        <v>5</v>
      </c>
      <c r="D16" s="48">
        <v>0.02</v>
      </c>
      <c r="F16" s="13">
        <v>11</v>
      </c>
      <c r="G16" s="14">
        <v>4.5999999999999999E-2</v>
      </c>
      <c r="H16" s="14"/>
      <c r="I16" s="67">
        <f t="shared" si="0"/>
        <v>34.5</v>
      </c>
      <c r="S16" s="17">
        <v>12</v>
      </c>
      <c r="T16">
        <v>110</v>
      </c>
      <c r="U16" s="69">
        <f t="shared" si="2"/>
        <v>1</v>
      </c>
    </row>
    <row r="17" spans="2:21">
      <c r="B17" s="17">
        <f t="shared" si="3"/>
        <v>6</v>
      </c>
      <c r="C17" s="17">
        <f t="shared" si="4"/>
        <v>6</v>
      </c>
      <c r="D17" s="48">
        <v>2.1499999999999998E-2</v>
      </c>
      <c r="F17" s="13">
        <v>12</v>
      </c>
      <c r="G17" s="14">
        <v>4.9000000000000002E-2</v>
      </c>
      <c r="H17" s="14"/>
      <c r="I17" s="67">
        <f t="shared" si="0"/>
        <v>36.75</v>
      </c>
      <c r="S17" s="17">
        <v>13</v>
      </c>
      <c r="T17">
        <v>110</v>
      </c>
      <c r="U17" s="69">
        <f t="shared" si="2"/>
        <v>1</v>
      </c>
    </row>
    <row r="18" spans="2:21">
      <c r="B18" s="17">
        <f t="shared" si="3"/>
        <v>6.5</v>
      </c>
      <c r="C18" s="17">
        <f t="shared" si="4"/>
        <v>6</v>
      </c>
      <c r="D18" s="48">
        <v>2.1000000000000001E-2</v>
      </c>
      <c r="F18" s="13">
        <v>13</v>
      </c>
      <c r="G18" s="14">
        <v>4.4499999999999998E-2</v>
      </c>
      <c r="H18" s="14"/>
      <c r="I18" s="67">
        <f t="shared" si="0"/>
        <v>33.375</v>
      </c>
      <c r="S18" s="17">
        <v>14</v>
      </c>
      <c r="T18">
        <v>110</v>
      </c>
      <c r="U18" s="69">
        <f t="shared" si="2"/>
        <v>1</v>
      </c>
    </row>
    <row r="19" spans="2:21">
      <c r="B19" s="17">
        <f t="shared" si="3"/>
        <v>7</v>
      </c>
      <c r="C19" s="17">
        <f t="shared" si="4"/>
        <v>7</v>
      </c>
      <c r="D19" s="48">
        <v>0.02</v>
      </c>
      <c r="F19" s="13">
        <v>14</v>
      </c>
      <c r="G19" s="14">
        <v>3.7999999999999999E-2</v>
      </c>
      <c r="H19" s="14"/>
      <c r="I19" s="57">
        <f t="shared" si="0"/>
        <v>28.5</v>
      </c>
      <c r="S19" s="17">
        <v>15</v>
      </c>
      <c r="T19">
        <v>110</v>
      </c>
      <c r="U19" s="69">
        <f t="shared" si="2"/>
        <v>1</v>
      </c>
    </row>
    <row r="20" spans="2:21">
      <c r="B20" s="17">
        <f t="shared" si="3"/>
        <v>7.5</v>
      </c>
      <c r="C20" s="17">
        <f t="shared" si="4"/>
        <v>7</v>
      </c>
      <c r="D20" s="48">
        <v>1.8000000000000002E-2</v>
      </c>
      <c r="F20" s="13">
        <v>15</v>
      </c>
      <c r="G20" s="14">
        <v>4.0999999999999995E-2</v>
      </c>
      <c r="H20" s="14"/>
      <c r="I20" s="57">
        <f t="shared" si="0"/>
        <v>30.749999999999996</v>
      </c>
      <c r="S20" s="17">
        <v>16</v>
      </c>
      <c r="T20">
        <v>110</v>
      </c>
      <c r="U20" s="69">
        <f t="shared" si="2"/>
        <v>1</v>
      </c>
    </row>
    <row r="21" spans="2:21">
      <c r="B21" s="17">
        <f t="shared" si="3"/>
        <v>8</v>
      </c>
      <c r="C21" s="17">
        <f t="shared" si="4"/>
        <v>8</v>
      </c>
      <c r="D21" s="48">
        <v>1.8000000000000002E-2</v>
      </c>
      <c r="F21" s="13">
        <v>16</v>
      </c>
      <c r="G21" s="14">
        <v>4.65E-2</v>
      </c>
      <c r="H21" s="14"/>
      <c r="I21" s="57">
        <f t="shared" si="0"/>
        <v>34.875</v>
      </c>
      <c r="S21" s="17">
        <v>17</v>
      </c>
      <c r="T21">
        <v>110</v>
      </c>
      <c r="U21" s="69">
        <f t="shared" si="2"/>
        <v>1</v>
      </c>
    </row>
    <row r="22" spans="2:21">
      <c r="B22" s="17">
        <f t="shared" si="3"/>
        <v>8.5</v>
      </c>
      <c r="C22" s="17">
        <f t="shared" si="4"/>
        <v>8</v>
      </c>
      <c r="D22" s="48">
        <v>0.02</v>
      </c>
      <c r="F22" s="13">
        <v>17</v>
      </c>
      <c r="G22" s="14">
        <v>5.6499999999999995E-2</v>
      </c>
      <c r="H22" s="14"/>
      <c r="I22" s="57">
        <f t="shared" si="0"/>
        <v>42.374999999999993</v>
      </c>
      <c r="S22" s="17">
        <v>18</v>
      </c>
      <c r="T22">
        <v>110</v>
      </c>
      <c r="U22" s="69">
        <f t="shared" si="2"/>
        <v>1</v>
      </c>
    </row>
    <row r="23" spans="2:21">
      <c r="B23" s="17">
        <f t="shared" si="3"/>
        <v>9</v>
      </c>
      <c r="C23" s="17">
        <f t="shared" si="4"/>
        <v>9</v>
      </c>
      <c r="D23" s="48">
        <v>1.7500000000000002E-2</v>
      </c>
      <c r="F23" s="13">
        <v>18</v>
      </c>
      <c r="G23" s="14">
        <v>6.4500000000000002E-2</v>
      </c>
      <c r="H23" s="14"/>
      <c r="I23" s="65">
        <f t="shared" si="0"/>
        <v>48.375</v>
      </c>
      <c r="S23" s="17">
        <v>19</v>
      </c>
      <c r="T23">
        <v>110</v>
      </c>
      <c r="U23" s="69">
        <f t="shared" si="2"/>
        <v>1</v>
      </c>
    </row>
    <row r="24" spans="2:21">
      <c r="B24" s="17">
        <f t="shared" si="3"/>
        <v>9.5</v>
      </c>
      <c r="C24" s="17">
        <f t="shared" si="4"/>
        <v>9</v>
      </c>
      <c r="D24" s="48">
        <v>1.9E-2</v>
      </c>
      <c r="F24" s="13">
        <v>19</v>
      </c>
      <c r="G24" s="14">
        <v>6.8000000000000005E-2</v>
      </c>
      <c r="H24" s="14"/>
      <c r="I24" s="65">
        <f t="shared" si="0"/>
        <v>51.000000000000007</v>
      </c>
      <c r="S24" s="17">
        <v>20</v>
      </c>
      <c r="T24">
        <v>110</v>
      </c>
      <c r="U24" s="69">
        <f t="shared" si="2"/>
        <v>1</v>
      </c>
    </row>
    <row r="25" spans="2:21">
      <c r="B25" s="17">
        <f t="shared" si="3"/>
        <v>10</v>
      </c>
      <c r="C25" s="17">
        <f t="shared" si="4"/>
        <v>10</v>
      </c>
      <c r="D25" s="48">
        <v>2.1000000000000001E-2</v>
      </c>
      <c r="F25" s="13">
        <v>20</v>
      </c>
      <c r="G25" s="14">
        <v>6.0499999999999998E-2</v>
      </c>
      <c r="H25" s="14"/>
      <c r="I25" s="65">
        <f t="shared" si="0"/>
        <v>45.375</v>
      </c>
      <c r="S25" s="17">
        <v>21</v>
      </c>
      <c r="T25">
        <v>110</v>
      </c>
      <c r="U25" s="69">
        <f t="shared" si="2"/>
        <v>1</v>
      </c>
    </row>
    <row r="26" spans="2:21">
      <c r="B26" s="17">
        <f t="shared" si="3"/>
        <v>10.5</v>
      </c>
      <c r="C26" s="17">
        <f t="shared" si="4"/>
        <v>10</v>
      </c>
      <c r="D26" s="48">
        <v>2.2000000000000002E-2</v>
      </c>
      <c r="F26" s="13">
        <v>21</v>
      </c>
      <c r="G26" s="14">
        <v>5.3000000000000005E-2</v>
      </c>
      <c r="H26" s="14"/>
      <c r="I26" s="57">
        <f t="shared" si="0"/>
        <v>39.750000000000007</v>
      </c>
      <c r="S26" s="17">
        <v>22</v>
      </c>
      <c r="T26">
        <v>110</v>
      </c>
      <c r="U26" s="69">
        <f t="shared" si="2"/>
        <v>1</v>
      </c>
    </row>
    <row r="27" spans="2:21">
      <c r="B27" s="17">
        <f t="shared" si="3"/>
        <v>11</v>
      </c>
      <c r="C27" s="17">
        <f t="shared" si="4"/>
        <v>11</v>
      </c>
      <c r="D27" s="48">
        <v>2.2000000000000002E-2</v>
      </c>
      <c r="F27" s="13">
        <v>22</v>
      </c>
      <c r="G27" s="14">
        <v>4.1000000000000002E-2</v>
      </c>
      <c r="H27" s="14"/>
      <c r="I27" s="57">
        <f t="shared" si="0"/>
        <v>30.75</v>
      </c>
      <c r="S27" s="17">
        <v>23</v>
      </c>
      <c r="T27">
        <v>110</v>
      </c>
      <c r="U27" s="69">
        <f t="shared" si="2"/>
        <v>1</v>
      </c>
    </row>
    <row r="28" spans="2:21">
      <c r="B28" s="17">
        <f t="shared" si="3"/>
        <v>11.5</v>
      </c>
      <c r="C28" s="17">
        <f t="shared" si="4"/>
        <v>11</v>
      </c>
      <c r="D28" s="48">
        <v>2.4E-2</v>
      </c>
      <c r="F28" s="13">
        <v>23</v>
      </c>
      <c r="G28" s="14">
        <v>3.1E-2</v>
      </c>
      <c r="H28" s="14"/>
      <c r="I28" s="57">
        <f t="shared" si="0"/>
        <v>23.25</v>
      </c>
      <c r="S28" s="17">
        <v>24</v>
      </c>
      <c r="T28">
        <v>110</v>
      </c>
      <c r="U28" s="69">
        <f t="shared" si="2"/>
        <v>1</v>
      </c>
    </row>
    <row r="29" spans="2:21">
      <c r="B29" s="17">
        <f t="shared" si="3"/>
        <v>12</v>
      </c>
      <c r="C29" s="17">
        <f t="shared" si="4"/>
        <v>12</v>
      </c>
      <c r="D29" s="62">
        <v>2.5000000000000001E-2</v>
      </c>
      <c r="F29" s="13" t="s">
        <v>163</v>
      </c>
      <c r="G29" s="14">
        <v>1</v>
      </c>
      <c r="H29" s="14"/>
      <c r="U29" s="70">
        <f>AVERAGE(U5:U28)</f>
        <v>12.611921011638699</v>
      </c>
    </row>
    <row r="30" spans="2:21">
      <c r="B30" s="17">
        <f t="shared" si="3"/>
        <v>12.5</v>
      </c>
      <c r="C30" s="17">
        <f t="shared" si="4"/>
        <v>12</v>
      </c>
      <c r="D30" s="63">
        <v>2.4E-2</v>
      </c>
    </row>
    <row r="31" spans="2:21">
      <c r="B31" s="17">
        <f t="shared" si="3"/>
        <v>13</v>
      </c>
      <c r="C31" s="17">
        <f t="shared" si="4"/>
        <v>13</v>
      </c>
      <c r="D31" s="63">
        <v>2.3E-2</v>
      </c>
    </row>
    <row r="32" spans="2:21">
      <c r="B32" s="17">
        <f t="shared" si="3"/>
        <v>13.5</v>
      </c>
      <c r="C32" s="17">
        <f t="shared" si="4"/>
        <v>13</v>
      </c>
      <c r="D32" s="63">
        <v>2.1499999999999998E-2</v>
      </c>
    </row>
    <row r="33" spans="2:4">
      <c r="B33" s="17">
        <f t="shared" si="3"/>
        <v>14</v>
      </c>
      <c r="C33" s="17">
        <f t="shared" si="4"/>
        <v>14</v>
      </c>
      <c r="D33" s="63">
        <v>1.7999999999999999E-2</v>
      </c>
    </row>
    <row r="34" spans="2:4">
      <c r="B34" s="17">
        <f t="shared" si="3"/>
        <v>14.5</v>
      </c>
      <c r="C34" s="17">
        <f t="shared" si="4"/>
        <v>14</v>
      </c>
      <c r="D34" s="63">
        <v>0.02</v>
      </c>
    </row>
    <row r="35" spans="2:4">
      <c r="B35" s="17">
        <f t="shared" si="3"/>
        <v>15</v>
      </c>
      <c r="C35" s="17">
        <f t="shared" si="4"/>
        <v>15</v>
      </c>
      <c r="D35" s="63">
        <v>2.0500000000000001E-2</v>
      </c>
    </row>
    <row r="36" spans="2:4">
      <c r="B36" s="17">
        <f t="shared" si="3"/>
        <v>15.5</v>
      </c>
      <c r="C36" s="17">
        <f t="shared" si="4"/>
        <v>15</v>
      </c>
      <c r="D36" s="63">
        <v>2.0499999999999997E-2</v>
      </c>
    </row>
    <row r="37" spans="2:4">
      <c r="B37" s="17">
        <f t="shared" si="3"/>
        <v>16</v>
      </c>
      <c r="C37" s="17">
        <f t="shared" si="4"/>
        <v>16</v>
      </c>
      <c r="D37" s="63">
        <v>2.1499999999999998E-2</v>
      </c>
    </row>
    <row r="38" spans="2:4">
      <c r="B38" s="17">
        <f t="shared" si="3"/>
        <v>16.5</v>
      </c>
      <c r="C38" s="17">
        <f t="shared" si="4"/>
        <v>16</v>
      </c>
      <c r="D38" s="63">
        <v>2.5000000000000001E-2</v>
      </c>
    </row>
    <row r="39" spans="2:4">
      <c r="B39" s="17">
        <f t="shared" si="3"/>
        <v>17</v>
      </c>
      <c r="C39" s="17">
        <f t="shared" si="4"/>
        <v>17</v>
      </c>
      <c r="D39" s="63">
        <v>2.75E-2</v>
      </c>
    </row>
    <row r="40" spans="2:4">
      <c r="B40" s="17">
        <f t="shared" si="3"/>
        <v>17.5</v>
      </c>
      <c r="C40" s="17">
        <f t="shared" si="4"/>
        <v>17</v>
      </c>
      <c r="D40" s="63">
        <v>2.8999999999999998E-2</v>
      </c>
    </row>
    <row r="41" spans="2:4">
      <c r="B41" s="17">
        <f t="shared" si="3"/>
        <v>18</v>
      </c>
      <c r="C41" s="17">
        <f t="shared" si="4"/>
        <v>18</v>
      </c>
      <c r="D41" s="63">
        <v>3.1E-2</v>
      </c>
    </row>
    <row r="42" spans="2:4">
      <c r="B42" s="17">
        <f t="shared" si="3"/>
        <v>18.5</v>
      </c>
      <c r="C42" s="17">
        <f t="shared" si="4"/>
        <v>18</v>
      </c>
      <c r="D42" s="63">
        <v>3.3500000000000002E-2</v>
      </c>
    </row>
    <row r="43" spans="2:4">
      <c r="B43" s="17">
        <f t="shared" si="3"/>
        <v>19</v>
      </c>
      <c r="C43" s="17">
        <f t="shared" si="4"/>
        <v>19</v>
      </c>
      <c r="D43" s="63">
        <v>3.4000000000000002E-2</v>
      </c>
    </row>
    <row r="44" spans="2:4">
      <c r="B44" s="17">
        <f t="shared" si="3"/>
        <v>19.5</v>
      </c>
      <c r="C44" s="17">
        <f t="shared" si="4"/>
        <v>19</v>
      </c>
      <c r="D44" s="63">
        <v>3.4000000000000002E-2</v>
      </c>
    </row>
    <row r="45" spans="2:4">
      <c r="B45" s="17">
        <f t="shared" si="3"/>
        <v>20</v>
      </c>
      <c r="C45" s="17">
        <f t="shared" si="4"/>
        <v>20</v>
      </c>
      <c r="D45" s="63">
        <v>3.2500000000000001E-2</v>
      </c>
    </row>
    <row r="46" spans="2:4">
      <c r="B46" s="17">
        <f t="shared" si="3"/>
        <v>20.5</v>
      </c>
      <c r="C46" s="17">
        <f t="shared" si="4"/>
        <v>20</v>
      </c>
      <c r="D46" s="63">
        <v>2.7999999999999997E-2</v>
      </c>
    </row>
    <row r="47" spans="2:4">
      <c r="B47" s="17">
        <f t="shared" si="3"/>
        <v>21</v>
      </c>
      <c r="C47" s="17">
        <f t="shared" si="4"/>
        <v>21</v>
      </c>
      <c r="D47" s="63">
        <v>2.7000000000000003E-2</v>
      </c>
    </row>
    <row r="48" spans="2:4">
      <c r="B48" s="17">
        <f t="shared" si="3"/>
        <v>21.5</v>
      </c>
      <c r="C48" s="17">
        <f t="shared" si="4"/>
        <v>21</v>
      </c>
      <c r="D48" s="63">
        <v>2.6000000000000002E-2</v>
      </c>
    </row>
    <row r="49" spans="2:4">
      <c r="B49" s="17">
        <f t="shared" si="3"/>
        <v>22</v>
      </c>
      <c r="C49" s="17">
        <f t="shared" si="4"/>
        <v>22</v>
      </c>
      <c r="D49" s="63">
        <v>2.3E-2</v>
      </c>
    </row>
    <row r="50" spans="2:4">
      <c r="B50" s="17">
        <f t="shared" si="3"/>
        <v>22.5</v>
      </c>
      <c r="C50" s="17">
        <f t="shared" si="4"/>
        <v>22</v>
      </c>
      <c r="D50" s="63">
        <v>1.8000000000000002E-2</v>
      </c>
    </row>
    <row r="51" spans="2:4">
      <c r="B51" s="17">
        <f t="shared" si="3"/>
        <v>23</v>
      </c>
      <c r="C51" s="17">
        <f t="shared" si="4"/>
        <v>23</v>
      </c>
      <c r="D51" s="63">
        <v>1.6E-2</v>
      </c>
    </row>
    <row r="52" spans="2:4">
      <c r="B52" s="17">
        <f t="shared" si="3"/>
        <v>23.5</v>
      </c>
      <c r="C52" s="17">
        <f t="shared" si="4"/>
        <v>23</v>
      </c>
      <c r="D52" s="63">
        <v>1.4999999999999999E-2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C2D-204F-4ED5-8D60-1E2B97324C9B}">
  <dimension ref="A1:R541"/>
  <sheetViews>
    <sheetView zoomScaleNormal="100" workbookViewId="0">
      <pane ySplit="1" topLeftCell="A14" activePane="bottomLeft" state="frozen"/>
      <selection pane="bottomLeft" activeCell="N1" sqref="N1"/>
    </sheetView>
  </sheetViews>
  <sheetFormatPr baseColWidth="10" defaultRowHeight="15"/>
  <cols>
    <col min="1" max="1" width="8.42578125" style="18" customWidth="1"/>
    <col min="2" max="2" width="6" style="18" customWidth="1"/>
    <col min="3" max="3" width="15.140625" style="18" customWidth="1"/>
    <col min="4" max="4" width="16.140625" style="18" customWidth="1"/>
    <col min="5" max="5" width="11.42578125" style="18"/>
    <col min="6" max="6" width="23.85546875" style="17" customWidth="1"/>
    <col min="7" max="7" width="10.85546875" style="18" customWidth="1"/>
    <col min="8" max="9" width="11.42578125" style="18"/>
    <col min="10" max="10" width="11.42578125" style="17"/>
    <col min="11" max="11" width="9.42578125" style="17" customWidth="1"/>
    <col min="12" max="12" width="31.28515625" style="17" customWidth="1"/>
    <col min="13" max="13" width="11.5703125" style="18" bestFit="1" customWidth="1"/>
    <col min="14" max="14" width="21.42578125" style="17" bestFit="1" customWidth="1"/>
    <col min="15" max="15" width="11.5703125" style="17" bestFit="1" customWidth="1"/>
    <col min="16" max="16" width="10.85546875" style="18" customWidth="1"/>
    <col min="17" max="17" width="10.42578125" style="18" customWidth="1"/>
    <col min="18" max="18" width="12.42578125" style="50" customWidth="1"/>
    <col min="19" max="16384" width="11.42578125" style="17"/>
  </cols>
  <sheetData>
    <row r="1" spans="1:17" ht="30">
      <c r="A1" s="43" t="s">
        <v>243</v>
      </c>
      <c r="B1" s="43" t="s">
        <v>0</v>
      </c>
      <c r="C1" s="43" t="s">
        <v>237</v>
      </c>
      <c r="D1" s="43" t="s">
        <v>238</v>
      </c>
      <c r="E1" s="43" t="s">
        <v>239</v>
      </c>
      <c r="F1" s="43" t="s">
        <v>240</v>
      </c>
      <c r="G1" s="43" t="s">
        <v>241</v>
      </c>
      <c r="H1" s="43" t="s">
        <v>242</v>
      </c>
      <c r="I1" s="43" t="s">
        <v>244</v>
      </c>
      <c r="L1" s="43" t="s">
        <v>265</v>
      </c>
      <c r="M1" s="43" t="s">
        <v>258</v>
      </c>
      <c r="N1" s="43" t="s">
        <v>259</v>
      </c>
    </row>
    <row r="2" spans="1:17">
      <c r="A2" s="18">
        <v>0</v>
      </c>
      <c r="B2" s="18">
        <v>3</v>
      </c>
      <c r="C2" s="18">
        <v>0</v>
      </c>
      <c r="D2" s="18">
        <v>150</v>
      </c>
      <c r="E2" s="33">
        <v>0.5</v>
      </c>
      <c r="F2" s="18">
        <v>1</v>
      </c>
      <c r="G2" s="18">
        <v>228</v>
      </c>
      <c r="H2" s="18">
        <v>160</v>
      </c>
      <c r="I2" s="18">
        <v>80</v>
      </c>
      <c r="K2" s="18">
        <v>1</v>
      </c>
      <c r="L2" s="60">
        <v>1.2</v>
      </c>
      <c r="M2" s="18">
        <v>157</v>
      </c>
      <c r="N2" s="50">
        <f>EXP(15000/383-15000/(M2+273))</f>
        <v>72.296081606801451</v>
      </c>
      <c r="O2" s="50"/>
      <c r="P2" s="18">
        <v>110</v>
      </c>
      <c r="Q2" s="50">
        <f>EXP(15000/383-15000/(P2+273))</f>
        <v>1</v>
      </c>
    </row>
    <row r="3" spans="1:17">
      <c r="A3" s="18">
        <v>0</v>
      </c>
      <c r="B3" s="18">
        <v>3</v>
      </c>
      <c r="C3" s="18">
        <v>0</v>
      </c>
      <c r="D3" s="18">
        <v>150</v>
      </c>
      <c r="E3" s="33">
        <v>0.5</v>
      </c>
      <c r="F3" s="18">
        <v>2</v>
      </c>
      <c r="G3" s="18">
        <v>192</v>
      </c>
      <c r="H3" s="18">
        <v>152</v>
      </c>
      <c r="I3" s="18">
        <v>92</v>
      </c>
      <c r="K3" s="18">
        <v>2</v>
      </c>
      <c r="L3" s="60">
        <v>1.23</v>
      </c>
      <c r="M3" s="18">
        <v>157</v>
      </c>
      <c r="N3" s="50">
        <f t="shared" ref="N3:N25" si="0">EXP(15000/383-15000/(M3+273))</f>
        <v>72.296081606801451</v>
      </c>
      <c r="O3" s="50"/>
      <c r="P3" s="18">
        <v>110</v>
      </c>
      <c r="Q3" s="50">
        <f t="shared" ref="Q3:Q25" si="1">EXP(15000/383-15000/(P3+273))</f>
        <v>1</v>
      </c>
    </row>
    <row r="4" spans="1:17">
      <c r="A4" s="18">
        <v>0</v>
      </c>
      <c r="B4" s="18">
        <v>3</v>
      </c>
      <c r="C4" s="18">
        <v>0</v>
      </c>
      <c r="D4" s="18">
        <v>150</v>
      </c>
      <c r="E4" s="33">
        <v>0.5</v>
      </c>
      <c r="F4" s="18">
        <v>3</v>
      </c>
      <c r="G4" s="18">
        <v>176</v>
      </c>
      <c r="H4" s="18">
        <v>146</v>
      </c>
      <c r="I4" s="18">
        <v>93</v>
      </c>
      <c r="K4" s="18">
        <v>3</v>
      </c>
      <c r="L4" s="60">
        <v>1.04</v>
      </c>
      <c r="M4" s="18">
        <v>157</v>
      </c>
      <c r="N4" s="50">
        <f t="shared" si="0"/>
        <v>72.296081606801451</v>
      </c>
      <c r="O4" s="50"/>
      <c r="P4" s="18">
        <v>110</v>
      </c>
      <c r="Q4" s="50">
        <f t="shared" si="1"/>
        <v>1</v>
      </c>
    </row>
    <row r="5" spans="1:17">
      <c r="A5" s="18">
        <v>0</v>
      </c>
      <c r="B5" s="18">
        <v>3</v>
      </c>
      <c r="C5" s="18">
        <v>0</v>
      </c>
      <c r="D5" s="18">
        <v>150</v>
      </c>
      <c r="E5" s="33">
        <v>0.5</v>
      </c>
      <c r="F5" s="18">
        <v>4</v>
      </c>
      <c r="G5" s="18">
        <v>164</v>
      </c>
      <c r="H5" s="18">
        <v>144</v>
      </c>
      <c r="I5" s="18">
        <v>96</v>
      </c>
      <c r="K5" s="18">
        <v>4</v>
      </c>
      <c r="L5" s="60">
        <v>0.93</v>
      </c>
      <c r="M5" s="18">
        <v>140</v>
      </c>
      <c r="N5" s="50">
        <f t="shared" si="0"/>
        <v>17.199464864731109</v>
      </c>
      <c r="O5" s="50"/>
      <c r="P5" s="18">
        <v>110</v>
      </c>
      <c r="Q5" s="50">
        <f t="shared" si="1"/>
        <v>1</v>
      </c>
    </row>
    <row r="6" spans="1:17">
      <c r="A6" s="18">
        <v>0</v>
      </c>
      <c r="B6" s="18">
        <v>3</v>
      </c>
      <c r="C6" s="18">
        <v>0</v>
      </c>
      <c r="D6" s="18">
        <v>150</v>
      </c>
      <c r="E6" s="33">
        <v>0.5</v>
      </c>
      <c r="F6" s="18">
        <v>8</v>
      </c>
      <c r="G6" s="18">
        <v>144</v>
      </c>
      <c r="H6" s="18">
        <v>132</v>
      </c>
      <c r="I6" s="18">
        <v>94</v>
      </c>
      <c r="K6" s="18">
        <v>5</v>
      </c>
      <c r="L6" s="18"/>
      <c r="M6" s="18">
        <v>140</v>
      </c>
      <c r="N6" s="50">
        <f t="shared" si="0"/>
        <v>17.199464864731109</v>
      </c>
      <c r="O6" s="50"/>
      <c r="P6" s="18">
        <v>110</v>
      </c>
      <c r="Q6" s="50">
        <f t="shared" si="1"/>
        <v>1</v>
      </c>
    </row>
    <row r="7" spans="1:17">
      <c r="A7" s="18">
        <v>0</v>
      </c>
      <c r="B7" s="18">
        <v>3</v>
      </c>
      <c r="C7" s="18">
        <v>0</v>
      </c>
      <c r="D7" s="18">
        <v>150</v>
      </c>
      <c r="E7" s="33">
        <v>0.5</v>
      </c>
      <c r="F7" s="18">
        <v>24</v>
      </c>
      <c r="G7" s="18">
        <v>127</v>
      </c>
      <c r="H7" s="18">
        <v>112</v>
      </c>
      <c r="I7" s="18">
        <v>83</v>
      </c>
      <c r="K7" s="18">
        <v>6</v>
      </c>
      <c r="L7" s="18"/>
      <c r="M7" s="18">
        <v>140</v>
      </c>
      <c r="N7" s="50">
        <f t="shared" si="0"/>
        <v>17.199464864731109</v>
      </c>
      <c r="O7" s="50"/>
      <c r="P7" s="18">
        <v>110</v>
      </c>
      <c r="Q7" s="50">
        <f t="shared" si="1"/>
        <v>1</v>
      </c>
    </row>
    <row r="8" spans="1:17">
      <c r="A8" s="18">
        <v>0</v>
      </c>
      <c r="B8" s="44">
        <v>1</v>
      </c>
      <c r="C8" s="44">
        <v>0</v>
      </c>
      <c r="D8" s="44">
        <v>50</v>
      </c>
      <c r="E8" s="33">
        <f t="shared" ref="E8:I13" si="2">E2</f>
        <v>0.5</v>
      </c>
      <c r="F8" s="18">
        <f t="shared" si="2"/>
        <v>1</v>
      </c>
      <c r="G8" s="18">
        <f t="shared" si="2"/>
        <v>228</v>
      </c>
      <c r="H8" s="18">
        <f t="shared" si="2"/>
        <v>160</v>
      </c>
      <c r="I8" s="18">
        <f t="shared" si="2"/>
        <v>80</v>
      </c>
      <c r="K8" s="18">
        <v>7</v>
      </c>
      <c r="L8" s="18"/>
      <c r="M8" s="18">
        <v>140</v>
      </c>
      <c r="N8" s="50">
        <f t="shared" si="0"/>
        <v>17.199464864731109</v>
      </c>
      <c r="O8" s="50"/>
      <c r="P8" s="18">
        <v>110</v>
      </c>
      <c r="Q8" s="50">
        <f t="shared" si="1"/>
        <v>1</v>
      </c>
    </row>
    <row r="9" spans="1:17">
      <c r="A9" s="18">
        <v>0</v>
      </c>
      <c r="B9" s="44">
        <v>1</v>
      </c>
      <c r="C9" s="44">
        <v>0</v>
      </c>
      <c r="D9" s="44">
        <v>50</v>
      </c>
      <c r="E9" s="33">
        <f t="shared" si="2"/>
        <v>0.5</v>
      </c>
      <c r="F9" s="18">
        <f t="shared" si="2"/>
        <v>2</v>
      </c>
      <c r="G9" s="18">
        <f t="shared" si="2"/>
        <v>192</v>
      </c>
      <c r="H9" s="18">
        <f t="shared" si="2"/>
        <v>152</v>
      </c>
      <c r="I9" s="18">
        <f t="shared" si="2"/>
        <v>92</v>
      </c>
      <c r="K9" s="18">
        <v>8</v>
      </c>
      <c r="L9" s="18"/>
      <c r="M9" s="18">
        <v>110</v>
      </c>
      <c r="N9" s="50">
        <f t="shared" si="0"/>
        <v>1</v>
      </c>
      <c r="O9" s="50"/>
      <c r="P9" s="18">
        <v>110</v>
      </c>
      <c r="Q9" s="50">
        <f t="shared" si="1"/>
        <v>1</v>
      </c>
    </row>
    <row r="10" spans="1:17">
      <c r="A10" s="18">
        <v>0</v>
      </c>
      <c r="B10" s="44">
        <v>1</v>
      </c>
      <c r="C10" s="44">
        <v>0</v>
      </c>
      <c r="D10" s="44">
        <v>50</v>
      </c>
      <c r="E10" s="33">
        <f t="shared" si="2"/>
        <v>0.5</v>
      </c>
      <c r="F10" s="18">
        <f t="shared" si="2"/>
        <v>3</v>
      </c>
      <c r="G10" s="18">
        <f t="shared" si="2"/>
        <v>176</v>
      </c>
      <c r="H10" s="18">
        <f t="shared" si="2"/>
        <v>146</v>
      </c>
      <c r="I10" s="18">
        <f t="shared" si="2"/>
        <v>93</v>
      </c>
      <c r="K10" s="18">
        <v>9</v>
      </c>
      <c r="L10" s="18"/>
      <c r="M10" s="18">
        <v>110</v>
      </c>
      <c r="N10" s="50">
        <f t="shared" si="0"/>
        <v>1</v>
      </c>
      <c r="O10" s="50"/>
      <c r="P10" s="18">
        <v>110</v>
      </c>
      <c r="Q10" s="50">
        <f t="shared" si="1"/>
        <v>1</v>
      </c>
    </row>
    <row r="11" spans="1:17">
      <c r="A11" s="18">
        <v>0</v>
      </c>
      <c r="B11" s="44">
        <v>1</v>
      </c>
      <c r="C11" s="44">
        <v>0</v>
      </c>
      <c r="D11" s="44">
        <v>50</v>
      </c>
      <c r="E11" s="33">
        <f t="shared" si="2"/>
        <v>0.5</v>
      </c>
      <c r="F11" s="18">
        <f t="shared" si="2"/>
        <v>4</v>
      </c>
      <c r="G11" s="18">
        <f t="shared" si="2"/>
        <v>164</v>
      </c>
      <c r="H11" s="18">
        <f t="shared" si="2"/>
        <v>144</v>
      </c>
      <c r="I11" s="18">
        <f t="shared" si="2"/>
        <v>96</v>
      </c>
      <c r="K11" s="18">
        <v>10</v>
      </c>
      <c r="L11" s="18"/>
      <c r="M11" s="18">
        <v>110</v>
      </c>
      <c r="N11" s="50">
        <f t="shared" si="0"/>
        <v>1</v>
      </c>
      <c r="O11" s="50"/>
      <c r="P11" s="18">
        <v>110</v>
      </c>
      <c r="Q11" s="50">
        <f t="shared" si="1"/>
        <v>1</v>
      </c>
    </row>
    <row r="12" spans="1:17">
      <c r="A12" s="18">
        <v>0</v>
      </c>
      <c r="B12" s="44">
        <v>1</v>
      </c>
      <c r="C12" s="44">
        <v>0</v>
      </c>
      <c r="D12" s="44">
        <v>50</v>
      </c>
      <c r="E12" s="33">
        <f t="shared" si="2"/>
        <v>0.5</v>
      </c>
      <c r="F12" s="18">
        <f t="shared" si="2"/>
        <v>8</v>
      </c>
      <c r="G12" s="18">
        <f t="shared" si="2"/>
        <v>144</v>
      </c>
      <c r="H12" s="18">
        <f t="shared" si="2"/>
        <v>132</v>
      </c>
      <c r="I12" s="18">
        <f t="shared" si="2"/>
        <v>94</v>
      </c>
      <c r="K12" s="18">
        <v>11</v>
      </c>
      <c r="L12" s="18"/>
      <c r="M12" s="53">
        <v>110</v>
      </c>
      <c r="N12" s="50">
        <f t="shared" si="0"/>
        <v>1</v>
      </c>
      <c r="O12" s="50"/>
      <c r="P12" s="53">
        <v>110</v>
      </c>
      <c r="Q12" s="50">
        <f t="shared" si="1"/>
        <v>1</v>
      </c>
    </row>
    <row r="13" spans="1:17">
      <c r="A13" s="18">
        <v>0</v>
      </c>
      <c r="B13" s="44">
        <v>1</v>
      </c>
      <c r="C13" s="44">
        <v>0</v>
      </c>
      <c r="D13" s="44">
        <v>50</v>
      </c>
      <c r="E13" s="33">
        <f t="shared" si="2"/>
        <v>0.5</v>
      </c>
      <c r="F13" s="18">
        <f t="shared" si="2"/>
        <v>24</v>
      </c>
      <c r="G13" s="18">
        <f t="shared" si="2"/>
        <v>127</v>
      </c>
      <c r="H13" s="18">
        <f t="shared" si="2"/>
        <v>112</v>
      </c>
      <c r="I13" s="18">
        <f t="shared" si="2"/>
        <v>83</v>
      </c>
      <c r="K13" s="18">
        <v>12</v>
      </c>
      <c r="L13" s="18"/>
      <c r="M13" s="53">
        <v>110</v>
      </c>
      <c r="N13" s="50">
        <f t="shared" si="0"/>
        <v>1</v>
      </c>
      <c r="O13" s="50"/>
      <c r="P13" s="53">
        <v>110</v>
      </c>
      <c r="Q13" s="50">
        <f t="shared" si="1"/>
        <v>1</v>
      </c>
    </row>
    <row r="14" spans="1:17">
      <c r="A14" s="18">
        <v>0</v>
      </c>
      <c r="B14" s="18">
        <v>3</v>
      </c>
      <c r="C14" s="18">
        <v>0</v>
      </c>
      <c r="D14" s="18">
        <v>150</v>
      </c>
      <c r="E14" s="33">
        <v>0.75</v>
      </c>
      <c r="F14" s="18">
        <v>1</v>
      </c>
      <c r="G14" s="18">
        <v>218</v>
      </c>
      <c r="H14" s="18">
        <v>159</v>
      </c>
      <c r="I14" s="18">
        <v>85</v>
      </c>
      <c r="K14" s="18">
        <v>13</v>
      </c>
      <c r="L14" s="18"/>
      <c r="M14" s="53">
        <v>110</v>
      </c>
      <c r="N14" s="50">
        <f t="shared" si="0"/>
        <v>1</v>
      </c>
      <c r="O14" s="50"/>
      <c r="P14" s="53">
        <v>110</v>
      </c>
      <c r="Q14" s="50">
        <f t="shared" si="1"/>
        <v>1</v>
      </c>
    </row>
    <row r="15" spans="1:17">
      <c r="A15" s="18">
        <v>0</v>
      </c>
      <c r="B15" s="18">
        <v>3</v>
      </c>
      <c r="C15" s="18">
        <v>0</v>
      </c>
      <c r="D15" s="18">
        <v>150</v>
      </c>
      <c r="E15" s="33">
        <v>0.75</v>
      </c>
      <c r="F15" s="18">
        <v>2</v>
      </c>
      <c r="G15" s="18">
        <v>184</v>
      </c>
      <c r="H15" s="18">
        <v>150</v>
      </c>
      <c r="I15" s="18">
        <v>93</v>
      </c>
      <c r="K15" s="18">
        <v>14</v>
      </c>
      <c r="L15" s="18"/>
      <c r="M15" s="18">
        <v>110</v>
      </c>
      <c r="N15" s="50">
        <f t="shared" si="0"/>
        <v>1</v>
      </c>
      <c r="O15" s="50"/>
      <c r="P15" s="18">
        <v>110</v>
      </c>
      <c r="Q15" s="50">
        <f t="shared" si="1"/>
        <v>1</v>
      </c>
    </row>
    <row r="16" spans="1:17">
      <c r="A16" s="18">
        <v>0</v>
      </c>
      <c r="B16" s="18">
        <v>3</v>
      </c>
      <c r="C16" s="18">
        <v>0</v>
      </c>
      <c r="D16" s="18">
        <v>150</v>
      </c>
      <c r="E16" s="33">
        <v>0.75</v>
      </c>
      <c r="F16" s="18">
        <v>3</v>
      </c>
      <c r="G16" s="18">
        <v>169</v>
      </c>
      <c r="H16" s="18">
        <v>144</v>
      </c>
      <c r="I16" s="18">
        <v>93</v>
      </c>
      <c r="K16" s="18">
        <v>15</v>
      </c>
      <c r="L16" s="18"/>
      <c r="M16" s="18">
        <v>110</v>
      </c>
      <c r="N16" s="50">
        <f t="shared" si="0"/>
        <v>1</v>
      </c>
      <c r="O16" s="50"/>
      <c r="P16" s="18">
        <v>110</v>
      </c>
      <c r="Q16" s="50">
        <f t="shared" si="1"/>
        <v>1</v>
      </c>
    </row>
    <row r="17" spans="1:18">
      <c r="A17" s="18">
        <v>0</v>
      </c>
      <c r="B17" s="18">
        <v>3</v>
      </c>
      <c r="C17" s="18">
        <v>0</v>
      </c>
      <c r="D17" s="18">
        <v>150</v>
      </c>
      <c r="E17" s="33">
        <v>0.75</v>
      </c>
      <c r="F17" s="18">
        <v>4</v>
      </c>
      <c r="G17" s="18">
        <v>161</v>
      </c>
      <c r="H17" s="18">
        <v>142</v>
      </c>
      <c r="I17" s="18">
        <v>98</v>
      </c>
      <c r="K17" s="18">
        <v>16</v>
      </c>
      <c r="L17" s="18"/>
      <c r="M17" s="18">
        <v>110</v>
      </c>
      <c r="N17" s="50">
        <f t="shared" si="0"/>
        <v>1</v>
      </c>
      <c r="O17" s="50"/>
      <c r="P17" s="18">
        <v>110</v>
      </c>
      <c r="Q17" s="50">
        <f t="shared" si="1"/>
        <v>1</v>
      </c>
    </row>
    <row r="18" spans="1:18">
      <c r="A18" s="18">
        <v>0</v>
      </c>
      <c r="B18" s="18">
        <v>3</v>
      </c>
      <c r="C18" s="18">
        <v>0</v>
      </c>
      <c r="D18" s="18">
        <v>150</v>
      </c>
      <c r="E18" s="33">
        <v>0.75</v>
      </c>
      <c r="F18" s="18">
        <v>8</v>
      </c>
      <c r="G18" s="18">
        <v>142</v>
      </c>
      <c r="H18" s="18">
        <v>129</v>
      </c>
      <c r="I18" s="18">
        <v>94</v>
      </c>
      <c r="K18" s="18">
        <v>17</v>
      </c>
      <c r="L18" s="18"/>
      <c r="M18" s="18">
        <v>110</v>
      </c>
      <c r="N18" s="50">
        <f t="shared" si="0"/>
        <v>1</v>
      </c>
      <c r="O18" s="50"/>
      <c r="P18" s="18">
        <v>110</v>
      </c>
      <c r="Q18" s="50">
        <f t="shared" si="1"/>
        <v>1</v>
      </c>
    </row>
    <row r="19" spans="1:18">
      <c r="A19" s="18">
        <v>0</v>
      </c>
      <c r="B19" s="18">
        <v>3</v>
      </c>
      <c r="C19" s="18">
        <v>0</v>
      </c>
      <c r="D19" s="18">
        <v>150</v>
      </c>
      <c r="E19" s="33">
        <v>0.75</v>
      </c>
      <c r="F19" s="18">
        <v>24</v>
      </c>
      <c r="G19" s="18">
        <v>127</v>
      </c>
      <c r="H19" s="18">
        <v>112</v>
      </c>
      <c r="I19" s="18">
        <v>81</v>
      </c>
      <c r="K19" s="18">
        <v>18</v>
      </c>
      <c r="L19" s="18"/>
      <c r="M19" s="18">
        <v>110</v>
      </c>
      <c r="N19" s="50">
        <f t="shared" si="0"/>
        <v>1</v>
      </c>
      <c r="O19" s="50"/>
      <c r="P19" s="18">
        <v>110</v>
      </c>
      <c r="Q19" s="50">
        <f t="shared" si="1"/>
        <v>1</v>
      </c>
    </row>
    <row r="20" spans="1:18">
      <c r="A20" s="18">
        <v>0</v>
      </c>
      <c r="B20" s="44">
        <v>1</v>
      </c>
      <c r="C20" s="44">
        <v>0</v>
      </c>
      <c r="D20" s="44">
        <v>50</v>
      </c>
      <c r="E20" s="33">
        <f t="shared" ref="E20:I25" si="3">E14</f>
        <v>0.75</v>
      </c>
      <c r="F20" s="18">
        <f t="shared" si="3"/>
        <v>1</v>
      </c>
      <c r="G20" s="18">
        <f t="shared" si="3"/>
        <v>218</v>
      </c>
      <c r="H20" s="18">
        <f t="shared" si="3"/>
        <v>159</v>
      </c>
      <c r="I20" s="18">
        <f t="shared" si="3"/>
        <v>85</v>
      </c>
      <c r="K20" s="18">
        <v>19</v>
      </c>
      <c r="L20" s="18"/>
      <c r="M20" s="18">
        <v>110</v>
      </c>
      <c r="N20" s="50">
        <f t="shared" si="0"/>
        <v>1</v>
      </c>
      <c r="O20" s="50"/>
      <c r="P20" s="18">
        <v>110</v>
      </c>
      <c r="Q20" s="50">
        <f t="shared" si="1"/>
        <v>1</v>
      </c>
    </row>
    <row r="21" spans="1:18">
      <c r="A21" s="18">
        <v>0</v>
      </c>
      <c r="B21" s="44">
        <v>1</v>
      </c>
      <c r="C21" s="44">
        <v>0</v>
      </c>
      <c r="D21" s="44">
        <v>50</v>
      </c>
      <c r="E21" s="33">
        <f t="shared" si="3"/>
        <v>0.75</v>
      </c>
      <c r="F21" s="18">
        <f t="shared" si="3"/>
        <v>2</v>
      </c>
      <c r="G21" s="18">
        <f t="shared" si="3"/>
        <v>184</v>
      </c>
      <c r="H21" s="18">
        <f t="shared" si="3"/>
        <v>150</v>
      </c>
      <c r="I21" s="18">
        <f t="shared" si="3"/>
        <v>93</v>
      </c>
      <c r="K21" s="18">
        <v>20</v>
      </c>
      <c r="L21" s="18"/>
      <c r="M21" s="18">
        <v>110</v>
      </c>
      <c r="N21" s="50">
        <f t="shared" si="0"/>
        <v>1</v>
      </c>
      <c r="O21" s="50"/>
      <c r="P21" s="18">
        <v>110</v>
      </c>
      <c r="Q21" s="50">
        <f t="shared" si="1"/>
        <v>1</v>
      </c>
    </row>
    <row r="22" spans="1:18">
      <c r="A22" s="18">
        <v>0</v>
      </c>
      <c r="B22" s="44">
        <v>1</v>
      </c>
      <c r="C22" s="44">
        <v>0</v>
      </c>
      <c r="D22" s="44">
        <v>50</v>
      </c>
      <c r="E22" s="33">
        <f t="shared" si="3"/>
        <v>0.75</v>
      </c>
      <c r="F22" s="18">
        <f t="shared" si="3"/>
        <v>3</v>
      </c>
      <c r="G22" s="18">
        <f t="shared" si="3"/>
        <v>169</v>
      </c>
      <c r="H22" s="18">
        <f t="shared" si="3"/>
        <v>144</v>
      </c>
      <c r="I22" s="18">
        <f t="shared" si="3"/>
        <v>93</v>
      </c>
      <c r="K22" s="18">
        <v>21</v>
      </c>
      <c r="L22" s="18"/>
      <c r="M22" s="18">
        <v>110</v>
      </c>
      <c r="N22" s="50">
        <f t="shared" si="0"/>
        <v>1</v>
      </c>
      <c r="O22" s="50"/>
      <c r="P22" s="18">
        <v>110</v>
      </c>
      <c r="Q22" s="50">
        <f t="shared" si="1"/>
        <v>1</v>
      </c>
    </row>
    <row r="23" spans="1:18">
      <c r="A23" s="18">
        <v>0</v>
      </c>
      <c r="B23" s="44">
        <v>1</v>
      </c>
      <c r="C23" s="44">
        <v>0</v>
      </c>
      <c r="D23" s="44">
        <v>50</v>
      </c>
      <c r="E23" s="33">
        <f t="shared" si="3"/>
        <v>0.75</v>
      </c>
      <c r="F23" s="18">
        <f t="shared" si="3"/>
        <v>4</v>
      </c>
      <c r="G23" s="18">
        <f t="shared" si="3"/>
        <v>161</v>
      </c>
      <c r="H23" s="18">
        <f t="shared" si="3"/>
        <v>142</v>
      </c>
      <c r="I23" s="18">
        <f t="shared" si="3"/>
        <v>98</v>
      </c>
      <c r="K23" s="18">
        <v>22</v>
      </c>
      <c r="L23" s="18"/>
      <c r="M23" s="18">
        <v>110</v>
      </c>
      <c r="N23" s="50">
        <f t="shared" si="0"/>
        <v>1</v>
      </c>
      <c r="O23" s="50"/>
      <c r="P23" s="18">
        <v>110</v>
      </c>
      <c r="Q23" s="50">
        <f t="shared" si="1"/>
        <v>1</v>
      </c>
    </row>
    <row r="24" spans="1:18">
      <c r="A24" s="18">
        <v>0</v>
      </c>
      <c r="B24" s="44">
        <v>1</v>
      </c>
      <c r="C24" s="44">
        <v>0</v>
      </c>
      <c r="D24" s="44">
        <v>50</v>
      </c>
      <c r="E24" s="33">
        <f t="shared" si="3"/>
        <v>0.75</v>
      </c>
      <c r="F24" s="18">
        <f t="shared" si="3"/>
        <v>8</v>
      </c>
      <c r="G24" s="18">
        <f t="shared" si="3"/>
        <v>142</v>
      </c>
      <c r="H24" s="18">
        <f t="shared" si="3"/>
        <v>129</v>
      </c>
      <c r="I24" s="18">
        <f t="shared" si="3"/>
        <v>94</v>
      </c>
      <c r="K24" s="18">
        <v>23</v>
      </c>
      <c r="L24" s="18"/>
      <c r="M24" s="18">
        <v>110</v>
      </c>
      <c r="N24" s="50">
        <f t="shared" si="0"/>
        <v>1</v>
      </c>
      <c r="O24" s="50"/>
      <c r="P24" s="18">
        <v>110</v>
      </c>
      <c r="Q24" s="50">
        <f t="shared" si="1"/>
        <v>1</v>
      </c>
    </row>
    <row r="25" spans="1:18">
      <c r="A25" s="18">
        <v>0</v>
      </c>
      <c r="B25" s="44">
        <v>1</v>
      </c>
      <c r="C25" s="44">
        <v>0</v>
      </c>
      <c r="D25" s="44">
        <v>50</v>
      </c>
      <c r="E25" s="33">
        <f t="shared" si="3"/>
        <v>0.75</v>
      </c>
      <c r="F25" s="18">
        <f t="shared" si="3"/>
        <v>24</v>
      </c>
      <c r="G25" s="18">
        <f t="shared" si="3"/>
        <v>127</v>
      </c>
      <c r="H25" s="18">
        <f t="shared" si="3"/>
        <v>112</v>
      </c>
      <c r="I25" s="18">
        <f t="shared" si="3"/>
        <v>81</v>
      </c>
      <c r="K25" s="18">
        <v>24</v>
      </c>
      <c r="L25" s="18"/>
      <c r="M25" s="18">
        <v>110</v>
      </c>
      <c r="N25" s="50">
        <f t="shared" si="0"/>
        <v>1</v>
      </c>
      <c r="O25" s="50"/>
      <c r="P25" s="18">
        <v>110</v>
      </c>
      <c r="Q25" s="50">
        <f t="shared" si="1"/>
        <v>1</v>
      </c>
      <c r="R25" s="51"/>
    </row>
    <row r="26" spans="1:18">
      <c r="A26" s="18">
        <v>0</v>
      </c>
      <c r="B26" s="18">
        <v>3</v>
      </c>
      <c r="C26" s="18">
        <v>0</v>
      </c>
      <c r="D26" s="18">
        <v>150</v>
      </c>
      <c r="E26" s="33">
        <v>0.9</v>
      </c>
      <c r="F26" s="18">
        <v>1</v>
      </c>
      <c r="G26" s="18">
        <v>208</v>
      </c>
      <c r="H26" s="18">
        <v>156</v>
      </c>
      <c r="I26" s="18">
        <v>89</v>
      </c>
      <c r="K26" s="18"/>
      <c r="L26" s="18"/>
      <c r="N26" s="15">
        <f>AVERAGE(N2:N25)</f>
        <v>12.611921011638699</v>
      </c>
      <c r="O26" s="47">
        <f>N26*24</f>
        <v>302.68610427932879</v>
      </c>
      <c r="P26" s="15"/>
      <c r="Q26" s="15">
        <f>AVERAGE(Q2:Q25)</f>
        <v>1</v>
      </c>
      <c r="R26" s="47">
        <f>Q26*24</f>
        <v>24</v>
      </c>
    </row>
    <row r="27" spans="1:18">
      <c r="A27" s="18">
        <v>0</v>
      </c>
      <c r="B27" s="18">
        <v>3</v>
      </c>
      <c r="C27" s="18">
        <v>0</v>
      </c>
      <c r="D27" s="18">
        <v>150</v>
      </c>
      <c r="E27" s="33">
        <v>0.9</v>
      </c>
      <c r="F27" s="18">
        <v>2</v>
      </c>
      <c r="G27" s="18">
        <v>179</v>
      </c>
      <c r="H27" s="18">
        <v>148</v>
      </c>
      <c r="I27" s="18">
        <v>96</v>
      </c>
      <c r="K27" s="18"/>
      <c r="L27" s="18"/>
      <c r="N27" s="47">
        <f>1+2/24*(N12-1)</f>
        <v>1</v>
      </c>
      <c r="O27" s="58">
        <f>O26/180000</f>
        <v>1.6815894682184933E-3</v>
      </c>
      <c r="P27" s="47"/>
      <c r="Q27" s="47">
        <f>1+3/24*(Q12-1)</f>
        <v>1</v>
      </c>
      <c r="R27" s="59">
        <f>R26/M33</f>
        <v>1.37E-4</v>
      </c>
    </row>
    <row r="28" spans="1:18">
      <c r="A28" s="18">
        <v>0</v>
      </c>
      <c r="B28" s="18">
        <v>3</v>
      </c>
      <c r="C28" s="18">
        <v>0</v>
      </c>
      <c r="D28" s="18">
        <v>150</v>
      </c>
      <c r="E28" s="33">
        <v>0.9</v>
      </c>
      <c r="F28" s="18">
        <v>3</v>
      </c>
      <c r="G28" s="18">
        <v>166</v>
      </c>
      <c r="H28" s="18">
        <v>143</v>
      </c>
      <c r="I28" s="18">
        <v>96</v>
      </c>
      <c r="N28" s="59">
        <f>N27*M32</f>
        <v>1.37E-4</v>
      </c>
      <c r="O28" s="59"/>
      <c r="P28" s="59"/>
      <c r="Q28" s="59">
        <f>Q27*M32</f>
        <v>1.37E-4</v>
      </c>
      <c r="R28" s="59"/>
    </row>
    <row r="29" spans="1:18">
      <c r="A29" s="18">
        <v>0</v>
      </c>
      <c r="B29" s="18">
        <v>3</v>
      </c>
      <c r="C29" s="18">
        <v>0</v>
      </c>
      <c r="D29" s="18">
        <v>150</v>
      </c>
      <c r="E29" s="33">
        <v>0.9</v>
      </c>
      <c r="F29" s="18">
        <v>4</v>
      </c>
      <c r="G29" s="18">
        <v>157</v>
      </c>
      <c r="H29" s="18">
        <v>139</v>
      </c>
      <c r="I29" s="18">
        <v>98</v>
      </c>
    </row>
    <row r="30" spans="1:18">
      <c r="A30" s="18">
        <v>0</v>
      </c>
      <c r="B30" s="18">
        <v>3</v>
      </c>
      <c r="C30" s="18">
        <v>0</v>
      </c>
      <c r="D30" s="18">
        <v>150</v>
      </c>
      <c r="E30" s="33">
        <v>0.9</v>
      </c>
      <c r="F30" s="18">
        <v>8</v>
      </c>
      <c r="G30" s="18">
        <v>141</v>
      </c>
      <c r="H30" s="18">
        <v>128</v>
      </c>
      <c r="I30" s="18">
        <v>93</v>
      </c>
    </row>
    <row r="31" spans="1:18">
      <c r="A31" s="18">
        <v>0</v>
      </c>
      <c r="B31" s="18">
        <v>3</v>
      </c>
      <c r="C31" s="18">
        <v>0</v>
      </c>
      <c r="D31" s="18">
        <v>150</v>
      </c>
      <c r="E31" s="33">
        <v>0.9</v>
      </c>
      <c r="F31" s="18">
        <v>24</v>
      </c>
      <c r="G31" s="18">
        <v>127</v>
      </c>
      <c r="H31" s="18">
        <v>111</v>
      </c>
      <c r="I31" s="18">
        <v>81</v>
      </c>
      <c r="L31" s="17" t="s">
        <v>246</v>
      </c>
      <c r="M31" s="55">
        <v>10000000</v>
      </c>
      <c r="P31" s="17"/>
      <c r="Q31" s="28"/>
      <c r="R31" s="50">
        <f>EXP(15000/383-15000/(P12+273))-1</f>
        <v>0</v>
      </c>
    </row>
    <row r="32" spans="1:18">
      <c r="A32" s="18">
        <v>0</v>
      </c>
      <c r="B32" s="44">
        <v>1</v>
      </c>
      <c r="C32" s="44">
        <v>0</v>
      </c>
      <c r="D32" s="44">
        <v>50</v>
      </c>
      <c r="E32" s="33">
        <f t="shared" ref="E32:I37" si="4">E26</f>
        <v>0.9</v>
      </c>
      <c r="F32" s="18">
        <f t="shared" si="4"/>
        <v>1</v>
      </c>
      <c r="G32" s="18">
        <f t="shared" si="4"/>
        <v>208</v>
      </c>
      <c r="H32" s="18">
        <f t="shared" si="4"/>
        <v>156</v>
      </c>
      <c r="I32" s="18">
        <f t="shared" si="4"/>
        <v>89</v>
      </c>
      <c r="L32" s="17" t="s">
        <v>248</v>
      </c>
      <c r="M32" s="56">
        <v>1.37E-4</v>
      </c>
      <c r="Q32" s="59">
        <f>+M32*R32</f>
        <v>1.37E-4</v>
      </c>
      <c r="R32" s="15">
        <f>1+3/24*R31</f>
        <v>1</v>
      </c>
    </row>
    <row r="33" spans="1:17">
      <c r="A33" s="18">
        <v>0</v>
      </c>
      <c r="B33" s="44">
        <v>1</v>
      </c>
      <c r="C33" s="44">
        <v>0</v>
      </c>
      <c r="D33" s="44">
        <v>50</v>
      </c>
      <c r="E33" s="33">
        <f t="shared" si="4"/>
        <v>0.9</v>
      </c>
      <c r="F33" s="18">
        <f t="shared" si="4"/>
        <v>2</v>
      </c>
      <c r="G33" s="18">
        <f t="shared" si="4"/>
        <v>179</v>
      </c>
      <c r="H33" s="18">
        <f t="shared" si="4"/>
        <v>148</v>
      </c>
      <c r="I33" s="18">
        <f t="shared" si="4"/>
        <v>96</v>
      </c>
      <c r="L33" s="17" t="s">
        <v>247</v>
      </c>
      <c r="M33" s="28">
        <f>24/M32</f>
        <v>175182.48175182482</v>
      </c>
      <c r="P33" s="28"/>
    </row>
    <row r="34" spans="1:17">
      <c r="A34" s="18">
        <v>0</v>
      </c>
      <c r="B34" s="44">
        <v>1</v>
      </c>
      <c r="C34" s="44">
        <v>0</v>
      </c>
      <c r="D34" s="44">
        <v>50</v>
      </c>
      <c r="E34" s="33">
        <f t="shared" si="4"/>
        <v>0.9</v>
      </c>
      <c r="F34" s="18">
        <f t="shared" si="4"/>
        <v>3</v>
      </c>
      <c r="G34" s="18">
        <f t="shared" si="4"/>
        <v>166</v>
      </c>
      <c r="H34" s="18">
        <f t="shared" si="4"/>
        <v>143</v>
      </c>
      <c r="I34" s="18">
        <f t="shared" si="4"/>
        <v>96</v>
      </c>
      <c r="N34" s="74"/>
    </row>
    <row r="35" spans="1:17">
      <c r="A35" s="18">
        <v>0</v>
      </c>
      <c r="B35" s="44">
        <v>1</v>
      </c>
      <c r="C35" s="44">
        <v>0</v>
      </c>
      <c r="D35" s="44">
        <v>50</v>
      </c>
      <c r="E35" s="33">
        <f t="shared" si="4"/>
        <v>0.9</v>
      </c>
      <c r="F35" s="18">
        <f t="shared" si="4"/>
        <v>4</v>
      </c>
      <c r="G35" s="18">
        <f t="shared" si="4"/>
        <v>157</v>
      </c>
      <c r="H35" s="18">
        <f t="shared" si="4"/>
        <v>139</v>
      </c>
      <c r="I35" s="18">
        <f t="shared" si="4"/>
        <v>98</v>
      </c>
      <c r="N35" s="75"/>
      <c r="P35" s="47"/>
      <c r="Q35" s="47"/>
    </row>
    <row r="36" spans="1:17">
      <c r="A36" s="18">
        <v>0</v>
      </c>
      <c r="B36" s="44">
        <v>1</v>
      </c>
      <c r="C36" s="44">
        <v>0</v>
      </c>
      <c r="D36" s="44">
        <v>50</v>
      </c>
      <c r="E36" s="33">
        <f t="shared" si="4"/>
        <v>0.9</v>
      </c>
      <c r="F36" s="18">
        <f t="shared" si="4"/>
        <v>8</v>
      </c>
      <c r="G36" s="18">
        <f t="shared" si="4"/>
        <v>141</v>
      </c>
      <c r="H36" s="18">
        <f t="shared" si="4"/>
        <v>128</v>
      </c>
      <c r="I36" s="18">
        <f t="shared" si="4"/>
        <v>93</v>
      </c>
      <c r="L36" s="17" t="s">
        <v>249</v>
      </c>
      <c r="M36" s="45">
        <f>O27</f>
        <v>1.6815894682184933E-3</v>
      </c>
      <c r="N36" s="17">
        <f>+M36/M32</f>
        <v>12.274375680426958</v>
      </c>
      <c r="P36" s="52"/>
    </row>
    <row r="37" spans="1:17">
      <c r="A37" s="18">
        <v>0</v>
      </c>
      <c r="B37" s="44">
        <v>1</v>
      </c>
      <c r="C37" s="44">
        <v>0</v>
      </c>
      <c r="D37" s="44">
        <v>50</v>
      </c>
      <c r="E37" s="33">
        <f t="shared" si="4"/>
        <v>0.9</v>
      </c>
      <c r="F37" s="18">
        <f t="shared" si="4"/>
        <v>24</v>
      </c>
      <c r="G37" s="18">
        <f t="shared" si="4"/>
        <v>127</v>
      </c>
      <c r="H37" s="18">
        <f t="shared" si="4"/>
        <v>111</v>
      </c>
      <c r="I37" s="18">
        <f t="shared" si="4"/>
        <v>81</v>
      </c>
      <c r="L37" s="17" t="s">
        <v>250</v>
      </c>
      <c r="M37" s="29">
        <f>24/M36</f>
        <v>14272.211174958202</v>
      </c>
      <c r="N37" s="75">
        <f>+M33/M37</f>
        <v>12.274375680426958</v>
      </c>
    </row>
    <row r="38" spans="1:17">
      <c r="A38" s="18">
        <v>0</v>
      </c>
      <c r="B38" s="18">
        <v>3</v>
      </c>
      <c r="C38" s="18">
        <v>150</v>
      </c>
      <c r="D38" s="18">
        <v>500</v>
      </c>
      <c r="E38" s="33">
        <v>0.5</v>
      </c>
      <c r="F38" s="18">
        <v>1</v>
      </c>
      <c r="G38" s="18">
        <v>211</v>
      </c>
      <c r="H38" s="18">
        <v>161</v>
      </c>
      <c r="I38" s="18">
        <v>87</v>
      </c>
      <c r="L38" s="17" t="s">
        <v>245</v>
      </c>
      <c r="M38" s="54">
        <v>2.5</v>
      </c>
    </row>
    <row r="39" spans="1:17">
      <c r="A39" s="18">
        <v>0</v>
      </c>
      <c r="B39" s="18">
        <v>3</v>
      </c>
      <c r="C39" s="18">
        <v>150</v>
      </c>
      <c r="D39" s="18">
        <v>500</v>
      </c>
      <c r="E39" s="33">
        <v>0.5</v>
      </c>
      <c r="F39" s="18">
        <v>2</v>
      </c>
      <c r="G39" s="18">
        <v>179</v>
      </c>
      <c r="H39" s="18">
        <v>151</v>
      </c>
      <c r="I39" s="18">
        <v>96</v>
      </c>
      <c r="M39" s="46"/>
      <c r="N39" s="45">
        <f>+M36-M32</f>
        <v>1.5445894682184933E-3</v>
      </c>
      <c r="O39" s="29">
        <f>+M31*N39</f>
        <v>15445.894682184933</v>
      </c>
    </row>
    <row r="40" spans="1:17">
      <c r="A40" s="18">
        <v>0</v>
      </c>
      <c r="B40" s="18">
        <v>3</v>
      </c>
      <c r="C40" s="18">
        <v>150</v>
      </c>
      <c r="D40" s="18">
        <v>500</v>
      </c>
      <c r="E40" s="33">
        <v>0.5</v>
      </c>
      <c r="F40" s="18">
        <v>3</v>
      </c>
      <c r="G40" s="18">
        <v>165</v>
      </c>
      <c r="H40" s="18">
        <v>144</v>
      </c>
      <c r="I40" s="18">
        <v>94</v>
      </c>
      <c r="L40" s="17" t="s">
        <v>252</v>
      </c>
      <c r="M40" s="46">
        <f>+M31*M32*365</f>
        <v>500050</v>
      </c>
      <c r="N40" s="29">
        <f>24/N39</f>
        <v>15538.10931242542</v>
      </c>
      <c r="O40" s="29">
        <f>+O39*2.5*360</f>
        <v>13901305.21396644</v>
      </c>
    </row>
    <row r="41" spans="1:17">
      <c r="A41" s="18">
        <v>0</v>
      </c>
      <c r="B41" s="18">
        <v>3</v>
      </c>
      <c r="C41" s="18">
        <v>150</v>
      </c>
      <c r="D41" s="18">
        <v>500</v>
      </c>
      <c r="E41" s="33">
        <v>0.5</v>
      </c>
      <c r="F41" s="18">
        <v>4</v>
      </c>
      <c r="G41" s="18">
        <v>156</v>
      </c>
      <c r="H41" s="18">
        <v>142</v>
      </c>
      <c r="I41" s="18">
        <v>97</v>
      </c>
      <c r="L41" s="17" t="s">
        <v>253</v>
      </c>
      <c r="M41" s="48">
        <f>1-M32/M36</f>
        <v>0.91852946120961354</v>
      </c>
    </row>
    <row r="42" spans="1:17">
      <c r="A42" s="18">
        <v>0</v>
      </c>
      <c r="B42" s="18">
        <v>3</v>
      </c>
      <c r="C42" s="18">
        <v>150</v>
      </c>
      <c r="D42" s="18">
        <v>500</v>
      </c>
      <c r="E42" s="33">
        <v>0.5</v>
      </c>
      <c r="F42" s="18">
        <v>8</v>
      </c>
      <c r="G42" s="18">
        <v>140</v>
      </c>
      <c r="H42" s="18">
        <v>129</v>
      </c>
      <c r="I42" s="18">
        <v>93</v>
      </c>
      <c r="L42" s="17" t="s">
        <v>251</v>
      </c>
      <c r="M42" s="49">
        <f>+M40*M41*M38</f>
        <v>1148276.6426946681</v>
      </c>
    </row>
    <row r="43" spans="1:17">
      <c r="A43" s="18">
        <v>0</v>
      </c>
      <c r="B43" s="18">
        <v>3</v>
      </c>
      <c r="C43" s="18">
        <v>150</v>
      </c>
      <c r="D43" s="18">
        <v>500</v>
      </c>
      <c r="E43" s="33">
        <v>0.5</v>
      </c>
      <c r="F43" s="18">
        <v>24</v>
      </c>
      <c r="G43" s="18">
        <v>126</v>
      </c>
      <c r="H43" s="18">
        <v>110</v>
      </c>
      <c r="I43" s="18">
        <v>82</v>
      </c>
    </row>
    <row r="44" spans="1:17">
      <c r="A44" s="18">
        <v>0</v>
      </c>
      <c r="B44" s="44">
        <v>1</v>
      </c>
      <c r="C44" s="44">
        <v>50</v>
      </c>
      <c r="D44" s="44">
        <v>167.5</v>
      </c>
      <c r="E44" s="33">
        <f t="shared" ref="E44:I49" si="5">E38</f>
        <v>0.5</v>
      </c>
      <c r="F44" s="18">
        <f t="shared" si="5"/>
        <v>1</v>
      </c>
      <c r="G44" s="18">
        <f t="shared" si="5"/>
        <v>211</v>
      </c>
      <c r="H44" s="18">
        <f t="shared" si="5"/>
        <v>161</v>
      </c>
      <c r="I44" s="18">
        <f t="shared" si="5"/>
        <v>87</v>
      </c>
      <c r="L44" s="17" t="s">
        <v>255</v>
      </c>
      <c r="M44" s="28">
        <f>M31*M32</f>
        <v>1370</v>
      </c>
      <c r="N44" s="76">
        <f>+M44*2.5*365</f>
        <v>1250125</v>
      </c>
      <c r="O44" s="46" t="s">
        <v>266</v>
      </c>
      <c r="P44" s="73"/>
    </row>
    <row r="45" spans="1:17">
      <c r="A45" s="18">
        <v>0</v>
      </c>
      <c r="B45" s="44">
        <v>1</v>
      </c>
      <c r="C45" s="44">
        <v>50</v>
      </c>
      <c r="D45" s="44">
        <v>167.5</v>
      </c>
      <c r="E45" s="33">
        <f t="shared" si="5"/>
        <v>0.5</v>
      </c>
      <c r="F45" s="18">
        <f t="shared" si="5"/>
        <v>2</v>
      </c>
      <c r="G45" s="18">
        <f t="shared" si="5"/>
        <v>179</v>
      </c>
      <c r="H45" s="18">
        <f t="shared" si="5"/>
        <v>151</v>
      </c>
      <c r="I45" s="18">
        <f t="shared" si="5"/>
        <v>96</v>
      </c>
      <c r="L45" s="17" t="s">
        <v>253</v>
      </c>
      <c r="M45" s="48">
        <f>1-M32/M36</f>
        <v>0.91852946120961354</v>
      </c>
      <c r="N45" s="77">
        <f>+N44*N37</f>
        <v>15344503.897493752</v>
      </c>
    </row>
    <row r="46" spans="1:17">
      <c r="A46" s="18">
        <v>0</v>
      </c>
      <c r="B46" s="44">
        <v>1</v>
      </c>
      <c r="C46" s="44">
        <v>50</v>
      </c>
      <c r="D46" s="44">
        <v>167.5</v>
      </c>
      <c r="E46" s="33">
        <f t="shared" si="5"/>
        <v>0.5</v>
      </c>
      <c r="F46" s="18">
        <f t="shared" si="5"/>
        <v>3</v>
      </c>
      <c r="G46" s="18">
        <f t="shared" si="5"/>
        <v>165</v>
      </c>
      <c r="H46" s="18">
        <f t="shared" si="5"/>
        <v>144</v>
      </c>
      <c r="I46" s="18">
        <f t="shared" si="5"/>
        <v>94</v>
      </c>
      <c r="L46" s="17" t="s">
        <v>254</v>
      </c>
      <c r="M46" s="57">
        <f>+M44*M45</f>
        <v>1258.3853618571704</v>
      </c>
      <c r="N46" s="29"/>
    </row>
    <row r="47" spans="1:17">
      <c r="A47" s="18">
        <v>0</v>
      </c>
      <c r="B47" s="44">
        <v>1</v>
      </c>
      <c r="C47" s="44">
        <v>50</v>
      </c>
      <c r="D47" s="44">
        <v>167.5</v>
      </c>
      <c r="E47" s="33">
        <f t="shared" si="5"/>
        <v>0.5</v>
      </c>
      <c r="F47" s="18">
        <f t="shared" si="5"/>
        <v>4</v>
      </c>
      <c r="G47" s="18">
        <f t="shared" si="5"/>
        <v>156</v>
      </c>
      <c r="H47" s="18">
        <f t="shared" si="5"/>
        <v>142</v>
      </c>
      <c r="I47" s="18">
        <f t="shared" si="5"/>
        <v>97</v>
      </c>
      <c r="L47" s="17" t="s">
        <v>256</v>
      </c>
      <c r="M47" s="50">
        <f>M46*30</f>
        <v>37751.560855715114</v>
      </c>
    </row>
    <row r="48" spans="1:17">
      <c r="A48" s="18">
        <v>0</v>
      </c>
      <c r="B48" s="44">
        <v>1</v>
      </c>
      <c r="C48" s="44">
        <v>50</v>
      </c>
      <c r="D48" s="44">
        <v>167.5</v>
      </c>
      <c r="E48" s="33">
        <f t="shared" si="5"/>
        <v>0.5</v>
      </c>
      <c r="F48" s="18">
        <f t="shared" si="5"/>
        <v>8</v>
      </c>
      <c r="G48" s="18">
        <f t="shared" si="5"/>
        <v>140</v>
      </c>
      <c r="H48" s="18">
        <f t="shared" si="5"/>
        <v>129</v>
      </c>
      <c r="I48" s="18">
        <f t="shared" si="5"/>
        <v>93</v>
      </c>
      <c r="L48" s="17" t="s">
        <v>257</v>
      </c>
      <c r="M48" s="29">
        <f>M46*M38*365</f>
        <v>1148276.6426946679</v>
      </c>
    </row>
    <row r="49" spans="1:13">
      <c r="A49" s="18">
        <v>0</v>
      </c>
      <c r="B49" s="44">
        <v>1</v>
      </c>
      <c r="C49" s="44">
        <v>50</v>
      </c>
      <c r="D49" s="44">
        <v>167.5</v>
      </c>
      <c r="E49" s="33">
        <f t="shared" si="5"/>
        <v>0.5</v>
      </c>
      <c r="F49" s="18">
        <f t="shared" si="5"/>
        <v>24</v>
      </c>
      <c r="G49" s="18">
        <f t="shared" si="5"/>
        <v>126</v>
      </c>
      <c r="H49" s="18">
        <f t="shared" si="5"/>
        <v>110</v>
      </c>
      <c r="I49" s="18">
        <f t="shared" si="5"/>
        <v>82</v>
      </c>
      <c r="M49" s="17"/>
    </row>
    <row r="50" spans="1:13">
      <c r="A50" s="18">
        <v>0</v>
      </c>
      <c r="B50" s="18">
        <v>3</v>
      </c>
      <c r="C50" s="18">
        <v>150</v>
      </c>
      <c r="D50" s="18">
        <v>500</v>
      </c>
      <c r="E50" s="33">
        <v>0.75</v>
      </c>
      <c r="F50" s="18">
        <v>1</v>
      </c>
      <c r="G50" s="18">
        <v>203</v>
      </c>
      <c r="H50" s="18">
        <v>159</v>
      </c>
      <c r="I50" s="18">
        <v>92</v>
      </c>
      <c r="M50" s="17"/>
    </row>
    <row r="51" spans="1:13">
      <c r="A51" s="18">
        <v>0</v>
      </c>
      <c r="B51" s="18">
        <v>3</v>
      </c>
      <c r="C51" s="18">
        <v>150</v>
      </c>
      <c r="D51" s="18">
        <v>500</v>
      </c>
      <c r="E51" s="33">
        <v>0.75</v>
      </c>
      <c r="F51" s="18">
        <v>2</v>
      </c>
      <c r="G51" s="18">
        <v>173</v>
      </c>
      <c r="H51" s="18">
        <v>149</v>
      </c>
      <c r="I51" s="18">
        <v>96</v>
      </c>
      <c r="M51" s="17"/>
    </row>
    <row r="52" spans="1:13">
      <c r="A52" s="18">
        <v>0</v>
      </c>
      <c r="B52" s="18">
        <v>3</v>
      </c>
      <c r="C52" s="18">
        <v>150</v>
      </c>
      <c r="D52" s="18">
        <v>500</v>
      </c>
      <c r="E52" s="33">
        <v>0.75</v>
      </c>
      <c r="F52" s="18">
        <v>3</v>
      </c>
      <c r="G52" s="18">
        <v>161</v>
      </c>
      <c r="H52" s="18">
        <v>142</v>
      </c>
      <c r="I52" s="18">
        <v>94</v>
      </c>
      <c r="M52" s="17"/>
    </row>
    <row r="53" spans="1:13">
      <c r="A53" s="18">
        <v>0</v>
      </c>
      <c r="B53" s="18">
        <v>3</v>
      </c>
      <c r="C53" s="18">
        <v>150</v>
      </c>
      <c r="D53" s="18">
        <v>500</v>
      </c>
      <c r="E53" s="33">
        <v>0.75</v>
      </c>
      <c r="F53" s="18">
        <v>4</v>
      </c>
      <c r="G53" s="18">
        <v>153</v>
      </c>
      <c r="H53" s="18">
        <v>140</v>
      </c>
      <c r="I53" s="18">
        <v>98</v>
      </c>
      <c r="M53" s="17"/>
    </row>
    <row r="54" spans="1:13">
      <c r="A54" s="18">
        <v>0</v>
      </c>
      <c r="B54" s="18">
        <v>3</v>
      </c>
      <c r="C54" s="18">
        <v>150</v>
      </c>
      <c r="D54" s="18">
        <v>500</v>
      </c>
      <c r="E54" s="33">
        <v>0.75</v>
      </c>
      <c r="F54" s="18">
        <v>8</v>
      </c>
      <c r="G54" s="18">
        <v>139</v>
      </c>
      <c r="H54" s="18">
        <v>127</v>
      </c>
      <c r="I54" s="18">
        <v>93</v>
      </c>
      <c r="M54" s="17"/>
    </row>
    <row r="55" spans="1:13">
      <c r="A55" s="18">
        <v>0</v>
      </c>
      <c r="B55" s="18">
        <v>3</v>
      </c>
      <c r="C55" s="18">
        <v>150</v>
      </c>
      <c r="D55" s="18">
        <v>500</v>
      </c>
      <c r="E55" s="33">
        <v>0.75</v>
      </c>
      <c r="F55" s="18">
        <v>24</v>
      </c>
      <c r="G55" s="18">
        <v>126</v>
      </c>
      <c r="H55" s="18">
        <v>110</v>
      </c>
      <c r="I55" s="18">
        <v>81</v>
      </c>
    </row>
    <row r="56" spans="1:13">
      <c r="A56" s="18">
        <v>0</v>
      </c>
      <c r="B56" s="44">
        <v>1</v>
      </c>
      <c r="C56" s="44">
        <v>50</v>
      </c>
      <c r="D56" s="44">
        <v>167.5</v>
      </c>
      <c r="E56" s="33">
        <f t="shared" ref="E56:I61" si="6">E50</f>
        <v>0.75</v>
      </c>
      <c r="F56" s="18">
        <f t="shared" si="6"/>
        <v>1</v>
      </c>
      <c r="G56" s="18">
        <f t="shared" si="6"/>
        <v>203</v>
      </c>
      <c r="H56" s="18">
        <f t="shared" si="6"/>
        <v>159</v>
      </c>
      <c r="I56" s="18">
        <f t="shared" si="6"/>
        <v>92</v>
      </c>
    </row>
    <row r="57" spans="1:13">
      <c r="A57" s="18">
        <v>0</v>
      </c>
      <c r="B57" s="44">
        <v>1</v>
      </c>
      <c r="C57" s="44">
        <v>50</v>
      </c>
      <c r="D57" s="44">
        <v>167.5</v>
      </c>
      <c r="E57" s="33">
        <f t="shared" si="6"/>
        <v>0.75</v>
      </c>
      <c r="F57" s="18">
        <f t="shared" si="6"/>
        <v>2</v>
      </c>
      <c r="G57" s="18">
        <f t="shared" si="6"/>
        <v>173</v>
      </c>
      <c r="H57" s="18">
        <f t="shared" si="6"/>
        <v>149</v>
      </c>
      <c r="I57" s="18">
        <f t="shared" si="6"/>
        <v>96</v>
      </c>
    </row>
    <row r="58" spans="1:13">
      <c r="A58" s="18">
        <v>0</v>
      </c>
      <c r="B58" s="44">
        <v>1</v>
      </c>
      <c r="C58" s="44">
        <v>50</v>
      </c>
      <c r="D58" s="44">
        <v>167.5</v>
      </c>
      <c r="E58" s="33">
        <f t="shared" si="6"/>
        <v>0.75</v>
      </c>
      <c r="F58" s="18">
        <f t="shared" si="6"/>
        <v>3</v>
      </c>
      <c r="G58" s="18">
        <f t="shared" si="6"/>
        <v>161</v>
      </c>
      <c r="H58" s="18">
        <f t="shared" si="6"/>
        <v>142</v>
      </c>
      <c r="I58" s="18">
        <f t="shared" si="6"/>
        <v>94</v>
      </c>
    </row>
    <row r="59" spans="1:13">
      <c r="A59" s="18">
        <v>0</v>
      </c>
      <c r="B59" s="44">
        <v>1</v>
      </c>
      <c r="C59" s="44">
        <v>50</v>
      </c>
      <c r="D59" s="44">
        <v>167.5</v>
      </c>
      <c r="E59" s="33">
        <f t="shared" si="6"/>
        <v>0.75</v>
      </c>
      <c r="F59" s="18">
        <f t="shared" si="6"/>
        <v>4</v>
      </c>
      <c r="G59" s="18">
        <f t="shared" si="6"/>
        <v>153</v>
      </c>
      <c r="H59" s="18">
        <f t="shared" si="6"/>
        <v>140</v>
      </c>
      <c r="I59" s="18">
        <f t="shared" si="6"/>
        <v>98</v>
      </c>
    </row>
    <row r="60" spans="1:13">
      <c r="A60" s="18">
        <v>0</v>
      </c>
      <c r="B60" s="44">
        <v>1</v>
      </c>
      <c r="C60" s="44">
        <v>50</v>
      </c>
      <c r="D60" s="44">
        <v>167.5</v>
      </c>
      <c r="E60" s="33">
        <f t="shared" si="6"/>
        <v>0.75</v>
      </c>
      <c r="F60" s="18">
        <f t="shared" si="6"/>
        <v>8</v>
      </c>
      <c r="G60" s="18">
        <f t="shared" si="6"/>
        <v>139</v>
      </c>
      <c r="H60" s="18">
        <f t="shared" si="6"/>
        <v>127</v>
      </c>
      <c r="I60" s="18">
        <f t="shared" si="6"/>
        <v>93</v>
      </c>
    </row>
    <row r="61" spans="1:13">
      <c r="A61" s="18">
        <v>0</v>
      </c>
      <c r="B61" s="44">
        <v>1</v>
      </c>
      <c r="C61" s="44">
        <v>50</v>
      </c>
      <c r="D61" s="44">
        <v>167.5</v>
      </c>
      <c r="E61" s="33">
        <f t="shared" si="6"/>
        <v>0.75</v>
      </c>
      <c r="F61" s="18">
        <f t="shared" si="6"/>
        <v>24</v>
      </c>
      <c r="G61" s="18">
        <f t="shared" si="6"/>
        <v>126</v>
      </c>
      <c r="H61" s="18">
        <f t="shared" si="6"/>
        <v>110</v>
      </c>
      <c r="I61" s="18">
        <f t="shared" si="6"/>
        <v>81</v>
      </c>
    </row>
    <row r="62" spans="1:13">
      <c r="A62" s="18">
        <v>0</v>
      </c>
      <c r="B62" s="18">
        <v>3</v>
      </c>
      <c r="C62" s="18">
        <v>150</v>
      </c>
      <c r="D62" s="18">
        <v>500</v>
      </c>
      <c r="E62" s="33">
        <v>0.9</v>
      </c>
      <c r="F62" s="18">
        <v>1</v>
      </c>
      <c r="G62" s="18">
        <v>195</v>
      </c>
      <c r="H62" s="18">
        <v>156</v>
      </c>
      <c r="I62" s="18">
        <v>95</v>
      </c>
    </row>
    <row r="63" spans="1:13">
      <c r="A63" s="18">
        <v>0</v>
      </c>
      <c r="B63" s="18">
        <v>3</v>
      </c>
      <c r="C63" s="18">
        <v>150</v>
      </c>
      <c r="D63" s="18">
        <v>500</v>
      </c>
      <c r="E63" s="33">
        <v>0.9</v>
      </c>
      <c r="F63" s="18">
        <v>2</v>
      </c>
      <c r="G63" s="18">
        <v>170</v>
      </c>
      <c r="H63" s="18">
        <v>147</v>
      </c>
      <c r="I63" s="18">
        <v>99</v>
      </c>
    </row>
    <row r="64" spans="1:13">
      <c r="A64" s="18">
        <v>0</v>
      </c>
      <c r="B64" s="18">
        <v>3</v>
      </c>
      <c r="C64" s="18">
        <v>150</v>
      </c>
      <c r="D64" s="18">
        <v>500</v>
      </c>
      <c r="E64" s="33">
        <v>0.9</v>
      </c>
      <c r="F64" s="18">
        <v>3</v>
      </c>
      <c r="G64" s="18">
        <v>159</v>
      </c>
      <c r="H64" s="18">
        <v>141</v>
      </c>
      <c r="I64" s="18">
        <v>97</v>
      </c>
    </row>
    <row r="65" spans="1:9">
      <c r="A65" s="18">
        <v>0</v>
      </c>
      <c r="B65" s="18">
        <v>3</v>
      </c>
      <c r="C65" s="18">
        <v>150</v>
      </c>
      <c r="D65" s="18">
        <v>500</v>
      </c>
      <c r="E65" s="33">
        <v>0.9</v>
      </c>
      <c r="F65" s="18">
        <v>4</v>
      </c>
      <c r="G65" s="18">
        <v>151</v>
      </c>
      <c r="H65" s="18">
        <v>136</v>
      </c>
      <c r="I65" s="18">
        <v>98</v>
      </c>
    </row>
    <row r="66" spans="1:9">
      <c r="A66" s="18">
        <v>0</v>
      </c>
      <c r="B66" s="18">
        <v>3</v>
      </c>
      <c r="C66" s="18">
        <v>150</v>
      </c>
      <c r="D66" s="18">
        <v>500</v>
      </c>
      <c r="E66" s="33">
        <v>0.9</v>
      </c>
      <c r="F66" s="18">
        <v>8</v>
      </c>
      <c r="G66" s="18">
        <v>138</v>
      </c>
      <c r="H66" s="18">
        <v>126</v>
      </c>
      <c r="I66" s="18">
        <v>92</v>
      </c>
    </row>
    <row r="67" spans="1:9">
      <c r="A67" s="18">
        <v>0</v>
      </c>
      <c r="B67" s="18">
        <v>3</v>
      </c>
      <c r="C67" s="18">
        <v>150</v>
      </c>
      <c r="D67" s="18">
        <v>500</v>
      </c>
      <c r="E67" s="33">
        <v>0.9</v>
      </c>
      <c r="F67" s="18">
        <v>24</v>
      </c>
      <c r="G67" s="18">
        <v>126</v>
      </c>
      <c r="H67" s="18">
        <v>109</v>
      </c>
      <c r="I67" s="18">
        <v>81</v>
      </c>
    </row>
    <row r="68" spans="1:9">
      <c r="A68" s="18">
        <v>0</v>
      </c>
      <c r="B68" s="44">
        <v>1</v>
      </c>
      <c r="C68" s="44">
        <v>50</v>
      </c>
      <c r="D68" s="44">
        <v>167.5</v>
      </c>
      <c r="E68" s="33">
        <f t="shared" ref="E68:I73" si="7">E62</f>
        <v>0.9</v>
      </c>
      <c r="F68" s="18">
        <f t="shared" si="7"/>
        <v>1</v>
      </c>
      <c r="G68" s="18">
        <f t="shared" si="7"/>
        <v>195</v>
      </c>
      <c r="H68" s="18">
        <f t="shared" si="7"/>
        <v>156</v>
      </c>
      <c r="I68" s="18">
        <f t="shared" si="7"/>
        <v>95</v>
      </c>
    </row>
    <row r="69" spans="1:9">
      <c r="A69" s="18">
        <v>0</v>
      </c>
      <c r="B69" s="44">
        <v>1</v>
      </c>
      <c r="C69" s="44">
        <v>50</v>
      </c>
      <c r="D69" s="44">
        <v>167.5</v>
      </c>
      <c r="E69" s="33">
        <f t="shared" si="7"/>
        <v>0.9</v>
      </c>
      <c r="F69" s="18">
        <f t="shared" si="7"/>
        <v>2</v>
      </c>
      <c r="G69" s="18">
        <f t="shared" si="7"/>
        <v>170</v>
      </c>
      <c r="H69" s="18">
        <f t="shared" si="7"/>
        <v>147</v>
      </c>
      <c r="I69" s="18">
        <f t="shared" si="7"/>
        <v>99</v>
      </c>
    </row>
    <row r="70" spans="1:9">
      <c r="A70" s="18">
        <v>0</v>
      </c>
      <c r="B70" s="44">
        <v>1</v>
      </c>
      <c r="C70" s="44">
        <v>50</v>
      </c>
      <c r="D70" s="44">
        <v>167.5</v>
      </c>
      <c r="E70" s="33">
        <f t="shared" si="7"/>
        <v>0.9</v>
      </c>
      <c r="F70" s="18">
        <f t="shared" si="7"/>
        <v>3</v>
      </c>
      <c r="G70" s="18">
        <f t="shared" si="7"/>
        <v>159</v>
      </c>
      <c r="H70" s="18">
        <f t="shared" si="7"/>
        <v>141</v>
      </c>
      <c r="I70" s="18">
        <f t="shared" si="7"/>
        <v>97</v>
      </c>
    </row>
    <row r="71" spans="1:9">
      <c r="A71" s="18">
        <v>0</v>
      </c>
      <c r="B71" s="44">
        <v>1</v>
      </c>
      <c r="C71" s="44">
        <v>50</v>
      </c>
      <c r="D71" s="44">
        <v>167.5</v>
      </c>
      <c r="E71" s="33">
        <f t="shared" si="7"/>
        <v>0.9</v>
      </c>
      <c r="F71" s="18">
        <f t="shared" si="7"/>
        <v>4</v>
      </c>
      <c r="G71" s="18">
        <f t="shared" si="7"/>
        <v>151</v>
      </c>
      <c r="H71" s="18">
        <f t="shared" si="7"/>
        <v>136</v>
      </c>
      <c r="I71" s="18">
        <f t="shared" si="7"/>
        <v>98</v>
      </c>
    </row>
    <row r="72" spans="1:9">
      <c r="A72" s="18">
        <v>0</v>
      </c>
      <c r="B72" s="44">
        <v>1</v>
      </c>
      <c r="C72" s="44">
        <v>50</v>
      </c>
      <c r="D72" s="44">
        <v>167.5</v>
      </c>
      <c r="E72" s="33">
        <f t="shared" si="7"/>
        <v>0.9</v>
      </c>
      <c r="F72" s="18">
        <f t="shared" si="7"/>
        <v>8</v>
      </c>
      <c r="G72" s="18">
        <f t="shared" si="7"/>
        <v>138</v>
      </c>
      <c r="H72" s="18">
        <f t="shared" si="7"/>
        <v>126</v>
      </c>
      <c r="I72" s="18">
        <f t="shared" si="7"/>
        <v>92</v>
      </c>
    </row>
    <row r="73" spans="1:9">
      <c r="A73" s="18">
        <v>0</v>
      </c>
      <c r="B73" s="44">
        <v>1</v>
      </c>
      <c r="C73" s="44">
        <v>50</v>
      </c>
      <c r="D73" s="44">
        <v>167.5</v>
      </c>
      <c r="E73" s="33">
        <f t="shared" si="7"/>
        <v>0.9</v>
      </c>
      <c r="F73" s="18">
        <f t="shared" si="7"/>
        <v>24</v>
      </c>
      <c r="G73" s="18">
        <f t="shared" si="7"/>
        <v>126</v>
      </c>
      <c r="H73" s="18">
        <f t="shared" si="7"/>
        <v>109</v>
      </c>
      <c r="I73" s="18">
        <f t="shared" si="7"/>
        <v>81</v>
      </c>
    </row>
    <row r="74" spans="1:9">
      <c r="A74" s="18">
        <v>0</v>
      </c>
      <c r="B74" s="18">
        <v>3</v>
      </c>
      <c r="C74" s="18">
        <v>500</v>
      </c>
      <c r="D74" s="18">
        <v>800</v>
      </c>
      <c r="E74" s="33">
        <v>0.5</v>
      </c>
      <c r="F74" s="18">
        <v>1</v>
      </c>
      <c r="G74" s="18">
        <v>205</v>
      </c>
      <c r="H74" s="18">
        <v>161</v>
      </c>
      <c r="I74" s="18">
        <v>90</v>
      </c>
    </row>
    <row r="75" spans="1:9">
      <c r="A75" s="18">
        <v>0</v>
      </c>
      <c r="B75" s="18">
        <v>3</v>
      </c>
      <c r="C75" s="18">
        <v>500</v>
      </c>
      <c r="D75" s="18">
        <v>800</v>
      </c>
      <c r="E75" s="33">
        <v>0.5</v>
      </c>
      <c r="F75" s="18">
        <v>2</v>
      </c>
      <c r="G75" s="18">
        <v>175</v>
      </c>
      <c r="H75" s="18">
        <v>150</v>
      </c>
      <c r="I75" s="18">
        <v>97</v>
      </c>
    </row>
    <row r="76" spans="1:9">
      <c r="A76" s="18">
        <v>0</v>
      </c>
      <c r="B76" s="18">
        <v>3</v>
      </c>
      <c r="C76" s="18">
        <v>500</v>
      </c>
      <c r="D76" s="18">
        <v>800</v>
      </c>
      <c r="E76" s="33">
        <v>0.5</v>
      </c>
      <c r="F76" s="18">
        <v>3</v>
      </c>
      <c r="G76" s="18">
        <v>162</v>
      </c>
      <c r="H76" s="18">
        <v>143</v>
      </c>
      <c r="I76" s="18">
        <v>95</v>
      </c>
    </row>
    <row r="77" spans="1:9">
      <c r="A77" s="18">
        <v>0</v>
      </c>
      <c r="B77" s="18">
        <v>3</v>
      </c>
      <c r="C77" s="18">
        <v>500</v>
      </c>
      <c r="D77" s="18">
        <v>800</v>
      </c>
      <c r="E77" s="33">
        <v>0.5</v>
      </c>
      <c r="F77" s="18">
        <v>4</v>
      </c>
      <c r="G77" s="18">
        <v>153</v>
      </c>
      <c r="H77" s="18">
        <v>140</v>
      </c>
      <c r="I77" s="18">
        <v>97</v>
      </c>
    </row>
    <row r="78" spans="1:9">
      <c r="A78" s="18">
        <v>0</v>
      </c>
      <c r="B78" s="18">
        <v>3</v>
      </c>
      <c r="C78" s="18">
        <v>500</v>
      </c>
      <c r="D78" s="18">
        <v>800</v>
      </c>
      <c r="E78" s="33">
        <v>0.5</v>
      </c>
      <c r="F78" s="18">
        <v>8</v>
      </c>
      <c r="G78" s="18">
        <v>139</v>
      </c>
      <c r="H78" s="18">
        <v>128</v>
      </c>
      <c r="I78" s="18">
        <v>93</v>
      </c>
    </row>
    <row r="79" spans="1:9">
      <c r="A79" s="18">
        <v>0</v>
      </c>
      <c r="B79" s="18">
        <v>3</v>
      </c>
      <c r="C79" s="18">
        <v>500</v>
      </c>
      <c r="D79" s="18">
        <v>800</v>
      </c>
      <c r="E79" s="33">
        <v>0.5</v>
      </c>
      <c r="F79" s="18">
        <v>24</v>
      </c>
      <c r="G79" s="18">
        <v>125</v>
      </c>
      <c r="H79" s="18">
        <v>110</v>
      </c>
      <c r="I79" s="18">
        <v>82</v>
      </c>
    </row>
    <row r="80" spans="1:9">
      <c r="A80" s="18">
        <v>0</v>
      </c>
      <c r="B80" s="18">
        <v>3</v>
      </c>
      <c r="C80" s="18">
        <v>500</v>
      </c>
      <c r="D80" s="18">
        <v>800</v>
      </c>
      <c r="E80" s="33">
        <v>0.75</v>
      </c>
      <c r="F80" s="18">
        <v>1</v>
      </c>
      <c r="G80" s="18">
        <v>198</v>
      </c>
      <c r="H80" s="18">
        <v>159</v>
      </c>
      <c r="I80" s="18">
        <v>94</v>
      </c>
    </row>
    <row r="81" spans="1:9">
      <c r="A81" s="18">
        <v>0</v>
      </c>
      <c r="B81" s="18">
        <v>3</v>
      </c>
      <c r="C81" s="18">
        <v>500</v>
      </c>
      <c r="D81" s="18">
        <v>800</v>
      </c>
      <c r="E81" s="33">
        <v>0.75</v>
      </c>
      <c r="F81" s="18">
        <v>2</v>
      </c>
      <c r="G81" s="18">
        <v>169</v>
      </c>
      <c r="H81" s="18">
        <v>148</v>
      </c>
      <c r="I81" s="18">
        <v>97</v>
      </c>
    </row>
    <row r="82" spans="1:9">
      <c r="A82" s="18">
        <v>0</v>
      </c>
      <c r="B82" s="18">
        <v>3</v>
      </c>
      <c r="C82" s="18">
        <v>500</v>
      </c>
      <c r="D82" s="18">
        <v>800</v>
      </c>
      <c r="E82" s="33">
        <v>0.75</v>
      </c>
      <c r="F82" s="18">
        <v>3</v>
      </c>
      <c r="G82" s="18">
        <v>158</v>
      </c>
      <c r="H82" s="18">
        <v>141</v>
      </c>
      <c r="I82" s="18">
        <v>94</v>
      </c>
    </row>
    <row r="83" spans="1:9">
      <c r="A83" s="18">
        <v>0</v>
      </c>
      <c r="B83" s="18">
        <v>3</v>
      </c>
      <c r="C83" s="18">
        <v>500</v>
      </c>
      <c r="D83" s="18">
        <v>800</v>
      </c>
      <c r="E83" s="33">
        <v>0.75</v>
      </c>
      <c r="F83" s="18">
        <v>4</v>
      </c>
      <c r="G83" s="18">
        <v>152</v>
      </c>
      <c r="H83" s="18">
        <v>139</v>
      </c>
      <c r="I83" s="18">
        <v>98</v>
      </c>
    </row>
    <row r="84" spans="1:9">
      <c r="A84" s="18">
        <v>0</v>
      </c>
      <c r="B84" s="18">
        <v>3</v>
      </c>
      <c r="C84" s="18">
        <v>500</v>
      </c>
      <c r="D84" s="18">
        <v>800</v>
      </c>
      <c r="E84" s="33">
        <v>0.75</v>
      </c>
      <c r="F84" s="18">
        <v>8</v>
      </c>
      <c r="G84" s="18">
        <v>138</v>
      </c>
      <c r="H84" s="18">
        <v>126</v>
      </c>
      <c r="I84" s="18">
        <v>93</v>
      </c>
    </row>
    <row r="85" spans="1:9">
      <c r="A85" s="18">
        <v>0</v>
      </c>
      <c r="B85" s="18">
        <v>3</v>
      </c>
      <c r="C85" s="18">
        <v>500</v>
      </c>
      <c r="D85" s="18">
        <v>800</v>
      </c>
      <c r="E85" s="33">
        <v>0.75</v>
      </c>
      <c r="F85" s="18">
        <v>24</v>
      </c>
      <c r="G85" s="18">
        <v>125</v>
      </c>
      <c r="H85" s="18">
        <v>110</v>
      </c>
      <c r="I85" s="18">
        <v>81</v>
      </c>
    </row>
    <row r="86" spans="1:9">
      <c r="A86" s="18">
        <v>0</v>
      </c>
      <c r="B86" s="18">
        <v>3</v>
      </c>
      <c r="C86" s="18">
        <v>500</v>
      </c>
      <c r="D86" s="18">
        <v>800</v>
      </c>
      <c r="E86" s="33">
        <v>0.9</v>
      </c>
      <c r="F86" s="18">
        <v>1</v>
      </c>
      <c r="G86" s="18">
        <v>190</v>
      </c>
      <c r="H86" s="18">
        <v>156</v>
      </c>
      <c r="I86" s="18">
        <v>97</v>
      </c>
    </row>
    <row r="87" spans="1:9">
      <c r="A87" s="18">
        <v>0</v>
      </c>
      <c r="B87" s="18">
        <v>3</v>
      </c>
      <c r="C87" s="18">
        <v>500</v>
      </c>
      <c r="D87" s="18">
        <v>800</v>
      </c>
      <c r="E87" s="33">
        <v>0.9</v>
      </c>
      <c r="F87" s="18">
        <v>2</v>
      </c>
      <c r="G87" s="18">
        <v>166</v>
      </c>
      <c r="H87" s="18">
        <v>146</v>
      </c>
      <c r="I87" s="18">
        <v>99</v>
      </c>
    </row>
    <row r="88" spans="1:9">
      <c r="A88" s="18">
        <v>0</v>
      </c>
      <c r="B88" s="18">
        <v>3</v>
      </c>
      <c r="C88" s="18">
        <v>500</v>
      </c>
      <c r="D88" s="18">
        <v>800</v>
      </c>
      <c r="E88" s="33">
        <v>0.9</v>
      </c>
      <c r="F88" s="18">
        <v>3</v>
      </c>
      <c r="G88" s="18">
        <v>157</v>
      </c>
      <c r="H88" s="18">
        <v>140</v>
      </c>
      <c r="I88" s="18">
        <v>97</v>
      </c>
    </row>
    <row r="89" spans="1:9">
      <c r="A89" s="18">
        <v>0</v>
      </c>
      <c r="B89" s="18">
        <v>3</v>
      </c>
      <c r="C89" s="18">
        <v>500</v>
      </c>
      <c r="D89" s="18">
        <v>800</v>
      </c>
      <c r="E89" s="33">
        <v>0.9</v>
      </c>
      <c r="F89" s="18">
        <v>4</v>
      </c>
      <c r="G89" s="18">
        <v>149</v>
      </c>
      <c r="H89" s="18">
        <v>139</v>
      </c>
      <c r="I89" s="18">
        <v>98</v>
      </c>
    </row>
    <row r="90" spans="1:9">
      <c r="A90" s="18">
        <v>0</v>
      </c>
      <c r="B90" s="18">
        <v>3</v>
      </c>
      <c r="C90" s="18">
        <v>500</v>
      </c>
      <c r="D90" s="18">
        <v>800</v>
      </c>
      <c r="E90" s="33">
        <v>0.9</v>
      </c>
      <c r="F90" s="18">
        <v>8</v>
      </c>
      <c r="G90" s="18">
        <v>138</v>
      </c>
      <c r="H90" s="18">
        <v>125</v>
      </c>
      <c r="I90" s="18">
        <v>91</v>
      </c>
    </row>
    <row r="91" spans="1:9">
      <c r="A91" s="18">
        <v>0</v>
      </c>
      <c r="B91" s="18">
        <v>3</v>
      </c>
      <c r="C91" s="18">
        <v>500</v>
      </c>
      <c r="D91" s="18">
        <v>800</v>
      </c>
      <c r="E91" s="33">
        <v>0.9</v>
      </c>
      <c r="F91" s="18">
        <v>24</v>
      </c>
      <c r="G91" s="18">
        <v>125</v>
      </c>
      <c r="H91" s="18">
        <v>109</v>
      </c>
      <c r="I91" s="18">
        <v>81</v>
      </c>
    </row>
    <row r="92" spans="1:9">
      <c r="A92" s="18">
        <v>10</v>
      </c>
      <c r="B92" s="18">
        <v>3</v>
      </c>
      <c r="C92" s="18">
        <v>0</v>
      </c>
      <c r="D92" s="18">
        <v>150</v>
      </c>
      <c r="E92" s="33">
        <v>0.5</v>
      </c>
      <c r="F92" s="18">
        <v>1</v>
      </c>
      <c r="G92" s="18">
        <v>218</v>
      </c>
      <c r="H92" s="18">
        <v>159</v>
      </c>
      <c r="I92" s="18">
        <v>86</v>
      </c>
    </row>
    <row r="93" spans="1:9">
      <c r="A93" s="18">
        <v>10</v>
      </c>
      <c r="B93" s="18">
        <v>3</v>
      </c>
      <c r="C93" s="18">
        <v>0</v>
      </c>
      <c r="D93" s="18">
        <v>150</v>
      </c>
      <c r="E93" s="33">
        <v>0.5</v>
      </c>
      <c r="F93" s="18">
        <v>2</v>
      </c>
      <c r="G93" s="18">
        <v>181</v>
      </c>
      <c r="H93" s="18">
        <v>151</v>
      </c>
      <c r="I93" s="18">
        <v>96</v>
      </c>
    </row>
    <row r="94" spans="1:9">
      <c r="A94" s="18">
        <v>10</v>
      </c>
      <c r="B94" s="18">
        <v>3</v>
      </c>
      <c r="C94" s="18">
        <v>0</v>
      </c>
      <c r="D94" s="18">
        <v>150</v>
      </c>
      <c r="E94" s="33">
        <v>0.5</v>
      </c>
      <c r="F94" s="18">
        <v>3</v>
      </c>
      <c r="G94" s="18">
        <v>166</v>
      </c>
      <c r="H94" s="18">
        <v>145</v>
      </c>
      <c r="I94" s="18">
        <v>97</v>
      </c>
    </row>
    <row r="95" spans="1:9">
      <c r="A95" s="18">
        <v>10</v>
      </c>
      <c r="B95" s="18">
        <v>3</v>
      </c>
      <c r="C95" s="18">
        <v>0</v>
      </c>
      <c r="D95" s="18">
        <v>150</v>
      </c>
      <c r="E95" s="33">
        <v>0.5</v>
      </c>
      <c r="F95" s="18">
        <v>4</v>
      </c>
      <c r="G95" s="18">
        <v>156</v>
      </c>
      <c r="H95" s="18">
        <v>143</v>
      </c>
      <c r="I95" s="18">
        <v>101</v>
      </c>
    </row>
    <row r="96" spans="1:9">
      <c r="A96" s="18">
        <v>10</v>
      </c>
      <c r="B96" s="18">
        <v>3</v>
      </c>
      <c r="C96" s="18">
        <v>0</v>
      </c>
      <c r="D96" s="18">
        <v>150</v>
      </c>
      <c r="E96" s="33">
        <v>0.5</v>
      </c>
      <c r="F96" s="18">
        <v>8</v>
      </c>
      <c r="G96" s="18">
        <v>136</v>
      </c>
      <c r="H96" s="18">
        <v>130</v>
      </c>
      <c r="I96" s="18">
        <v>97</v>
      </c>
    </row>
    <row r="97" spans="1:9">
      <c r="A97" s="18">
        <v>10</v>
      </c>
      <c r="B97" s="18">
        <v>3</v>
      </c>
      <c r="C97" s="18">
        <v>0</v>
      </c>
      <c r="D97" s="18">
        <v>150</v>
      </c>
      <c r="E97" s="33">
        <v>0.5</v>
      </c>
      <c r="F97" s="18">
        <v>24</v>
      </c>
      <c r="G97" s="18">
        <v>119</v>
      </c>
      <c r="H97" s="18">
        <v>111</v>
      </c>
      <c r="I97" s="18">
        <v>86</v>
      </c>
    </row>
    <row r="98" spans="1:9">
      <c r="A98" s="18">
        <v>10</v>
      </c>
      <c r="B98" s="44">
        <v>1</v>
      </c>
      <c r="C98" s="44">
        <v>0</v>
      </c>
      <c r="D98" s="44">
        <v>50</v>
      </c>
      <c r="E98" s="33">
        <f t="shared" ref="E98:I103" si="8">E92</f>
        <v>0.5</v>
      </c>
      <c r="F98" s="18">
        <f t="shared" si="8"/>
        <v>1</v>
      </c>
      <c r="G98" s="18">
        <f t="shared" si="8"/>
        <v>218</v>
      </c>
      <c r="H98" s="18">
        <f t="shared" si="8"/>
        <v>159</v>
      </c>
      <c r="I98" s="18">
        <f t="shared" si="8"/>
        <v>86</v>
      </c>
    </row>
    <row r="99" spans="1:9">
      <c r="A99" s="18">
        <v>10</v>
      </c>
      <c r="B99" s="44">
        <v>1</v>
      </c>
      <c r="C99" s="44">
        <v>0</v>
      </c>
      <c r="D99" s="44">
        <v>50</v>
      </c>
      <c r="E99" s="33">
        <f t="shared" si="8"/>
        <v>0.5</v>
      </c>
      <c r="F99" s="18">
        <f t="shared" si="8"/>
        <v>2</v>
      </c>
      <c r="G99" s="18">
        <f t="shared" si="8"/>
        <v>181</v>
      </c>
      <c r="H99" s="18">
        <f t="shared" si="8"/>
        <v>151</v>
      </c>
      <c r="I99" s="18">
        <f t="shared" si="8"/>
        <v>96</v>
      </c>
    </row>
    <row r="100" spans="1:9">
      <c r="A100" s="18">
        <v>10</v>
      </c>
      <c r="B100" s="44">
        <v>1</v>
      </c>
      <c r="C100" s="44">
        <v>0</v>
      </c>
      <c r="D100" s="44">
        <v>50</v>
      </c>
      <c r="E100" s="33">
        <f t="shared" si="8"/>
        <v>0.5</v>
      </c>
      <c r="F100" s="18">
        <f t="shared" si="8"/>
        <v>3</v>
      </c>
      <c r="G100" s="18">
        <f t="shared" si="8"/>
        <v>166</v>
      </c>
      <c r="H100" s="18">
        <f t="shared" si="8"/>
        <v>145</v>
      </c>
      <c r="I100" s="18">
        <f t="shared" si="8"/>
        <v>97</v>
      </c>
    </row>
    <row r="101" spans="1:9">
      <c r="A101" s="18">
        <v>10</v>
      </c>
      <c r="B101" s="44">
        <v>1</v>
      </c>
      <c r="C101" s="44">
        <v>0</v>
      </c>
      <c r="D101" s="44">
        <v>50</v>
      </c>
      <c r="E101" s="33">
        <f t="shared" si="8"/>
        <v>0.5</v>
      </c>
      <c r="F101" s="18">
        <f t="shared" si="8"/>
        <v>4</v>
      </c>
      <c r="G101" s="18">
        <f t="shared" si="8"/>
        <v>156</v>
      </c>
      <c r="H101" s="18">
        <f t="shared" si="8"/>
        <v>143</v>
      </c>
      <c r="I101" s="18">
        <f t="shared" si="8"/>
        <v>101</v>
      </c>
    </row>
    <row r="102" spans="1:9">
      <c r="A102" s="18">
        <v>10</v>
      </c>
      <c r="B102" s="44">
        <v>1</v>
      </c>
      <c r="C102" s="44">
        <v>0</v>
      </c>
      <c r="D102" s="44">
        <v>50</v>
      </c>
      <c r="E102" s="33">
        <f t="shared" si="8"/>
        <v>0.5</v>
      </c>
      <c r="F102" s="18">
        <f t="shared" si="8"/>
        <v>8</v>
      </c>
      <c r="G102" s="18">
        <f t="shared" si="8"/>
        <v>136</v>
      </c>
      <c r="H102" s="18">
        <f t="shared" si="8"/>
        <v>130</v>
      </c>
      <c r="I102" s="18">
        <f t="shared" si="8"/>
        <v>97</v>
      </c>
    </row>
    <row r="103" spans="1:9">
      <c r="A103" s="18">
        <v>10</v>
      </c>
      <c r="B103" s="44">
        <v>1</v>
      </c>
      <c r="C103" s="44">
        <v>0</v>
      </c>
      <c r="D103" s="44">
        <v>50</v>
      </c>
      <c r="E103" s="33">
        <f t="shared" si="8"/>
        <v>0.5</v>
      </c>
      <c r="F103" s="18">
        <f t="shared" si="8"/>
        <v>24</v>
      </c>
      <c r="G103" s="18">
        <f t="shared" si="8"/>
        <v>119</v>
      </c>
      <c r="H103" s="18">
        <f t="shared" si="8"/>
        <v>111</v>
      </c>
      <c r="I103" s="18">
        <f t="shared" si="8"/>
        <v>86</v>
      </c>
    </row>
    <row r="104" spans="1:9">
      <c r="A104" s="18">
        <v>10</v>
      </c>
      <c r="B104" s="18">
        <v>3</v>
      </c>
      <c r="C104" s="18">
        <v>0</v>
      </c>
      <c r="D104" s="18">
        <v>150</v>
      </c>
      <c r="E104" s="33">
        <v>0.75</v>
      </c>
      <c r="F104" s="18">
        <v>1</v>
      </c>
      <c r="G104" s="18">
        <v>205</v>
      </c>
      <c r="H104" s="18">
        <v>156</v>
      </c>
      <c r="I104" s="18">
        <v>91</v>
      </c>
    </row>
    <row r="105" spans="1:9">
      <c r="A105" s="18">
        <v>10</v>
      </c>
      <c r="B105" s="18">
        <v>3</v>
      </c>
      <c r="C105" s="18">
        <v>0</v>
      </c>
      <c r="D105" s="18">
        <v>150</v>
      </c>
      <c r="E105" s="33">
        <v>0.75</v>
      </c>
      <c r="F105" s="18">
        <v>2</v>
      </c>
      <c r="G105" s="18">
        <v>175</v>
      </c>
      <c r="H105" s="18">
        <v>149</v>
      </c>
      <c r="I105" s="18">
        <v>97</v>
      </c>
    </row>
    <row r="106" spans="1:9">
      <c r="A106" s="18">
        <v>10</v>
      </c>
      <c r="B106" s="18">
        <v>3</v>
      </c>
      <c r="C106" s="18">
        <v>0</v>
      </c>
      <c r="D106" s="18">
        <v>150</v>
      </c>
      <c r="E106" s="33">
        <v>0.75</v>
      </c>
      <c r="F106" s="18">
        <v>3</v>
      </c>
      <c r="G106" s="18">
        <v>161</v>
      </c>
      <c r="H106" s="18">
        <v>143</v>
      </c>
      <c r="I106" s="18">
        <v>97</v>
      </c>
    </row>
    <row r="107" spans="1:9">
      <c r="A107" s="18">
        <v>10</v>
      </c>
      <c r="B107" s="18">
        <v>3</v>
      </c>
      <c r="C107" s="18">
        <v>0</v>
      </c>
      <c r="D107" s="18">
        <v>150</v>
      </c>
      <c r="E107" s="33">
        <v>0.75</v>
      </c>
      <c r="F107" s="18">
        <v>4</v>
      </c>
      <c r="G107" s="18">
        <v>151</v>
      </c>
      <c r="H107" s="18">
        <v>139</v>
      </c>
      <c r="I107" s="18">
        <v>100</v>
      </c>
    </row>
    <row r="108" spans="1:9">
      <c r="A108" s="18">
        <v>10</v>
      </c>
      <c r="B108" s="18">
        <v>3</v>
      </c>
      <c r="C108" s="18">
        <v>0</v>
      </c>
      <c r="D108" s="18">
        <v>150</v>
      </c>
      <c r="E108" s="33">
        <v>0.75</v>
      </c>
      <c r="F108" s="18">
        <v>8</v>
      </c>
      <c r="G108" s="18">
        <v>134</v>
      </c>
      <c r="H108" s="18">
        <v>128</v>
      </c>
      <c r="I108" s="18">
        <v>96</v>
      </c>
    </row>
    <row r="109" spans="1:9">
      <c r="A109" s="18">
        <v>10</v>
      </c>
      <c r="B109" s="18">
        <v>3</v>
      </c>
      <c r="C109" s="18">
        <v>0</v>
      </c>
      <c r="D109" s="18">
        <v>150</v>
      </c>
      <c r="E109" s="33">
        <v>0.75</v>
      </c>
      <c r="F109" s="18">
        <v>24</v>
      </c>
      <c r="G109" s="18">
        <v>119</v>
      </c>
      <c r="H109" s="18">
        <v>110</v>
      </c>
      <c r="I109" s="18">
        <v>85</v>
      </c>
    </row>
    <row r="110" spans="1:9">
      <c r="A110" s="18">
        <v>10</v>
      </c>
      <c r="B110" s="44">
        <v>1</v>
      </c>
      <c r="C110" s="44">
        <v>0</v>
      </c>
      <c r="D110" s="44">
        <v>50</v>
      </c>
      <c r="E110" s="33">
        <f t="shared" ref="E110:I115" si="9">E104</f>
        <v>0.75</v>
      </c>
      <c r="F110" s="18">
        <f t="shared" si="9"/>
        <v>1</v>
      </c>
      <c r="G110" s="18">
        <f t="shared" si="9"/>
        <v>205</v>
      </c>
      <c r="H110" s="18">
        <f t="shared" si="9"/>
        <v>156</v>
      </c>
      <c r="I110" s="18">
        <f t="shared" si="9"/>
        <v>91</v>
      </c>
    </row>
    <row r="111" spans="1:9">
      <c r="A111" s="18">
        <v>10</v>
      </c>
      <c r="B111" s="44">
        <v>1</v>
      </c>
      <c r="C111" s="44">
        <v>0</v>
      </c>
      <c r="D111" s="44">
        <v>50</v>
      </c>
      <c r="E111" s="33">
        <f t="shared" si="9"/>
        <v>0.75</v>
      </c>
      <c r="F111" s="18">
        <f t="shared" si="9"/>
        <v>2</v>
      </c>
      <c r="G111" s="18">
        <f t="shared" si="9"/>
        <v>175</v>
      </c>
      <c r="H111" s="18">
        <f t="shared" si="9"/>
        <v>149</v>
      </c>
      <c r="I111" s="18">
        <f t="shared" si="9"/>
        <v>97</v>
      </c>
    </row>
    <row r="112" spans="1:9">
      <c r="A112" s="18">
        <v>10</v>
      </c>
      <c r="B112" s="44">
        <v>1</v>
      </c>
      <c r="C112" s="44">
        <v>0</v>
      </c>
      <c r="D112" s="44">
        <v>50</v>
      </c>
      <c r="E112" s="33">
        <f t="shared" si="9"/>
        <v>0.75</v>
      </c>
      <c r="F112" s="18">
        <f t="shared" si="9"/>
        <v>3</v>
      </c>
      <c r="G112" s="18">
        <f t="shared" si="9"/>
        <v>161</v>
      </c>
      <c r="H112" s="18">
        <f t="shared" si="9"/>
        <v>143</v>
      </c>
      <c r="I112" s="18">
        <f t="shared" si="9"/>
        <v>97</v>
      </c>
    </row>
    <row r="113" spans="1:9">
      <c r="A113" s="18">
        <v>10</v>
      </c>
      <c r="B113" s="44">
        <v>1</v>
      </c>
      <c r="C113" s="44">
        <v>0</v>
      </c>
      <c r="D113" s="44">
        <v>50</v>
      </c>
      <c r="E113" s="33">
        <f t="shared" si="9"/>
        <v>0.75</v>
      </c>
      <c r="F113" s="18">
        <f t="shared" si="9"/>
        <v>4</v>
      </c>
      <c r="G113" s="18">
        <f t="shared" si="9"/>
        <v>151</v>
      </c>
      <c r="H113" s="18">
        <f t="shared" si="9"/>
        <v>139</v>
      </c>
      <c r="I113" s="18">
        <f t="shared" si="9"/>
        <v>100</v>
      </c>
    </row>
    <row r="114" spans="1:9">
      <c r="A114" s="18">
        <v>10</v>
      </c>
      <c r="B114" s="44">
        <v>1</v>
      </c>
      <c r="C114" s="44">
        <v>0</v>
      </c>
      <c r="D114" s="44">
        <v>50</v>
      </c>
      <c r="E114" s="33">
        <f t="shared" si="9"/>
        <v>0.75</v>
      </c>
      <c r="F114" s="18">
        <f t="shared" si="9"/>
        <v>8</v>
      </c>
      <c r="G114" s="18">
        <f t="shared" si="9"/>
        <v>134</v>
      </c>
      <c r="H114" s="18">
        <f t="shared" si="9"/>
        <v>128</v>
      </c>
      <c r="I114" s="18">
        <f t="shared" si="9"/>
        <v>96</v>
      </c>
    </row>
    <row r="115" spans="1:9">
      <c r="A115" s="18">
        <v>10</v>
      </c>
      <c r="B115" s="44">
        <v>1</v>
      </c>
      <c r="C115" s="44">
        <v>0</v>
      </c>
      <c r="D115" s="44">
        <v>50</v>
      </c>
      <c r="E115" s="33">
        <f t="shared" si="9"/>
        <v>0.75</v>
      </c>
      <c r="F115" s="18">
        <f t="shared" si="9"/>
        <v>24</v>
      </c>
      <c r="G115" s="18">
        <f t="shared" si="9"/>
        <v>119</v>
      </c>
      <c r="H115" s="18">
        <f t="shared" si="9"/>
        <v>110</v>
      </c>
      <c r="I115" s="18">
        <f t="shared" si="9"/>
        <v>85</v>
      </c>
    </row>
    <row r="116" spans="1:9">
      <c r="A116" s="18">
        <v>10</v>
      </c>
      <c r="B116" s="18">
        <v>3</v>
      </c>
      <c r="C116" s="18">
        <v>0</v>
      </c>
      <c r="D116" s="18">
        <v>150</v>
      </c>
      <c r="E116" s="33">
        <v>0.9</v>
      </c>
      <c r="F116" s="18">
        <v>1</v>
      </c>
      <c r="G116" s="18">
        <v>195</v>
      </c>
      <c r="H116" s="18">
        <v>155</v>
      </c>
      <c r="I116" s="18">
        <v>95</v>
      </c>
    </row>
    <row r="117" spans="1:9">
      <c r="A117" s="18">
        <v>10</v>
      </c>
      <c r="B117" s="18">
        <v>3</v>
      </c>
      <c r="C117" s="18">
        <v>0</v>
      </c>
      <c r="D117" s="18">
        <v>150</v>
      </c>
      <c r="E117" s="33">
        <v>0.9</v>
      </c>
      <c r="F117" s="18">
        <v>2</v>
      </c>
      <c r="G117" s="18">
        <v>167</v>
      </c>
      <c r="H117" s="18">
        <v>146</v>
      </c>
      <c r="I117" s="18">
        <v>98</v>
      </c>
    </row>
    <row r="118" spans="1:9">
      <c r="A118" s="18">
        <v>10</v>
      </c>
      <c r="B118" s="18">
        <v>3</v>
      </c>
      <c r="C118" s="18">
        <v>0</v>
      </c>
      <c r="D118" s="18">
        <v>150</v>
      </c>
      <c r="E118" s="33">
        <v>0.9</v>
      </c>
      <c r="F118" s="18">
        <v>3</v>
      </c>
      <c r="G118" s="18">
        <v>155</v>
      </c>
      <c r="H118" s="18">
        <v>141</v>
      </c>
      <c r="I118" s="18">
        <v>98</v>
      </c>
    </row>
    <row r="119" spans="1:9">
      <c r="A119" s="18">
        <v>10</v>
      </c>
      <c r="B119" s="18">
        <v>3</v>
      </c>
      <c r="C119" s="18">
        <v>0</v>
      </c>
      <c r="D119" s="18">
        <v>150</v>
      </c>
      <c r="E119" s="33">
        <v>0.9</v>
      </c>
      <c r="F119" s="18">
        <v>4</v>
      </c>
      <c r="G119" s="18">
        <v>148</v>
      </c>
      <c r="H119" s="18">
        <v>137</v>
      </c>
      <c r="I119" s="18">
        <v>100</v>
      </c>
    </row>
    <row r="120" spans="1:9">
      <c r="A120" s="18">
        <v>10</v>
      </c>
      <c r="B120" s="18">
        <v>3</v>
      </c>
      <c r="C120" s="18">
        <v>0</v>
      </c>
      <c r="D120" s="18">
        <v>150</v>
      </c>
      <c r="E120" s="33">
        <v>0.9</v>
      </c>
      <c r="F120" s="18">
        <v>8</v>
      </c>
      <c r="G120" s="18">
        <v>133</v>
      </c>
      <c r="H120" s="18">
        <v>127</v>
      </c>
      <c r="I120" s="18">
        <v>96</v>
      </c>
    </row>
    <row r="121" spans="1:9">
      <c r="A121" s="18">
        <v>10</v>
      </c>
      <c r="B121" s="18">
        <v>3</v>
      </c>
      <c r="C121" s="18">
        <v>0</v>
      </c>
      <c r="D121" s="18">
        <v>150</v>
      </c>
      <c r="E121" s="33">
        <v>0.9</v>
      </c>
      <c r="F121" s="18">
        <v>24</v>
      </c>
      <c r="G121" s="18">
        <v>118</v>
      </c>
      <c r="H121" s="18">
        <v>110</v>
      </c>
      <c r="I121" s="18">
        <v>85</v>
      </c>
    </row>
    <row r="122" spans="1:9">
      <c r="A122" s="18">
        <v>10</v>
      </c>
      <c r="B122" s="44">
        <v>1</v>
      </c>
      <c r="C122" s="44">
        <v>0</v>
      </c>
      <c r="D122" s="44">
        <v>50</v>
      </c>
      <c r="E122" s="33">
        <f t="shared" ref="E122:I127" si="10">E116</f>
        <v>0.9</v>
      </c>
      <c r="F122" s="18">
        <f t="shared" si="10"/>
        <v>1</v>
      </c>
      <c r="G122" s="18">
        <f t="shared" si="10"/>
        <v>195</v>
      </c>
      <c r="H122" s="18">
        <f t="shared" si="10"/>
        <v>155</v>
      </c>
      <c r="I122" s="18">
        <f t="shared" si="10"/>
        <v>95</v>
      </c>
    </row>
    <row r="123" spans="1:9">
      <c r="A123" s="18">
        <v>10</v>
      </c>
      <c r="B123" s="44">
        <v>1</v>
      </c>
      <c r="C123" s="44">
        <v>0</v>
      </c>
      <c r="D123" s="44">
        <v>50</v>
      </c>
      <c r="E123" s="33">
        <f t="shared" si="10"/>
        <v>0.9</v>
      </c>
      <c r="F123" s="18">
        <f t="shared" si="10"/>
        <v>2</v>
      </c>
      <c r="G123" s="18">
        <f t="shared" si="10"/>
        <v>167</v>
      </c>
      <c r="H123" s="18">
        <f t="shared" si="10"/>
        <v>146</v>
      </c>
      <c r="I123" s="18">
        <f t="shared" si="10"/>
        <v>98</v>
      </c>
    </row>
    <row r="124" spans="1:9">
      <c r="A124" s="18">
        <v>10</v>
      </c>
      <c r="B124" s="44">
        <v>1</v>
      </c>
      <c r="C124" s="44">
        <v>0</v>
      </c>
      <c r="D124" s="44">
        <v>50</v>
      </c>
      <c r="E124" s="33">
        <f t="shared" si="10"/>
        <v>0.9</v>
      </c>
      <c r="F124" s="18">
        <f t="shared" si="10"/>
        <v>3</v>
      </c>
      <c r="G124" s="18">
        <f t="shared" si="10"/>
        <v>155</v>
      </c>
      <c r="H124" s="18">
        <f t="shared" si="10"/>
        <v>141</v>
      </c>
      <c r="I124" s="18">
        <f t="shared" si="10"/>
        <v>98</v>
      </c>
    </row>
    <row r="125" spans="1:9">
      <c r="A125" s="18">
        <v>10</v>
      </c>
      <c r="B125" s="44">
        <v>1</v>
      </c>
      <c r="C125" s="44">
        <v>0</v>
      </c>
      <c r="D125" s="44">
        <v>50</v>
      </c>
      <c r="E125" s="33">
        <f t="shared" si="10"/>
        <v>0.9</v>
      </c>
      <c r="F125" s="18">
        <f t="shared" si="10"/>
        <v>4</v>
      </c>
      <c r="G125" s="18">
        <f t="shared" si="10"/>
        <v>148</v>
      </c>
      <c r="H125" s="18">
        <f t="shared" si="10"/>
        <v>137</v>
      </c>
      <c r="I125" s="18">
        <f t="shared" si="10"/>
        <v>100</v>
      </c>
    </row>
    <row r="126" spans="1:9">
      <c r="A126" s="18">
        <v>10</v>
      </c>
      <c r="B126" s="44">
        <v>1</v>
      </c>
      <c r="C126" s="44">
        <v>0</v>
      </c>
      <c r="D126" s="44">
        <v>50</v>
      </c>
      <c r="E126" s="33">
        <f t="shared" si="10"/>
        <v>0.9</v>
      </c>
      <c r="F126" s="18">
        <f t="shared" si="10"/>
        <v>8</v>
      </c>
      <c r="G126" s="18">
        <f t="shared" si="10"/>
        <v>133</v>
      </c>
      <c r="H126" s="18">
        <f t="shared" si="10"/>
        <v>127</v>
      </c>
      <c r="I126" s="18">
        <f t="shared" si="10"/>
        <v>96</v>
      </c>
    </row>
    <row r="127" spans="1:9">
      <c r="A127" s="18">
        <v>10</v>
      </c>
      <c r="B127" s="44">
        <v>1</v>
      </c>
      <c r="C127" s="44">
        <v>0</v>
      </c>
      <c r="D127" s="44">
        <v>50</v>
      </c>
      <c r="E127" s="33">
        <f t="shared" si="10"/>
        <v>0.9</v>
      </c>
      <c r="F127" s="18">
        <f t="shared" si="10"/>
        <v>24</v>
      </c>
      <c r="G127" s="18">
        <f t="shared" si="10"/>
        <v>118</v>
      </c>
      <c r="H127" s="18">
        <f t="shared" si="10"/>
        <v>110</v>
      </c>
      <c r="I127" s="18">
        <f t="shared" si="10"/>
        <v>85</v>
      </c>
    </row>
    <row r="128" spans="1:9">
      <c r="A128" s="18">
        <v>10</v>
      </c>
      <c r="B128" s="18">
        <v>3</v>
      </c>
      <c r="C128" s="18">
        <v>150</v>
      </c>
      <c r="D128" s="18">
        <v>500</v>
      </c>
      <c r="E128" s="33">
        <v>0.5</v>
      </c>
      <c r="F128" s="18">
        <v>1</v>
      </c>
      <c r="G128" s="18">
        <v>202</v>
      </c>
      <c r="H128" s="18">
        <v>160</v>
      </c>
      <c r="I128" s="18">
        <v>93</v>
      </c>
    </row>
    <row r="129" spans="1:9">
      <c r="A129" s="18">
        <v>10</v>
      </c>
      <c r="B129" s="18">
        <v>3</v>
      </c>
      <c r="C129" s="18">
        <v>150</v>
      </c>
      <c r="D129" s="18">
        <v>500</v>
      </c>
      <c r="E129" s="33">
        <v>0.5</v>
      </c>
      <c r="F129" s="18">
        <v>2</v>
      </c>
      <c r="G129" s="18">
        <v>169</v>
      </c>
      <c r="H129" s="18">
        <v>150</v>
      </c>
      <c r="I129" s="18">
        <v>101</v>
      </c>
    </row>
    <row r="130" spans="1:9">
      <c r="A130" s="18">
        <v>10</v>
      </c>
      <c r="B130" s="18">
        <v>3</v>
      </c>
      <c r="C130" s="18">
        <v>150</v>
      </c>
      <c r="D130" s="18">
        <v>500</v>
      </c>
      <c r="E130" s="33">
        <v>0.5</v>
      </c>
      <c r="F130" s="18">
        <v>3</v>
      </c>
      <c r="G130" s="18">
        <v>156</v>
      </c>
      <c r="H130" s="18">
        <v>144</v>
      </c>
      <c r="I130" s="18">
        <v>99</v>
      </c>
    </row>
    <row r="131" spans="1:9">
      <c r="A131" s="18">
        <v>10</v>
      </c>
      <c r="B131" s="18">
        <v>3</v>
      </c>
      <c r="C131" s="18">
        <v>150</v>
      </c>
      <c r="D131" s="18">
        <v>500</v>
      </c>
      <c r="E131" s="33">
        <v>0.5</v>
      </c>
      <c r="F131" s="18">
        <v>4</v>
      </c>
      <c r="G131" s="18">
        <v>148</v>
      </c>
      <c r="H131" s="18">
        <v>141</v>
      </c>
      <c r="I131" s="18">
        <v>101</v>
      </c>
    </row>
    <row r="132" spans="1:9">
      <c r="A132" s="18">
        <v>10</v>
      </c>
      <c r="B132" s="18">
        <v>3</v>
      </c>
      <c r="C132" s="18">
        <v>150</v>
      </c>
      <c r="D132" s="18">
        <v>500</v>
      </c>
      <c r="E132" s="33">
        <v>0.5</v>
      </c>
      <c r="F132" s="18">
        <v>8</v>
      </c>
      <c r="G132" s="18">
        <v>132</v>
      </c>
      <c r="H132" s="18">
        <v>127</v>
      </c>
      <c r="I132" s="18">
        <v>96</v>
      </c>
    </row>
    <row r="133" spans="1:9">
      <c r="A133" s="18">
        <v>10</v>
      </c>
      <c r="B133" s="18">
        <v>3</v>
      </c>
      <c r="C133" s="18">
        <v>150</v>
      </c>
      <c r="D133" s="18">
        <v>500</v>
      </c>
      <c r="E133" s="33">
        <v>0.5</v>
      </c>
      <c r="F133" s="18">
        <v>24</v>
      </c>
      <c r="G133" s="18">
        <v>118</v>
      </c>
      <c r="H133" s="18">
        <v>110</v>
      </c>
      <c r="I133" s="18">
        <v>85</v>
      </c>
    </row>
    <row r="134" spans="1:9">
      <c r="A134" s="18">
        <v>10</v>
      </c>
      <c r="B134" s="44">
        <v>1</v>
      </c>
      <c r="C134" s="44">
        <v>50</v>
      </c>
      <c r="D134" s="44">
        <v>167.5</v>
      </c>
      <c r="E134" s="33">
        <f t="shared" ref="E134:I139" si="11">E128</f>
        <v>0.5</v>
      </c>
      <c r="F134" s="18">
        <f t="shared" si="11"/>
        <v>1</v>
      </c>
      <c r="G134" s="18">
        <f t="shared" si="11"/>
        <v>202</v>
      </c>
      <c r="H134" s="18">
        <f t="shared" si="11"/>
        <v>160</v>
      </c>
      <c r="I134" s="18">
        <f t="shared" si="11"/>
        <v>93</v>
      </c>
    </row>
    <row r="135" spans="1:9">
      <c r="A135" s="18">
        <v>10</v>
      </c>
      <c r="B135" s="44">
        <v>1</v>
      </c>
      <c r="C135" s="44">
        <v>50</v>
      </c>
      <c r="D135" s="44">
        <v>167.5</v>
      </c>
      <c r="E135" s="33">
        <f t="shared" si="11"/>
        <v>0.5</v>
      </c>
      <c r="F135" s="18">
        <f t="shared" si="11"/>
        <v>2</v>
      </c>
      <c r="G135" s="18">
        <f t="shared" si="11"/>
        <v>169</v>
      </c>
      <c r="H135" s="18">
        <f t="shared" si="11"/>
        <v>150</v>
      </c>
      <c r="I135" s="18">
        <f t="shared" si="11"/>
        <v>101</v>
      </c>
    </row>
    <row r="136" spans="1:9">
      <c r="A136" s="18">
        <v>10</v>
      </c>
      <c r="B136" s="44">
        <v>1</v>
      </c>
      <c r="C136" s="44">
        <v>50</v>
      </c>
      <c r="D136" s="44">
        <v>167.5</v>
      </c>
      <c r="E136" s="33">
        <f t="shared" si="11"/>
        <v>0.5</v>
      </c>
      <c r="F136" s="18">
        <f t="shared" si="11"/>
        <v>3</v>
      </c>
      <c r="G136" s="18">
        <f t="shared" si="11"/>
        <v>156</v>
      </c>
      <c r="H136" s="18">
        <f t="shared" si="11"/>
        <v>144</v>
      </c>
      <c r="I136" s="18">
        <f t="shared" si="11"/>
        <v>99</v>
      </c>
    </row>
    <row r="137" spans="1:9">
      <c r="A137" s="18">
        <v>10</v>
      </c>
      <c r="B137" s="44">
        <v>1</v>
      </c>
      <c r="C137" s="44">
        <v>50</v>
      </c>
      <c r="D137" s="44">
        <v>167.5</v>
      </c>
      <c r="E137" s="33">
        <f t="shared" si="11"/>
        <v>0.5</v>
      </c>
      <c r="F137" s="18">
        <f t="shared" si="11"/>
        <v>4</v>
      </c>
      <c r="G137" s="18">
        <f t="shared" si="11"/>
        <v>148</v>
      </c>
      <c r="H137" s="18">
        <f t="shared" si="11"/>
        <v>141</v>
      </c>
      <c r="I137" s="18">
        <f t="shared" si="11"/>
        <v>101</v>
      </c>
    </row>
    <row r="138" spans="1:9">
      <c r="A138" s="18">
        <v>10</v>
      </c>
      <c r="B138" s="44">
        <v>1</v>
      </c>
      <c r="C138" s="44">
        <v>50</v>
      </c>
      <c r="D138" s="44">
        <v>167.5</v>
      </c>
      <c r="E138" s="33">
        <f t="shared" si="11"/>
        <v>0.5</v>
      </c>
      <c r="F138" s="18">
        <f t="shared" si="11"/>
        <v>8</v>
      </c>
      <c r="G138" s="18">
        <f t="shared" si="11"/>
        <v>132</v>
      </c>
      <c r="H138" s="18">
        <f t="shared" si="11"/>
        <v>127</v>
      </c>
      <c r="I138" s="18">
        <f t="shared" si="11"/>
        <v>96</v>
      </c>
    </row>
    <row r="139" spans="1:9">
      <c r="A139" s="18">
        <v>10</v>
      </c>
      <c r="B139" s="44">
        <v>1</v>
      </c>
      <c r="C139" s="44">
        <v>50</v>
      </c>
      <c r="D139" s="44">
        <v>167.5</v>
      </c>
      <c r="E139" s="33">
        <f t="shared" si="11"/>
        <v>0.5</v>
      </c>
      <c r="F139" s="18">
        <f t="shared" si="11"/>
        <v>24</v>
      </c>
      <c r="G139" s="18">
        <f t="shared" si="11"/>
        <v>118</v>
      </c>
      <c r="H139" s="18">
        <f t="shared" si="11"/>
        <v>110</v>
      </c>
      <c r="I139" s="18">
        <f t="shared" si="11"/>
        <v>85</v>
      </c>
    </row>
    <row r="140" spans="1:9">
      <c r="A140" s="18">
        <v>10</v>
      </c>
      <c r="B140" s="18">
        <v>3</v>
      </c>
      <c r="C140" s="18">
        <v>150</v>
      </c>
      <c r="D140" s="18">
        <v>500</v>
      </c>
      <c r="E140" s="33">
        <v>0.75</v>
      </c>
      <c r="F140" s="18">
        <v>1</v>
      </c>
      <c r="G140" s="18">
        <v>192</v>
      </c>
      <c r="H140" s="18">
        <v>156</v>
      </c>
      <c r="I140" s="18">
        <v>97</v>
      </c>
    </row>
    <row r="141" spans="1:9">
      <c r="A141" s="18">
        <v>10</v>
      </c>
      <c r="B141" s="18">
        <v>3</v>
      </c>
      <c r="C141" s="18">
        <v>150</v>
      </c>
      <c r="D141" s="18">
        <v>500</v>
      </c>
      <c r="E141" s="33">
        <v>0.75</v>
      </c>
      <c r="F141" s="18">
        <v>2</v>
      </c>
      <c r="G141" s="18">
        <v>165</v>
      </c>
      <c r="H141" s="18">
        <v>148</v>
      </c>
      <c r="I141" s="18">
        <v>100</v>
      </c>
    </row>
    <row r="142" spans="1:9">
      <c r="A142" s="18">
        <v>10</v>
      </c>
      <c r="B142" s="18">
        <v>3</v>
      </c>
      <c r="C142" s="18">
        <v>150</v>
      </c>
      <c r="D142" s="18">
        <v>500</v>
      </c>
      <c r="E142" s="33">
        <v>0.75</v>
      </c>
      <c r="F142" s="18">
        <v>3</v>
      </c>
      <c r="G142" s="18">
        <v>152</v>
      </c>
      <c r="H142" s="18">
        <v>142</v>
      </c>
      <c r="I142" s="18">
        <v>98</v>
      </c>
    </row>
    <row r="143" spans="1:9">
      <c r="A143" s="18">
        <v>10</v>
      </c>
      <c r="B143" s="18">
        <v>3</v>
      </c>
      <c r="C143" s="18">
        <v>150</v>
      </c>
      <c r="D143" s="18">
        <v>500</v>
      </c>
      <c r="E143" s="33">
        <v>0.75</v>
      </c>
      <c r="F143" s="18">
        <v>4</v>
      </c>
      <c r="G143" s="18">
        <v>145</v>
      </c>
      <c r="H143" s="18">
        <v>137</v>
      </c>
      <c r="I143" s="18">
        <v>100</v>
      </c>
    </row>
    <row r="144" spans="1:9">
      <c r="A144" s="18">
        <v>10</v>
      </c>
      <c r="B144" s="18">
        <v>3</v>
      </c>
      <c r="C144" s="18">
        <v>150</v>
      </c>
      <c r="D144" s="18">
        <v>500</v>
      </c>
      <c r="E144" s="33">
        <v>0.75</v>
      </c>
      <c r="F144" s="18">
        <v>8</v>
      </c>
      <c r="G144" s="18">
        <v>131</v>
      </c>
      <c r="H144" s="18">
        <v>126</v>
      </c>
      <c r="I144" s="18">
        <v>95</v>
      </c>
    </row>
    <row r="145" spans="1:9">
      <c r="A145" s="18">
        <v>10</v>
      </c>
      <c r="B145" s="18">
        <v>3</v>
      </c>
      <c r="C145" s="18">
        <v>150</v>
      </c>
      <c r="D145" s="18">
        <v>500</v>
      </c>
      <c r="E145" s="33">
        <v>0.75</v>
      </c>
      <c r="F145" s="18">
        <v>24</v>
      </c>
      <c r="G145" s="18">
        <v>118</v>
      </c>
      <c r="H145" s="18">
        <v>109</v>
      </c>
      <c r="I145" s="18">
        <v>84</v>
      </c>
    </row>
    <row r="146" spans="1:9">
      <c r="A146" s="18">
        <v>10</v>
      </c>
      <c r="B146" s="44">
        <v>1</v>
      </c>
      <c r="C146" s="44">
        <v>50</v>
      </c>
      <c r="D146" s="44">
        <v>167.5</v>
      </c>
      <c r="E146" s="33">
        <f t="shared" ref="E146:I151" si="12">E140</f>
        <v>0.75</v>
      </c>
      <c r="F146" s="18">
        <f t="shared" si="12"/>
        <v>1</v>
      </c>
      <c r="G146" s="18">
        <f t="shared" si="12"/>
        <v>192</v>
      </c>
      <c r="H146" s="18">
        <f t="shared" si="12"/>
        <v>156</v>
      </c>
      <c r="I146" s="18">
        <f t="shared" si="12"/>
        <v>97</v>
      </c>
    </row>
    <row r="147" spans="1:9">
      <c r="A147" s="18">
        <v>10</v>
      </c>
      <c r="B147" s="44">
        <v>1</v>
      </c>
      <c r="C147" s="44">
        <v>50</v>
      </c>
      <c r="D147" s="44">
        <v>167.5</v>
      </c>
      <c r="E147" s="33">
        <f t="shared" si="12"/>
        <v>0.75</v>
      </c>
      <c r="F147" s="18">
        <f t="shared" si="12"/>
        <v>2</v>
      </c>
      <c r="G147" s="18">
        <f t="shared" si="12"/>
        <v>165</v>
      </c>
      <c r="H147" s="18">
        <f t="shared" si="12"/>
        <v>148</v>
      </c>
      <c r="I147" s="18">
        <f t="shared" si="12"/>
        <v>100</v>
      </c>
    </row>
    <row r="148" spans="1:9">
      <c r="A148" s="18">
        <v>10</v>
      </c>
      <c r="B148" s="44">
        <v>1</v>
      </c>
      <c r="C148" s="44">
        <v>50</v>
      </c>
      <c r="D148" s="44">
        <v>167.5</v>
      </c>
      <c r="E148" s="33">
        <f t="shared" si="12"/>
        <v>0.75</v>
      </c>
      <c r="F148" s="18">
        <f t="shared" si="12"/>
        <v>3</v>
      </c>
      <c r="G148" s="18">
        <f t="shared" si="12"/>
        <v>152</v>
      </c>
      <c r="H148" s="18">
        <f t="shared" si="12"/>
        <v>142</v>
      </c>
      <c r="I148" s="18">
        <f t="shared" si="12"/>
        <v>98</v>
      </c>
    </row>
    <row r="149" spans="1:9">
      <c r="A149" s="18">
        <v>10</v>
      </c>
      <c r="B149" s="44">
        <v>1</v>
      </c>
      <c r="C149" s="44">
        <v>50</v>
      </c>
      <c r="D149" s="44">
        <v>167.5</v>
      </c>
      <c r="E149" s="33">
        <f t="shared" si="12"/>
        <v>0.75</v>
      </c>
      <c r="F149" s="18">
        <f t="shared" si="12"/>
        <v>4</v>
      </c>
      <c r="G149" s="18">
        <f t="shared" si="12"/>
        <v>145</v>
      </c>
      <c r="H149" s="18">
        <f t="shared" si="12"/>
        <v>137</v>
      </c>
      <c r="I149" s="18">
        <f t="shared" si="12"/>
        <v>100</v>
      </c>
    </row>
    <row r="150" spans="1:9">
      <c r="A150" s="18">
        <v>10</v>
      </c>
      <c r="B150" s="44">
        <v>1</v>
      </c>
      <c r="C150" s="44">
        <v>50</v>
      </c>
      <c r="D150" s="44">
        <v>167.5</v>
      </c>
      <c r="E150" s="33">
        <f t="shared" si="12"/>
        <v>0.75</v>
      </c>
      <c r="F150" s="18">
        <f t="shared" si="12"/>
        <v>8</v>
      </c>
      <c r="G150" s="18">
        <f t="shared" si="12"/>
        <v>131</v>
      </c>
      <c r="H150" s="18">
        <f t="shared" si="12"/>
        <v>126</v>
      </c>
      <c r="I150" s="18">
        <f t="shared" si="12"/>
        <v>95</v>
      </c>
    </row>
    <row r="151" spans="1:9">
      <c r="A151" s="18">
        <v>10</v>
      </c>
      <c r="B151" s="44">
        <v>1</v>
      </c>
      <c r="C151" s="44">
        <v>50</v>
      </c>
      <c r="D151" s="44">
        <v>167.5</v>
      </c>
      <c r="E151" s="33">
        <f t="shared" si="12"/>
        <v>0.75</v>
      </c>
      <c r="F151" s="18">
        <f t="shared" si="12"/>
        <v>24</v>
      </c>
      <c r="G151" s="18">
        <f t="shared" si="12"/>
        <v>118</v>
      </c>
      <c r="H151" s="18">
        <f t="shared" si="12"/>
        <v>109</v>
      </c>
      <c r="I151" s="18">
        <f t="shared" si="12"/>
        <v>84</v>
      </c>
    </row>
    <row r="152" spans="1:9">
      <c r="A152" s="18">
        <v>10</v>
      </c>
      <c r="B152" s="18">
        <v>3</v>
      </c>
      <c r="C152" s="18">
        <v>150</v>
      </c>
      <c r="D152" s="18">
        <v>500</v>
      </c>
      <c r="E152" s="33">
        <v>0.9</v>
      </c>
      <c r="F152" s="18">
        <v>1</v>
      </c>
      <c r="G152" s="18">
        <v>183</v>
      </c>
      <c r="H152" s="18">
        <v>156</v>
      </c>
      <c r="I152" s="18">
        <v>100</v>
      </c>
    </row>
    <row r="153" spans="1:9">
      <c r="A153" s="18">
        <v>10</v>
      </c>
      <c r="B153" s="18">
        <v>3</v>
      </c>
      <c r="C153" s="18">
        <v>150</v>
      </c>
      <c r="D153" s="18">
        <v>500</v>
      </c>
      <c r="E153" s="33">
        <v>0.9</v>
      </c>
      <c r="F153" s="18">
        <v>2</v>
      </c>
      <c r="G153" s="18">
        <v>159</v>
      </c>
      <c r="H153" s="18">
        <v>146</v>
      </c>
      <c r="I153" s="18">
        <v>101</v>
      </c>
    </row>
    <row r="154" spans="1:9">
      <c r="A154" s="18">
        <v>10</v>
      </c>
      <c r="B154" s="18">
        <v>3</v>
      </c>
      <c r="C154" s="18">
        <v>150</v>
      </c>
      <c r="D154" s="18">
        <v>500</v>
      </c>
      <c r="E154" s="33">
        <v>0.9</v>
      </c>
      <c r="F154" s="18">
        <v>3</v>
      </c>
      <c r="G154" s="18">
        <v>149</v>
      </c>
      <c r="H154" s="18">
        <v>139</v>
      </c>
      <c r="I154" s="18">
        <v>98</v>
      </c>
    </row>
    <row r="155" spans="1:9">
      <c r="A155" s="18">
        <v>10</v>
      </c>
      <c r="B155" s="18">
        <v>3</v>
      </c>
      <c r="C155" s="18">
        <v>150</v>
      </c>
      <c r="D155" s="18">
        <v>500</v>
      </c>
      <c r="E155" s="33">
        <v>0.9</v>
      </c>
      <c r="F155" s="18">
        <v>4</v>
      </c>
      <c r="G155" s="18">
        <v>143</v>
      </c>
      <c r="H155" s="18">
        <v>135</v>
      </c>
      <c r="I155" s="18">
        <v>100</v>
      </c>
    </row>
    <row r="156" spans="1:9">
      <c r="A156" s="18">
        <v>10</v>
      </c>
      <c r="B156" s="18">
        <v>3</v>
      </c>
      <c r="C156" s="18">
        <v>150</v>
      </c>
      <c r="D156" s="18">
        <v>500</v>
      </c>
      <c r="E156" s="33">
        <v>0.9</v>
      </c>
      <c r="F156" s="18">
        <v>8</v>
      </c>
      <c r="G156" s="18">
        <v>130</v>
      </c>
      <c r="H156" s="18">
        <v>125</v>
      </c>
      <c r="I156" s="18">
        <v>95</v>
      </c>
    </row>
    <row r="157" spans="1:9">
      <c r="A157" s="18">
        <v>10</v>
      </c>
      <c r="B157" s="18">
        <v>3</v>
      </c>
      <c r="C157" s="18">
        <v>150</v>
      </c>
      <c r="D157" s="18">
        <v>500</v>
      </c>
      <c r="E157" s="33">
        <v>0.9</v>
      </c>
      <c r="F157" s="18">
        <v>24</v>
      </c>
      <c r="G157" s="18">
        <v>117</v>
      </c>
      <c r="H157" s="18">
        <v>109</v>
      </c>
      <c r="I157" s="18">
        <v>84</v>
      </c>
    </row>
    <row r="158" spans="1:9">
      <c r="A158" s="18">
        <v>10</v>
      </c>
      <c r="B158" s="44">
        <v>1</v>
      </c>
      <c r="C158" s="44">
        <v>50</v>
      </c>
      <c r="D158" s="44">
        <v>167.5</v>
      </c>
      <c r="E158" s="33">
        <f t="shared" ref="E158:I163" si="13">E152</f>
        <v>0.9</v>
      </c>
      <c r="F158" s="18">
        <f t="shared" si="13"/>
        <v>1</v>
      </c>
      <c r="G158" s="18">
        <f t="shared" si="13"/>
        <v>183</v>
      </c>
      <c r="H158" s="18">
        <f t="shared" si="13"/>
        <v>156</v>
      </c>
      <c r="I158" s="18">
        <f t="shared" si="13"/>
        <v>100</v>
      </c>
    </row>
    <row r="159" spans="1:9">
      <c r="A159" s="18">
        <v>10</v>
      </c>
      <c r="B159" s="44">
        <v>1</v>
      </c>
      <c r="C159" s="44">
        <v>50</v>
      </c>
      <c r="D159" s="44">
        <v>167.5</v>
      </c>
      <c r="E159" s="33">
        <f t="shared" si="13"/>
        <v>0.9</v>
      </c>
      <c r="F159" s="18">
        <f t="shared" si="13"/>
        <v>2</v>
      </c>
      <c r="G159" s="18">
        <f t="shared" si="13"/>
        <v>159</v>
      </c>
      <c r="H159" s="18">
        <f t="shared" si="13"/>
        <v>146</v>
      </c>
      <c r="I159" s="18">
        <f t="shared" si="13"/>
        <v>101</v>
      </c>
    </row>
    <row r="160" spans="1:9">
      <c r="A160" s="18">
        <v>10</v>
      </c>
      <c r="B160" s="44">
        <v>1</v>
      </c>
      <c r="C160" s="44">
        <v>50</v>
      </c>
      <c r="D160" s="44">
        <v>167.5</v>
      </c>
      <c r="E160" s="33">
        <f t="shared" si="13"/>
        <v>0.9</v>
      </c>
      <c r="F160" s="18">
        <f t="shared" si="13"/>
        <v>3</v>
      </c>
      <c r="G160" s="18">
        <f t="shared" si="13"/>
        <v>149</v>
      </c>
      <c r="H160" s="18">
        <f t="shared" si="13"/>
        <v>139</v>
      </c>
      <c r="I160" s="18">
        <f t="shared" si="13"/>
        <v>98</v>
      </c>
    </row>
    <row r="161" spans="1:9">
      <c r="A161" s="18">
        <v>10</v>
      </c>
      <c r="B161" s="44">
        <v>1</v>
      </c>
      <c r="C161" s="44">
        <v>50</v>
      </c>
      <c r="D161" s="44">
        <v>167.5</v>
      </c>
      <c r="E161" s="33">
        <f t="shared" si="13"/>
        <v>0.9</v>
      </c>
      <c r="F161" s="18">
        <f t="shared" si="13"/>
        <v>4</v>
      </c>
      <c r="G161" s="18">
        <f t="shared" si="13"/>
        <v>143</v>
      </c>
      <c r="H161" s="18">
        <f t="shared" si="13"/>
        <v>135</v>
      </c>
      <c r="I161" s="18">
        <f t="shared" si="13"/>
        <v>100</v>
      </c>
    </row>
    <row r="162" spans="1:9">
      <c r="A162" s="18">
        <v>10</v>
      </c>
      <c r="B162" s="44">
        <v>1</v>
      </c>
      <c r="C162" s="44">
        <v>50</v>
      </c>
      <c r="D162" s="44">
        <v>167.5</v>
      </c>
      <c r="E162" s="33">
        <f t="shared" si="13"/>
        <v>0.9</v>
      </c>
      <c r="F162" s="18">
        <f t="shared" si="13"/>
        <v>8</v>
      </c>
      <c r="G162" s="18">
        <f t="shared" si="13"/>
        <v>130</v>
      </c>
      <c r="H162" s="18">
        <f t="shared" si="13"/>
        <v>125</v>
      </c>
      <c r="I162" s="18">
        <f t="shared" si="13"/>
        <v>95</v>
      </c>
    </row>
    <row r="163" spans="1:9">
      <c r="A163" s="18">
        <v>10</v>
      </c>
      <c r="B163" s="44">
        <v>1</v>
      </c>
      <c r="C163" s="44">
        <v>50</v>
      </c>
      <c r="D163" s="44">
        <v>167.5</v>
      </c>
      <c r="E163" s="33">
        <f t="shared" si="13"/>
        <v>0.9</v>
      </c>
      <c r="F163" s="18">
        <f t="shared" si="13"/>
        <v>24</v>
      </c>
      <c r="G163" s="18">
        <f t="shared" si="13"/>
        <v>117</v>
      </c>
      <c r="H163" s="18">
        <f t="shared" si="13"/>
        <v>109</v>
      </c>
      <c r="I163" s="18">
        <f t="shared" si="13"/>
        <v>84</v>
      </c>
    </row>
    <row r="164" spans="1:9">
      <c r="A164" s="18">
        <v>10</v>
      </c>
      <c r="B164" s="18">
        <v>3</v>
      </c>
      <c r="C164" s="18">
        <v>500</v>
      </c>
      <c r="D164" s="18">
        <v>800</v>
      </c>
      <c r="E164" s="33">
        <v>0.5</v>
      </c>
      <c r="F164" s="18">
        <v>1</v>
      </c>
      <c r="G164" s="18">
        <v>196</v>
      </c>
      <c r="H164" s="18">
        <v>160</v>
      </c>
      <c r="I164" s="18">
        <v>96</v>
      </c>
    </row>
    <row r="165" spans="1:9">
      <c r="A165" s="18">
        <v>10</v>
      </c>
      <c r="B165" s="18">
        <v>3</v>
      </c>
      <c r="C165" s="18">
        <v>500</v>
      </c>
      <c r="D165" s="18">
        <v>800</v>
      </c>
      <c r="E165" s="33">
        <v>0.5</v>
      </c>
      <c r="F165" s="18">
        <v>2</v>
      </c>
      <c r="G165" s="18">
        <v>165</v>
      </c>
      <c r="H165" s="18">
        <v>149</v>
      </c>
      <c r="I165" s="18">
        <v>102</v>
      </c>
    </row>
    <row r="166" spans="1:9">
      <c r="A166" s="18">
        <v>10</v>
      </c>
      <c r="B166" s="18">
        <v>3</v>
      </c>
      <c r="C166" s="18">
        <v>500</v>
      </c>
      <c r="D166" s="18">
        <v>800</v>
      </c>
      <c r="E166" s="33">
        <v>0.5</v>
      </c>
      <c r="F166" s="18">
        <v>3</v>
      </c>
      <c r="G166" s="18">
        <v>152</v>
      </c>
      <c r="H166" s="18">
        <v>143</v>
      </c>
      <c r="I166" s="18">
        <v>99</v>
      </c>
    </row>
    <row r="167" spans="1:9">
      <c r="A167" s="18">
        <v>10</v>
      </c>
      <c r="B167" s="18">
        <v>3</v>
      </c>
      <c r="C167" s="18">
        <v>500</v>
      </c>
      <c r="D167" s="18">
        <v>800</v>
      </c>
      <c r="E167" s="33">
        <v>0.5</v>
      </c>
      <c r="F167" s="18">
        <v>4</v>
      </c>
      <c r="G167" s="18">
        <v>146</v>
      </c>
      <c r="H167" s="18">
        <v>140</v>
      </c>
      <c r="I167" s="18">
        <v>101</v>
      </c>
    </row>
    <row r="168" spans="1:9">
      <c r="A168" s="18">
        <v>10</v>
      </c>
      <c r="B168" s="18">
        <v>3</v>
      </c>
      <c r="C168" s="18">
        <v>500</v>
      </c>
      <c r="D168" s="18">
        <v>800</v>
      </c>
      <c r="E168" s="33">
        <v>0.5</v>
      </c>
      <c r="F168" s="18">
        <v>8</v>
      </c>
      <c r="G168" s="18">
        <v>131</v>
      </c>
      <c r="H168" s="18">
        <v>127</v>
      </c>
      <c r="I168" s="18">
        <v>95</v>
      </c>
    </row>
    <row r="169" spans="1:9">
      <c r="A169" s="18">
        <v>10</v>
      </c>
      <c r="B169" s="18">
        <v>3</v>
      </c>
      <c r="C169" s="18">
        <v>500</v>
      </c>
      <c r="D169" s="18">
        <v>800</v>
      </c>
      <c r="E169" s="33">
        <v>0.5</v>
      </c>
      <c r="F169" s="18">
        <v>24</v>
      </c>
      <c r="G169" s="18">
        <v>117</v>
      </c>
      <c r="H169" s="18">
        <v>110</v>
      </c>
      <c r="I169" s="18">
        <v>85</v>
      </c>
    </row>
    <row r="170" spans="1:9">
      <c r="A170" s="18">
        <v>10</v>
      </c>
      <c r="B170" s="18">
        <v>3</v>
      </c>
      <c r="C170" s="18">
        <v>500</v>
      </c>
      <c r="D170" s="18">
        <v>800</v>
      </c>
      <c r="E170" s="33">
        <v>0.75</v>
      </c>
      <c r="F170" s="18">
        <v>1</v>
      </c>
      <c r="G170" s="18">
        <v>186</v>
      </c>
      <c r="H170" s="18">
        <v>156</v>
      </c>
      <c r="I170" s="18">
        <v>99</v>
      </c>
    </row>
    <row r="171" spans="1:9">
      <c r="A171" s="18">
        <v>10</v>
      </c>
      <c r="B171" s="18">
        <v>3</v>
      </c>
      <c r="C171" s="18">
        <v>500</v>
      </c>
      <c r="D171" s="18">
        <v>800</v>
      </c>
      <c r="E171" s="33">
        <v>0.75</v>
      </c>
      <c r="F171" s="18">
        <v>2</v>
      </c>
      <c r="G171" s="18">
        <v>161</v>
      </c>
      <c r="H171" s="18">
        <v>147</v>
      </c>
      <c r="I171" s="18">
        <v>101</v>
      </c>
    </row>
    <row r="172" spans="1:9">
      <c r="A172" s="18">
        <v>10</v>
      </c>
      <c r="B172" s="18">
        <v>3</v>
      </c>
      <c r="C172" s="18">
        <v>500</v>
      </c>
      <c r="D172" s="18">
        <v>800</v>
      </c>
      <c r="E172" s="33">
        <v>0.75</v>
      </c>
      <c r="F172" s="18">
        <v>3</v>
      </c>
      <c r="G172" s="18">
        <v>150</v>
      </c>
      <c r="H172" s="18">
        <v>141</v>
      </c>
      <c r="I172" s="18">
        <v>98</v>
      </c>
    </row>
    <row r="173" spans="1:9">
      <c r="A173" s="18">
        <v>10</v>
      </c>
      <c r="B173" s="18">
        <v>3</v>
      </c>
      <c r="C173" s="18">
        <v>500</v>
      </c>
      <c r="D173" s="18">
        <v>800</v>
      </c>
      <c r="E173" s="33">
        <v>0.75</v>
      </c>
      <c r="F173" s="18">
        <v>4</v>
      </c>
      <c r="G173" s="18">
        <v>143</v>
      </c>
      <c r="H173" s="18">
        <v>136</v>
      </c>
      <c r="I173" s="18">
        <v>100</v>
      </c>
    </row>
    <row r="174" spans="1:9">
      <c r="A174" s="18">
        <v>10</v>
      </c>
      <c r="B174" s="18">
        <v>3</v>
      </c>
      <c r="C174" s="18">
        <v>500</v>
      </c>
      <c r="D174" s="18">
        <v>800</v>
      </c>
      <c r="E174" s="33">
        <v>0.75</v>
      </c>
      <c r="F174" s="18">
        <v>8</v>
      </c>
      <c r="G174" s="18">
        <v>131</v>
      </c>
      <c r="H174" s="18">
        <v>126</v>
      </c>
      <c r="I174" s="18">
        <v>94</v>
      </c>
    </row>
    <row r="175" spans="1:9">
      <c r="A175" s="18">
        <v>10</v>
      </c>
      <c r="B175" s="18">
        <v>3</v>
      </c>
      <c r="C175" s="18">
        <v>500</v>
      </c>
      <c r="D175" s="18">
        <v>800</v>
      </c>
      <c r="E175" s="33">
        <v>0.75</v>
      </c>
      <c r="F175" s="18">
        <v>24</v>
      </c>
      <c r="G175" s="18">
        <v>117</v>
      </c>
      <c r="H175" s="18">
        <v>109</v>
      </c>
      <c r="I175" s="18">
        <v>84</v>
      </c>
    </row>
    <row r="176" spans="1:9">
      <c r="A176" s="18">
        <v>10</v>
      </c>
      <c r="B176" s="18">
        <v>3</v>
      </c>
      <c r="C176" s="18">
        <v>500</v>
      </c>
      <c r="D176" s="18">
        <v>800</v>
      </c>
      <c r="E176" s="33">
        <v>0.9</v>
      </c>
      <c r="F176" s="18">
        <v>1</v>
      </c>
      <c r="G176" s="18">
        <v>179</v>
      </c>
      <c r="H176" s="18">
        <v>156</v>
      </c>
      <c r="I176" s="18">
        <v>102</v>
      </c>
    </row>
    <row r="177" spans="1:9">
      <c r="A177" s="18">
        <v>10</v>
      </c>
      <c r="B177" s="18">
        <v>3</v>
      </c>
      <c r="C177" s="18">
        <v>500</v>
      </c>
      <c r="D177" s="18">
        <v>800</v>
      </c>
      <c r="E177" s="33">
        <v>0.9</v>
      </c>
      <c r="F177" s="18">
        <v>2</v>
      </c>
      <c r="G177" s="18">
        <v>156</v>
      </c>
      <c r="H177" s="18">
        <v>146</v>
      </c>
      <c r="I177" s="18">
        <v>101</v>
      </c>
    </row>
    <row r="178" spans="1:9">
      <c r="A178" s="18">
        <v>10</v>
      </c>
      <c r="B178" s="18">
        <v>3</v>
      </c>
      <c r="C178" s="18">
        <v>500</v>
      </c>
      <c r="D178" s="18">
        <v>800</v>
      </c>
      <c r="E178" s="33">
        <v>0.9</v>
      </c>
      <c r="F178" s="18">
        <v>3</v>
      </c>
      <c r="G178" s="18">
        <v>147</v>
      </c>
      <c r="H178" s="18">
        <v>139</v>
      </c>
      <c r="I178" s="18">
        <v>98</v>
      </c>
    </row>
    <row r="179" spans="1:9">
      <c r="A179" s="18">
        <v>10</v>
      </c>
      <c r="B179" s="18">
        <v>3</v>
      </c>
      <c r="C179" s="18">
        <v>500</v>
      </c>
      <c r="D179" s="18">
        <v>800</v>
      </c>
      <c r="E179" s="33">
        <v>0.9</v>
      </c>
      <c r="F179" s="18">
        <v>4</v>
      </c>
      <c r="G179" s="18">
        <v>141</v>
      </c>
      <c r="H179" s="18">
        <v>134</v>
      </c>
      <c r="I179" s="18">
        <v>100</v>
      </c>
    </row>
    <row r="180" spans="1:9">
      <c r="A180" s="18">
        <v>10</v>
      </c>
      <c r="B180" s="18">
        <v>3</v>
      </c>
      <c r="C180" s="18">
        <v>500</v>
      </c>
      <c r="D180" s="18">
        <v>800</v>
      </c>
      <c r="E180" s="33">
        <v>0.9</v>
      </c>
      <c r="F180" s="18">
        <v>8</v>
      </c>
      <c r="G180" s="18">
        <v>130</v>
      </c>
      <c r="H180" s="18">
        <v>125</v>
      </c>
      <c r="I180" s="18">
        <v>95</v>
      </c>
    </row>
    <row r="181" spans="1:9">
      <c r="A181" s="18">
        <v>10</v>
      </c>
      <c r="B181" s="18">
        <v>3</v>
      </c>
      <c r="C181" s="18">
        <v>500</v>
      </c>
      <c r="D181" s="18">
        <v>800</v>
      </c>
      <c r="E181" s="33">
        <v>0.9</v>
      </c>
      <c r="F181" s="18">
        <v>24</v>
      </c>
      <c r="G181" s="18">
        <v>116</v>
      </c>
      <c r="H181" s="18">
        <v>109</v>
      </c>
      <c r="I181" s="18">
        <v>84</v>
      </c>
    </row>
    <row r="182" spans="1:9">
      <c r="A182" s="18">
        <v>20</v>
      </c>
      <c r="B182" s="18">
        <v>3</v>
      </c>
      <c r="C182" s="18">
        <v>0</v>
      </c>
      <c r="D182" s="18">
        <v>150</v>
      </c>
      <c r="E182" s="33">
        <v>0.5</v>
      </c>
      <c r="F182" s="18">
        <v>1</v>
      </c>
      <c r="G182" s="18">
        <v>207</v>
      </c>
      <c r="H182" s="18">
        <v>158</v>
      </c>
      <c r="I182" s="18">
        <v>92</v>
      </c>
    </row>
    <row r="183" spans="1:9">
      <c r="A183" s="18">
        <v>20</v>
      </c>
      <c r="B183" s="18">
        <v>3</v>
      </c>
      <c r="C183" s="18">
        <v>0</v>
      </c>
      <c r="D183" s="18">
        <v>150</v>
      </c>
      <c r="E183" s="33">
        <v>0.5</v>
      </c>
      <c r="F183" s="18">
        <v>2</v>
      </c>
      <c r="G183" s="18">
        <v>172</v>
      </c>
      <c r="H183" s="18">
        <v>150</v>
      </c>
      <c r="I183" s="18">
        <v>100</v>
      </c>
    </row>
    <row r="184" spans="1:9">
      <c r="A184" s="18">
        <v>20</v>
      </c>
      <c r="B184" s="18">
        <v>3</v>
      </c>
      <c r="C184" s="18">
        <v>0</v>
      </c>
      <c r="D184" s="18">
        <v>150</v>
      </c>
      <c r="E184" s="33">
        <v>0.5</v>
      </c>
      <c r="F184" s="18">
        <v>3</v>
      </c>
      <c r="G184" s="18">
        <v>157</v>
      </c>
      <c r="H184" s="18">
        <v>145</v>
      </c>
      <c r="I184" s="18">
        <v>100</v>
      </c>
    </row>
    <row r="185" spans="1:9">
      <c r="A185" s="18">
        <v>20</v>
      </c>
      <c r="B185" s="18">
        <v>3</v>
      </c>
      <c r="C185" s="18">
        <v>0</v>
      </c>
      <c r="D185" s="18">
        <v>150</v>
      </c>
      <c r="E185" s="33">
        <v>0.5</v>
      </c>
      <c r="F185" s="18">
        <v>4</v>
      </c>
      <c r="G185" s="18">
        <v>146</v>
      </c>
      <c r="H185" s="18">
        <v>141</v>
      </c>
      <c r="I185" s="18">
        <v>103</v>
      </c>
    </row>
    <row r="186" spans="1:9">
      <c r="A186" s="18">
        <v>20</v>
      </c>
      <c r="B186" s="18">
        <v>3</v>
      </c>
      <c r="C186" s="18">
        <v>0</v>
      </c>
      <c r="D186" s="18">
        <v>150</v>
      </c>
      <c r="E186" s="33">
        <v>0.5</v>
      </c>
      <c r="F186" s="18">
        <v>8</v>
      </c>
      <c r="G186" s="18">
        <v>128</v>
      </c>
      <c r="H186" s="18">
        <v>130</v>
      </c>
      <c r="I186" s="18">
        <v>99</v>
      </c>
    </row>
    <row r="187" spans="1:9">
      <c r="A187" s="18">
        <v>20</v>
      </c>
      <c r="B187" s="18">
        <v>3</v>
      </c>
      <c r="C187" s="18">
        <v>0</v>
      </c>
      <c r="D187" s="18">
        <v>150</v>
      </c>
      <c r="E187" s="33">
        <v>0.5</v>
      </c>
      <c r="F187" s="18">
        <v>24</v>
      </c>
      <c r="G187" s="18">
        <v>111</v>
      </c>
      <c r="H187" s="18">
        <v>111</v>
      </c>
      <c r="I187" s="18">
        <v>86</v>
      </c>
    </row>
    <row r="188" spans="1:9">
      <c r="A188" s="18">
        <v>20</v>
      </c>
      <c r="B188" s="44">
        <v>1</v>
      </c>
      <c r="C188" s="44">
        <v>0</v>
      </c>
      <c r="D188" s="44">
        <v>50</v>
      </c>
      <c r="E188" s="33">
        <f t="shared" ref="E188:I193" si="14">E182</f>
        <v>0.5</v>
      </c>
      <c r="F188" s="18">
        <f t="shared" si="14"/>
        <v>1</v>
      </c>
      <c r="G188" s="18">
        <f t="shared" si="14"/>
        <v>207</v>
      </c>
      <c r="H188" s="18">
        <f t="shared" si="14"/>
        <v>158</v>
      </c>
      <c r="I188" s="18">
        <f t="shared" si="14"/>
        <v>92</v>
      </c>
    </row>
    <row r="189" spans="1:9">
      <c r="A189" s="18">
        <v>20</v>
      </c>
      <c r="B189" s="44">
        <v>1</v>
      </c>
      <c r="C189" s="44">
        <v>0</v>
      </c>
      <c r="D189" s="44">
        <v>50</v>
      </c>
      <c r="E189" s="33">
        <f t="shared" si="14"/>
        <v>0.5</v>
      </c>
      <c r="F189" s="18">
        <f t="shared" si="14"/>
        <v>2</v>
      </c>
      <c r="G189" s="18">
        <f t="shared" si="14"/>
        <v>172</v>
      </c>
      <c r="H189" s="18">
        <f t="shared" si="14"/>
        <v>150</v>
      </c>
      <c r="I189" s="18">
        <f t="shared" si="14"/>
        <v>100</v>
      </c>
    </row>
    <row r="190" spans="1:9">
      <c r="A190" s="18">
        <v>20</v>
      </c>
      <c r="B190" s="44">
        <v>1</v>
      </c>
      <c r="C190" s="44">
        <v>0</v>
      </c>
      <c r="D190" s="44">
        <v>50</v>
      </c>
      <c r="E190" s="33">
        <f t="shared" si="14"/>
        <v>0.5</v>
      </c>
      <c r="F190" s="18">
        <f t="shared" si="14"/>
        <v>3</v>
      </c>
      <c r="G190" s="18">
        <f t="shared" si="14"/>
        <v>157</v>
      </c>
      <c r="H190" s="18">
        <f t="shared" si="14"/>
        <v>145</v>
      </c>
      <c r="I190" s="18">
        <f t="shared" si="14"/>
        <v>100</v>
      </c>
    </row>
    <row r="191" spans="1:9">
      <c r="A191" s="18">
        <v>20</v>
      </c>
      <c r="B191" s="44">
        <v>1</v>
      </c>
      <c r="C191" s="44">
        <v>0</v>
      </c>
      <c r="D191" s="44">
        <v>50</v>
      </c>
      <c r="E191" s="33">
        <f t="shared" si="14"/>
        <v>0.5</v>
      </c>
      <c r="F191" s="18">
        <f t="shared" si="14"/>
        <v>4</v>
      </c>
      <c r="G191" s="18">
        <f t="shared" si="14"/>
        <v>146</v>
      </c>
      <c r="H191" s="18">
        <f t="shared" si="14"/>
        <v>141</v>
      </c>
      <c r="I191" s="18">
        <f t="shared" si="14"/>
        <v>103</v>
      </c>
    </row>
    <row r="192" spans="1:9">
      <c r="A192" s="18">
        <v>20</v>
      </c>
      <c r="B192" s="44">
        <v>1</v>
      </c>
      <c r="C192" s="44">
        <v>0</v>
      </c>
      <c r="D192" s="44">
        <v>50</v>
      </c>
      <c r="E192" s="33">
        <f t="shared" si="14"/>
        <v>0.5</v>
      </c>
      <c r="F192" s="18">
        <f t="shared" si="14"/>
        <v>8</v>
      </c>
      <c r="G192" s="18">
        <f t="shared" si="14"/>
        <v>128</v>
      </c>
      <c r="H192" s="18">
        <f t="shared" si="14"/>
        <v>130</v>
      </c>
      <c r="I192" s="18">
        <f t="shared" si="14"/>
        <v>99</v>
      </c>
    </row>
    <row r="193" spans="1:9">
      <c r="A193" s="18">
        <v>20</v>
      </c>
      <c r="B193" s="44">
        <v>1</v>
      </c>
      <c r="C193" s="44">
        <v>0</v>
      </c>
      <c r="D193" s="44">
        <v>50</v>
      </c>
      <c r="E193" s="33">
        <f t="shared" si="14"/>
        <v>0.5</v>
      </c>
      <c r="F193" s="18">
        <f t="shared" si="14"/>
        <v>24</v>
      </c>
      <c r="G193" s="18">
        <f t="shared" si="14"/>
        <v>111</v>
      </c>
      <c r="H193" s="18">
        <f t="shared" si="14"/>
        <v>111</v>
      </c>
      <c r="I193" s="18">
        <f t="shared" si="14"/>
        <v>86</v>
      </c>
    </row>
    <row r="194" spans="1:9">
      <c r="A194" s="18">
        <v>20</v>
      </c>
      <c r="B194" s="18">
        <v>3</v>
      </c>
      <c r="C194" s="18">
        <v>0</v>
      </c>
      <c r="D194" s="18">
        <v>150</v>
      </c>
      <c r="E194" s="33">
        <v>0.75</v>
      </c>
      <c r="F194" s="18">
        <v>1</v>
      </c>
      <c r="G194" s="18">
        <v>192</v>
      </c>
      <c r="H194" s="18">
        <v>156</v>
      </c>
      <c r="I194" s="18">
        <v>98</v>
      </c>
    </row>
    <row r="195" spans="1:9">
      <c r="A195" s="18">
        <v>20</v>
      </c>
      <c r="B195" s="18">
        <v>3</v>
      </c>
      <c r="C195" s="18">
        <v>0</v>
      </c>
      <c r="D195" s="18">
        <v>150</v>
      </c>
      <c r="E195" s="33">
        <v>0.75</v>
      </c>
      <c r="F195" s="18">
        <v>2</v>
      </c>
      <c r="G195" s="18">
        <v>165</v>
      </c>
      <c r="H195" s="18">
        <v>147</v>
      </c>
      <c r="I195" s="18">
        <v>102</v>
      </c>
    </row>
    <row r="196" spans="1:9">
      <c r="A196" s="18">
        <v>20</v>
      </c>
      <c r="B196" s="18">
        <v>3</v>
      </c>
      <c r="C196" s="18">
        <v>0</v>
      </c>
      <c r="D196" s="18">
        <v>150</v>
      </c>
      <c r="E196" s="33">
        <v>0.75</v>
      </c>
      <c r="F196" s="18">
        <v>3</v>
      </c>
      <c r="G196" s="18">
        <v>151</v>
      </c>
      <c r="H196" s="18">
        <v>142</v>
      </c>
      <c r="I196" s="18">
        <v>101</v>
      </c>
    </row>
    <row r="197" spans="1:9">
      <c r="A197" s="18">
        <v>20</v>
      </c>
      <c r="B197" s="18">
        <v>3</v>
      </c>
      <c r="C197" s="18">
        <v>0</v>
      </c>
      <c r="D197" s="18">
        <v>150</v>
      </c>
      <c r="E197" s="33">
        <v>0.75</v>
      </c>
      <c r="F197" s="18">
        <v>4</v>
      </c>
      <c r="G197" s="18">
        <v>142</v>
      </c>
      <c r="H197" s="18">
        <v>138</v>
      </c>
      <c r="I197" s="18">
        <v>103</v>
      </c>
    </row>
    <row r="198" spans="1:9">
      <c r="A198" s="18">
        <v>20</v>
      </c>
      <c r="B198" s="18">
        <v>3</v>
      </c>
      <c r="C198" s="18">
        <v>0</v>
      </c>
      <c r="D198" s="18">
        <v>150</v>
      </c>
      <c r="E198" s="33">
        <v>0.75</v>
      </c>
      <c r="F198" s="18">
        <v>8</v>
      </c>
      <c r="G198" s="18">
        <v>126</v>
      </c>
      <c r="H198" s="18">
        <v>128</v>
      </c>
      <c r="I198" s="18">
        <v>98</v>
      </c>
    </row>
    <row r="199" spans="1:9">
      <c r="A199" s="18">
        <v>20</v>
      </c>
      <c r="B199" s="18">
        <v>3</v>
      </c>
      <c r="C199" s="18">
        <v>0</v>
      </c>
      <c r="D199" s="18">
        <v>150</v>
      </c>
      <c r="E199" s="33">
        <v>0.75</v>
      </c>
      <c r="F199" s="18">
        <v>24</v>
      </c>
      <c r="G199" s="18">
        <v>110</v>
      </c>
      <c r="H199" s="18">
        <v>110</v>
      </c>
      <c r="I199" s="18">
        <v>88</v>
      </c>
    </row>
    <row r="200" spans="1:9">
      <c r="A200" s="18">
        <v>20</v>
      </c>
      <c r="B200" s="44">
        <v>1</v>
      </c>
      <c r="C200" s="44">
        <v>0</v>
      </c>
      <c r="D200" s="44">
        <v>50</v>
      </c>
      <c r="E200" s="33">
        <f t="shared" ref="E200:I205" si="15">E194</f>
        <v>0.75</v>
      </c>
      <c r="F200" s="18">
        <f t="shared" si="15"/>
        <v>1</v>
      </c>
      <c r="G200" s="18">
        <f t="shared" si="15"/>
        <v>192</v>
      </c>
      <c r="H200" s="18">
        <f t="shared" si="15"/>
        <v>156</v>
      </c>
      <c r="I200" s="18">
        <f t="shared" si="15"/>
        <v>98</v>
      </c>
    </row>
    <row r="201" spans="1:9">
      <c r="A201" s="18">
        <v>20</v>
      </c>
      <c r="B201" s="44">
        <v>1</v>
      </c>
      <c r="C201" s="44">
        <v>0</v>
      </c>
      <c r="D201" s="44">
        <v>50</v>
      </c>
      <c r="E201" s="33">
        <f t="shared" si="15"/>
        <v>0.75</v>
      </c>
      <c r="F201" s="18">
        <f t="shared" si="15"/>
        <v>2</v>
      </c>
      <c r="G201" s="18">
        <f t="shared" si="15"/>
        <v>165</v>
      </c>
      <c r="H201" s="18">
        <f t="shared" si="15"/>
        <v>147</v>
      </c>
      <c r="I201" s="18">
        <f t="shared" si="15"/>
        <v>102</v>
      </c>
    </row>
    <row r="202" spans="1:9">
      <c r="A202" s="18">
        <v>20</v>
      </c>
      <c r="B202" s="44">
        <v>1</v>
      </c>
      <c r="C202" s="44">
        <v>0</v>
      </c>
      <c r="D202" s="44">
        <v>50</v>
      </c>
      <c r="E202" s="33">
        <f t="shared" si="15"/>
        <v>0.75</v>
      </c>
      <c r="F202" s="18">
        <f t="shared" si="15"/>
        <v>3</v>
      </c>
      <c r="G202" s="18">
        <f t="shared" si="15"/>
        <v>151</v>
      </c>
      <c r="H202" s="18">
        <f t="shared" si="15"/>
        <v>142</v>
      </c>
      <c r="I202" s="18">
        <f t="shared" si="15"/>
        <v>101</v>
      </c>
    </row>
    <row r="203" spans="1:9">
      <c r="A203" s="18">
        <v>20</v>
      </c>
      <c r="B203" s="44">
        <v>1</v>
      </c>
      <c r="C203" s="44">
        <v>0</v>
      </c>
      <c r="D203" s="44">
        <v>50</v>
      </c>
      <c r="E203" s="33">
        <f t="shared" si="15"/>
        <v>0.75</v>
      </c>
      <c r="F203" s="18">
        <f t="shared" si="15"/>
        <v>4</v>
      </c>
      <c r="G203" s="18">
        <f t="shared" si="15"/>
        <v>142</v>
      </c>
      <c r="H203" s="18">
        <f t="shared" si="15"/>
        <v>138</v>
      </c>
      <c r="I203" s="18">
        <f t="shared" si="15"/>
        <v>103</v>
      </c>
    </row>
    <row r="204" spans="1:9">
      <c r="A204" s="18">
        <v>20</v>
      </c>
      <c r="B204" s="44">
        <v>1</v>
      </c>
      <c r="C204" s="44">
        <v>0</v>
      </c>
      <c r="D204" s="44">
        <v>50</v>
      </c>
      <c r="E204" s="33">
        <f t="shared" si="15"/>
        <v>0.75</v>
      </c>
      <c r="F204" s="18">
        <f t="shared" si="15"/>
        <v>8</v>
      </c>
      <c r="G204" s="18">
        <f t="shared" si="15"/>
        <v>126</v>
      </c>
      <c r="H204" s="18">
        <f t="shared" si="15"/>
        <v>128</v>
      </c>
      <c r="I204" s="18">
        <f t="shared" si="15"/>
        <v>98</v>
      </c>
    </row>
    <row r="205" spans="1:9">
      <c r="A205" s="18">
        <v>20</v>
      </c>
      <c r="B205" s="44">
        <v>1</v>
      </c>
      <c r="C205" s="44">
        <v>0</v>
      </c>
      <c r="D205" s="44">
        <v>50</v>
      </c>
      <c r="E205" s="33">
        <f t="shared" si="15"/>
        <v>0.75</v>
      </c>
      <c r="F205" s="18">
        <f t="shared" si="15"/>
        <v>24</v>
      </c>
      <c r="G205" s="18">
        <f t="shared" si="15"/>
        <v>110</v>
      </c>
      <c r="H205" s="18">
        <f t="shared" si="15"/>
        <v>110</v>
      </c>
      <c r="I205" s="18">
        <f t="shared" si="15"/>
        <v>88</v>
      </c>
    </row>
    <row r="206" spans="1:9">
      <c r="A206" s="18">
        <v>20</v>
      </c>
      <c r="B206" s="18">
        <v>3</v>
      </c>
      <c r="C206" s="18">
        <v>0</v>
      </c>
      <c r="D206" s="18">
        <v>150</v>
      </c>
      <c r="E206" s="33">
        <v>0.9</v>
      </c>
      <c r="F206" s="18">
        <v>1</v>
      </c>
      <c r="G206" s="18">
        <v>182</v>
      </c>
      <c r="H206" s="18">
        <v>153</v>
      </c>
      <c r="I206" s="18">
        <v>98</v>
      </c>
    </row>
    <row r="207" spans="1:9">
      <c r="A207" s="18">
        <v>20</v>
      </c>
      <c r="B207" s="18">
        <v>3</v>
      </c>
      <c r="C207" s="18">
        <v>0</v>
      </c>
      <c r="D207" s="18">
        <v>150</v>
      </c>
      <c r="E207" s="33">
        <v>0.9</v>
      </c>
      <c r="F207" s="18">
        <v>2</v>
      </c>
      <c r="G207" s="18">
        <v>157</v>
      </c>
      <c r="H207" s="18">
        <v>145</v>
      </c>
      <c r="I207" s="18">
        <v>104</v>
      </c>
    </row>
    <row r="208" spans="1:9">
      <c r="A208" s="18">
        <v>20</v>
      </c>
      <c r="B208" s="18">
        <v>3</v>
      </c>
      <c r="C208" s="18">
        <v>0</v>
      </c>
      <c r="D208" s="18">
        <v>150</v>
      </c>
      <c r="E208" s="33">
        <v>0.9</v>
      </c>
      <c r="F208" s="18">
        <v>3</v>
      </c>
      <c r="G208" s="18">
        <v>145</v>
      </c>
      <c r="H208" s="18">
        <v>139</v>
      </c>
      <c r="I208" s="18">
        <v>103</v>
      </c>
    </row>
    <row r="209" spans="1:9">
      <c r="A209" s="18">
        <v>20</v>
      </c>
      <c r="B209" s="18">
        <v>3</v>
      </c>
      <c r="C209" s="18">
        <v>0</v>
      </c>
      <c r="D209" s="18">
        <v>150</v>
      </c>
      <c r="E209" s="33">
        <v>0.9</v>
      </c>
      <c r="F209" s="18">
        <v>4</v>
      </c>
      <c r="G209" s="18">
        <v>136</v>
      </c>
      <c r="H209" s="18">
        <v>134</v>
      </c>
      <c r="I209" s="18">
        <v>102</v>
      </c>
    </row>
    <row r="210" spans="1:9">
      <c r="A210" s="18">
        <v>20</v>
      </c>
      <c r="B210" s="18">
        <v>3</v>
      </c>
      <c r="C210" s="18">
        <v>0</v>
      </c>
      <c r="D210" s="18">
        <v>150</v>
      </c>
      <c r="E210" s="33">
        <v>0.9</v>
      </c>
      <c r="F210" s="18">
        <v>8</v>
      </c>
      <c r="G210" s="18">
        <v>123</v>
      </c>
      <c r="H210" s="18">
        <v>126</v>
      </c>
      <c r="I210" s="18">
        <v>97</v>
      </c>
    </row>
    <row r="211" spans="1:9">
      <c r="A211" s="18">
        <v>20</v>
      </c>
      <c r="B211" s="18">
        <v>3</v>
      </c>
      <c r="C211" s="18">
        <v>0</v>
      </c>
      <c r="D211" s="18">
        <v>150</v>
      </c>
      <c r="E211" s="33">
        <v>0.9</v>
      </c>
      <c r="F211" s="18">
        <v>24</v>
      </c>
      <c r="G211" s="18">
        <v>109</v>
      </c>
      <c r="H211" s="18">
        <v>108</v>
      </c>
      <c r="I211" s="18">
        <v>90</v>
      </c>
    </row>
    <row r="212" spans="1:9">
      <c r="A212" s="18">
        <v>20</v>
      </c>
      <c r="B212" s="44">
        <v>1</v>
      </c>
      <c r="C212" s="44">
        <v>0</v>
      </c>
      <c r="D212" s="44">
        <v>50</v>
      </c>
      <c r="E212" s="33">
        <f t="shared" ref="E212:I217" si="16">E206</f>
        <v>0.9</v>
      </c>
      <c r="F212" s="18">
        <f t="shared" si="16"/>
        <v>1</v>
      </c>
      <c r="G212" s="18">
        <f t="shared" si="16"/>
        <v>182</v>
      </c>
      <c r="H212" s="18">
        <f t="shared" si="16"/>
        <v>153</v>
      </c>
      <c r="I212" s="18">
        <f t="shared" si="16"/>
        <v>98</v>
      </c>
    </row>
    <row r="213" spans="1:9">
      <c r="A213" s="18">
        <v>20</v>
      </c>
      <c r="B213" s="44">
        <v>1</v>
      </c>
      <c r="C213" s="44">
        <v>0</v>
      </c>
      <c r="D213" s="44">
        <v>50</v>
      </c>
      <c r="E213" s="33">
        <f t="shared" si="16"/>
        <v>0.9</v>
      </c>
      <c r="F213" s="18">
        <f t="shared" si="16"/>
        <v>2</v>
      </c>
      <c r="G213" s="18">
        <f t="shared" si="16"/>
        <v>157</v>
      </c>
      <c r="H213" s="18">
        <f t="shared" si="16"/>
        <v>145</v>
      </c>
      <c r="I213" s="18">
        <f t="shared" si="16"/>
        <v>104</v>
      </c>
    </row>
    <row r="214" spans="1:9">
      <c r="A214" s="18">
        <v>20</v>
      </c>
      <c r="B214" s="44">
        <v>1</v>
      </c>
      <c r="C214" s="44">
        <v>0</v>
      </c>
      <c r="D214" s="44">
        <v>50</v>
      </c>
      <c r="E214" s="33">
        <f t="shared" si="16"/>
        <v>0.9</v>
      </c>
      <c r="F214" s="18">
        <f t="shared" si="16"/>
        <v>3</v>
      </c>
      <c r="G214" s="18">
        <f t="shared" si="16"/>
        <v>145</v>
      </c>
      <c r="H214" s="18">
        <f t="shared" si="16"/>
        <v>139</v>
      </c>
      <c r="I214" s="18">
        <f t="shared" si="16"/>
        <v>103</v>
      </c>
    </row>
    <row r="215" spans="1:9">
      <c r="A215" s="18">
        <v>20</v>
      </c>
      <c r="B215" s="44">
        <v>1</v>
      </c>
      <c r="C215" s="44">
        <v>0</v>
      </c>
      <c r="D215" s="44">
        <v>50</v>
      </c>
      <c r="E215" s="33">
        <f t="shared" si="16"/>
        <v>0.9</v>
      </c>
      <c r="F215" s="18">
        <f t="shared" si="16"/>
        <v>4</v>
      </c>
      <c r="G215" s="18">
        <f t="shared" si="16"/>
        <v>136</v>
      </c>
      <c r="H215" s="18">
        <f t="shared" si="16"/>
        <v>134</v>
      </c>
      <c r="I215" s="18">
        <f t="shared" si="16"/>
        <v>102</v>
      </c>
    </row>
    <row r="216" spans="1:9">
      <c r="A216" s="18">
        <v>20</v>
      </c>
      <c r="B216" s="44">
        <v>1</v>
      </c>
      <c r="C216" s="44">
        <v>0</v>
      </c>
      <c r="D216" s="44">
        <v>50</v>
      </c>
      <c r="E216" s="33">
        <f t="shared" si="16"/>
        <v>0.9</v>
      </c>
      <c r="F216" s="18">
        <f t="shared" si="16"/>
        <v>8</v>
      </c>
      <c r="G216" s="18">
        <f t="shared" si="16"/>
        <v>123</v>
      </c>
      <c r="H216" s="18">
        <f t="shared" si="16"/>
        <v>126</v>
      </c>
      <c r="I216" s="18">
        <f t="shared" si="16"/>
        <v>97</v>
      </c>
    </row>
    <row r="217" spans="1:9">
      <c r="A217" s="18">
        <v>20</v>
      </c>
      <c r="B217" s="44">
        <v>1</v>
      </c>
      <c r="C217" s="44">
        <v>0</v>
      </c>
      <c r="D217" s="44">
        <v>50</v>
      </c>
      <c r="E217" s="33">
        <f t="shared" si="16"/>
        <v>0.9</v>
      </c>
      <c r="F217" s="18">
        <f t="shared" si="16"/>
        <v>24</v>
      </c>
      <c r="G217" s="18">
        <f t="shared" si="16"/>
        <v>109</v>
      </c>
      <c r="H217" s="18">
        <f t="shared" si="16"/>
        <v>108</v>
      </c>
      <c r="I217" s="18">
        <f t="shared" si="16"/>
        <v>90</v>
      </c>
    </row>
    <row r="218" spans="1:9">
      <c r="A218" s="18">
        <v>20</v>
      </c>
      <c r="B218" s="18">
        <v>3</v>
      </c>
      <c r="C218" s="18">
        <v>150</v>
      </c>
      <c r="D218" s="18">
        <v>500</v>
      </c>
      <c r="E218" s="33">
        <v>0.5</v>
      </c>
      <c r="F218" s="18">
        <v>1</v>
      </c>
      <c r="G218" s="18">
        <v>192</v>
      </c>
      <c r="H218" s="18">
        <v>159</v>
      </c>
      <c r="I218" s="18">
        <v>99</v>
      </c>
    </row>
    <row r="219" spans="1:9">
      <c r="A219" s="18">
        <v>20</v>
      </c>
      <c r="B219" s="18">
        <v>3</v>
      </c>
      <c r="C219" s="18">
        <v>150</v>
      </c>
      <c r="D219" s="18">
        <v>500</v>
      </c>
      <c r="E219" s="33">
        <v>0.5</v>
      </c>
      <c r="F219" s="18">
        <v>2</v>
      </c>
      <c r="G219" s="18">
        <v>161</v>
      </c>
      <c r="H219" s="18">
        <v>149</v>
      </c>
      <c r="I219" s="18">
        <v>104</v>
      </c>
    </row>
    <row r="220" spans="1:9">
      <c r="A220" s="18">
        <v>20</v>
      </c>
      <c r="B220" s="18">
        <v>3</v>
      </c>
      <c r="C220" s="18">
        <v>150</v>
      </c>
      <c r="D220" s="18">
        <v>500</v>
      </c>
      <c r="E220" s="33">
        <v>0.5</v>
      </c>
      <c r="F220" s="18">
        <v>3</v>
      </c>
      <c r="G220" s="18">
        <v>147</v>
      </c>
      <c r="H220" s="18">
        <v>143</v>
      </c>
      <c r="I220" s="18">
        <v>102</v>
      </c>
    </row>
    <row r="221" spans="1:9">
      <c r="A221" s="18">
        <v>20</v>
      </c>
      <c r="B221" s="18">
        <v>3</v>
      </c>
      <c r="C221" s="18">
        <v>150</v>
      </c>
      <c r="D221" s="18">
        <v>500</v>
      </c>
      <c r="E221" s="33">
        <v>0.5</v>
      </c>
      <c r="F221" s="18">
        <v>4</v>
      </c>
      <c r="G221" s="18">
        <v>139</v>
      </c>
      <c r="H221" s="18">
        <v>138</v>
      </c>
      <c r="I221" s="18">
        <v>104</v>
      </c>
    </row>
    <row r="222" spans="1:9">
      <c r="A222" s="18">
        <v>20</v>
      </c>
      <c r="B222" s="18">
        <v>3</v>
      </c>
      <c r="C222" s="18">
        <v>150</v>
      </c>
      <c r="D222" s="18">
        <v>500</v>
      </c>
      <c r="E222" s="33">
        <v>0.5</v>
      </c>
      <c r="F222" s="18">
        <v>8</v>
      </c>
      <c r="G222" s="18">
        <v>124</v>
      </c>
      <c r="H222" s="18">
        <v>127</v>
      </c>
      <c r="I222" s="18">
        <v>98</v>
      </c>
    </row>
    <row r="223" spans="1:9">
      <c r="A223" s="18">
        <v>20</v>
      </c>
      <c r="B223" s="18">
        <v>3</v>
      </c>
      <c r="C223" s="18">
        <v>150</v>
      </c>
      <c r="D223" s="18">
        <v>500</v>
      </c>
      <c r="E223" s="33">
        <v>0.5</v>
      </c>
      <c r="F223" s="18">
        <v>24</v>
      </c>
      <c r="G223" s="18">
        <v>110</v>
      </c>
      <c r="H223" s="18">
        <v>110</v>
      </c>
      <c r="I223" s="18">
        <v>85</v>
      </c>
    </row>
    <row r="224" spans="1:9">
      <c r="A224" s="18">
        <v>20</v>
      </c>
      <c r="B224" s="44">
        <v>1</v>
      </c>
      <c r="C224" s="44">
        <v>50</v>
      </c>
      <c r="D224" s="44">
        <v>167.5</v>
      </c>
      <c r="E224" s="33">
        <f t="shared" ref="E224:I229" si="17">E218</f>
        <v>0.5</v>
      </c>
      <c r="F224" s="18">
        <f t="shared" si="17"/>
        <v>1</v>
      </c>
      <c r="G224" s="18">
        <f t="shared" si="17"/>
        <v>192</v>
      </c>
      <c r="H224" s="18">
        <f t="shared" si="17"/>
        <v>159</v>
      </c>
      <c r="I224" s="18">
        <f t="shared" si="17"/>
        <v>99</v>
      </c>
    </row>
    <row r="225" spans="1:9">
      <c r="A225" s="18">
        <v>20</v>
      </c>
      <c r="B225" s="44">
        <v>1</v>
      </c>
      <c r="C225" s="44">
        <v>50</v>
      </c>
      <c r="D225" s="44">
        <v>167.5</v>
      </c>
      <c r="E225" s="33">
        <f t="shared" si="17"/>
        <v>0.5</v>
      </c>
      <c r="F225" s="18">
        <f t="shared" si="17"/>
        <v>2</v>
      </c>
      <c r="G225" s="18">
        <f t="shared" si="17"/>
        <v>161</v>
      </c>
      <c r="H225" s="18">
        <f t="shared" si="17"/>
        <v>149</v>
      </c>
      <c r="I225" s="18">
        <f t="shared" si="17"/>
        <v>104</v>
      </c>
    </row>
    <row r="226" spans="1:9">
      <c r="A226" s="18">
        <v>20</v>
      </c>
      <c r="B226" s="44">
        <v>1</v>
      </c>
      <c r="C226" s="44">
        <v>50</v>
      </c>
      <c r="D226" s="44">
        <v>167.5</v>
      </c>
      <c r="E226" s="33">
        <f t="shared" si="17"/>
        <v>0.5</v>
      </c>
      <c r="F226" s="18">
        <f t="shared" si="17"/>
        <v>3</v>
      </c>
      <c r="G226" s="18">
        <f t="shared" si="17"/>
        <v>147</v>
      </c>
      <c r="H226" s="18">
        <f t="shared" si="17"/>
        <v>143</v>
      </c>
      <c r="I226" s="18">
        <f t="shared" si="17"/>
        <v>102</v>
      </c>
    </row>
    <row r="227" spans="1:9">
      <c r="A227" s="18">
        <v>20</v>
      </c>
      <c r="B227" s="44">
        <v>1</v>
      </c>
      <c r="C227" s="44">
        <v>50</v>
      </c>
      <c r="D227" s="44">
        <v>167.5</v>
      </c>
      <c r="E227" s="33">
        <f t="shared" si="17"/>
        <v>0.5</v>
      </c>
      <c r="F227" s="18">
        <f t="shared" si="17"/>
        <v>4</v>
      </c>
      <c r="G227" s="18">
        <f t="shared" si="17"/>
        <v>139</v>
      </c>
      <c r="H227" s="18">
        <f t="shared" si="17"/>
        <v>138</v>
      </c>
      <c r="I227" s="18">
        <f t="shared" si="17"/>
        <v>104</v>
      </c>
    </row>
    <row r="228" spans="1:9">
      <c r="A228" s="18">
        <v>20</v>
      </c>
      <c r="B228" s="44">
        <v>1</v>
      </c>
      <c r="C228" s="44">
        <v>50</v>
      </c>
      <c r="D228" s="44">
        <v>167.5</v>
      </c>
      <c r="E228" s="33">
        <f t="shared" si="17"/>
        <v>0.5</v>
      </c>
      <c r="F228" s="18">
        <f t="shared" si="17"/>
        <v>8</v>
      </c>
      <c r="G228" s="18">
        <f t="shared" si="17"/>
        <v>124</v>
      </c>
      <c r="H228" s="18">
        <f t="shared" si="17"/>
        <v>127</v>
      </c>
      <c r="I228" s="18">
        <f t="shared" si="17"/>
        <v>98</v>
      </c>
    </row>
    <row r="229" spans="1:9">
      <c r="A229" s="18">
        <v>20</v>
      </c>
      <c r="B229" s="44">
        <v>1</v>
      </c>
      <c r="C229" s="44">
        <v>50</v>
      </c>
      <c r="D229" s="44">
        <v>167.5</v>
      </c>
      <c r="E229" s="33">
        <f t="shared" si="17"/>
        <v>0.5</v>
      </c>
      <c r="F229" s="18">
        <f t="shared" si="17"/>
        <v>24</v>
      </c>
      <c r="G229" s="18">
        <f t="shared" si="17"/>
        <v>110</v>
      </c>
      <c r="H229" s="18">
        <f t="shared" si="17"/>
        <v>110</v>
      </c>
      <c r="I229" s="18">
        <f t="shared" si="17"/>
        <v>85</v>
      </c>
    </row>
    <row r="230" spans="1:9">
      <c r="A230" s="18">
        <v>20</v>
      </c>
      <c r="B230" s="18">
        <v>3</v>
      </c>
      <c r="C230" s="18">
        <v>150</v>
      </c>
      <c r="D230" s="18">
        <v>500</v>
      </c>
      <c r="E230" s="33">
        <v>0.75</v>
      </c>
      <c r="F230" s="18">
        <v>1</v>
      </c>
      <c r="G230" s="18">
        <v>180</v>
      </c>
      <c r="H230" s="18">
        <v>157</v>
      </c>
      <c r="I230" s="18">
        <v>103</v>
      </c>
    </row>
    <row r="231" spans="1:9">
      <c r="A231" s="18">
        <v>20</v>
      </c>
      <c r="B231" s="18">
        <v>3</v>
      </c>
      <c r="C231" s="18">
        <v>150</v>
      </c>
      <c r="D231" s="18">
        <v>500</v>
      </c>
      <c r="E231" s="33">
        <v>0.75</v>
      </c>
      <c r="F231" s="18">
        <v>2</v>
      </c>
      <c r="G231" s="18">
        <v>156</v>
      </c>
      <c r="H231" s="18">
        <v>146</v>
      </c>
      <c r="I231" s="18">
        <v>105</v>
      </c>
    </row>
    <row r="232" spans="1:9">
      <c r="A232" s="18">
        <v>20</v>
      </c>
      <c r="B232" s="18">
        <v>3</v>
      </c>
      <c r="C232" s="18">
        <v>150</v>
      </c>
      <c r="D232" s="18">
        <v>500</v>
      </c>
      <c r="E232" s="33">
        <v>0.75</v>
      </c>
      <c r="F232" s="18">
        <v>3</v>
      </c>
      <c r="G232" s="18">
        <v>144</v>
      </c>
      <c r="H232" s="18">
        <v>140</v>
      </c>
      <c r="I232" s="18">
        <v>102</v>
      </c>
    </row>
    <row r="233" spans="1:9">
      <c r="A233" s="18">
        <v>20</v>
      </c>
      <c r="B233" s="18">
        <v>3</v>
      </c>
      <c r="C233" s="18">
        <v>150</v>
      </c>
      <c r="D233" s="18">
        <v>500</v>
      </c>
      <c r="E233" s="33">
        <v>0.75</v>
      </c>
      <c r="F233" s="18">
        <v>4</v>
      </c>
      <c r="G233" s="18">
        <v>137</v>
      </c>
      <c r="H233" s="18">
        <v>136</v>
      </c>
      <c r="I233" s="18">
        <v>103</v>
      </c>
    </row>
    <row r="234" spans="1:9">
      <c r="A234" s="18">
        <v>20</v>
      </c>
      <c r="B234" s="18">
        <v>3</v>
      </c>
      <c r="C234" s="18">
        <v>150</v>
      </c>
      <c r="D234" s="18">
        <v>500</v>
      </c>
      <c r="E234" s="33">
        <v>0.75</v>
      </c>
      <c r="F234" s="18">
        <v>8</v>
      </c>
      <c r="G234" s="18">
        <v>123</v>
      </c>
      <c r="H234" s="18">
        <v>126</v>
      </c>
      <c r="I234" s="18">
        <v>97</v>
      </c>
    </row>
    <row r="235" spans="1:9">
      <c r="A235" s="18">
        <v>20</v>
      </c>
      <c r="B235" s="18">
        <v>3</v>
      </c>
      <c r="C235" s="18">
        <v>150</v>
      </c>
      <c r="D235" s="18">
        <v>500</v>
      </c>
      <c r="E235" s="33">
        <v>0.75</v>
      </c>
      <c r="F235" s="18">
        <v>24</v>
      </c>
      <c r="G235" s="18">
        <v>109</v>
      </c>
      <c r="H235" s="18">
        <v>109</v>
      </c>
      <c r="I235" s="18">
        <v>87</v>
      </c>
    </row>
    <row r="236" spans="1:9">
      <c r="A236" s="18">
        <v>20</v>
      </c>
      <c r="B236" s="44">
        <v>1</v>
      </c>
      <c r="C236" s="44">
        <v>50</v>
      </c>
      <c r="D236" s="44">
        <v>167.5</v>
      </c>
      <c r="E236" s="33">
        <f t="shared" ref="E236:I241" si="18">E230</f>
        <v>0.75</v>
      </c>
      <c r="F236" s="18">
        <f t="shared" si="18"/>
        <v>1</v>
      </c>
      <c r="G236" s="18">
        <f t="shared" si="18"/>
        <v>180</v>
      </c>
      <c r="H236" s="18">
        <f t="shared" si="18"/>
        <v>157</v>
      </c>
      <c r="I236" s="18">
        <f t="shared" si="18"/>
        <v>103</v>
      </c>
    </row>
    <row r="237" spans="1:9">
      <c r="A237" s="18">
        <v>20</v>
      </c>
      <c r="B237" s="44">
        <v>1</v>
      </c>
      <c r="C237" s="44">
        <v>50</v>
      </c>
      <c r="D237" s="44">
        <v>167.5</v>
      </c>
      <c r="E237" s="33">
        <f t="shared" si="18"/>
        <v>0.75</v>
      </c>
      <c r="F237" s="18">
        <f t="shared" si="18"/>
        <v>2</v>
      </c>
      <c r="G237" s="18">
        <f t="shared" si="18"/>
        <v>156</v>
      </c>
      <c r="H237" s="18">
        <f t="shared" si="18"/>
        <v>146</v>
      </c>
      <c r="I237" s="18">
        <f t="shared" si="18"/>
        <v>105</v>
      </c>
    </row>
    <row r="238" spans="1:9">
      <c r="A238" s="18">
        <v>20</v>
      </c>
      <c r="B238" s="44">
        <v>1</v>
      </c>
      <c r="C238" s="44">
        <v>50</v>
      </c>
      <c r="D238" s="44">
        <v>167.5</v>
      </c>
      <c r="E238" s="33">
        <f t="shared" si="18"/>
        <v>0.75</v>
      </c>
      <c r="F238" s="18">
        <f t="shared" si="18"/>
        <v>3</v>
      </c>
      <c r="G238" s="18">
        <f t="shared" si="18"/>
        <v>144</v>
      </c>
      <c r="H238" s="18">
        <f t="shared" si="18"/>
        <v>140</v>
      </c>
      <c r="I238" s="18">
        <f t="shared" si="18"/>
        <v>102</v>
      </c>
    </row>
    <row r="239" spans="1:9">
      <c r="A239" s="18">
        <v>20</v>
      </c>
      <c r="B239" s="44">
        <v>1</v>
      </c>
      <c r="C239" s="44">
        <v>50</v>
      </c>
      <c r="D239" s="44">
        <v>167.5</v>
      </c>
      <c r="E239" s="33">
        <f t="shared" si="18"/>
        <v>0.75</v>
      </c>
      <c r="F239" s="18">
        <f t="shared" si="18"/>
        <v>4</v>
      </c>
      <c r="G239" s="18">
        <f t="shared" si="18"/>
        <v>137</v>
      </c>
      <c r="H239" s="18">
        <f t="shared" si="18"/>
        <v>136</v>
      </c>
      <c r="I239" s="18">
        <f t="shared" si="18"/>
        <v>103</v>
      </c>
    </row>
    <row r="240" spans="1:9">
      <c r="A240" s="18">
        <v>20</v>
      </c>
      <c r="B240" s="44">
        <v>1</v>
      </c>
      <c r="C240" s="44">
        <v>50</v>
      </c>
      <c r="D240" s="44">
        <v>167.5</v>
      </c>
      <c r="E240" s="33">
        <f t="shared" si="18"/>
        <v>0.75</v>
      </c>
      <c r="F240" s="18">
        <f t="shared" si="18"/>
        <v>8</v>
      </c>
      <c r="G240" s="18">
        <f t="shared" si="18"/>
        <v>123</v>
      </c>
      <c r="H240" s="18">
        <f t="shared" si="18"/>
        <v>126</v>
      </c>
      <c r="I240" s="18">
        <f t="shared" si="18"/>
        <v>97</v>
      </c>
    </row>
    <row r="241" spans="1:9">
      <c r="A241" s="18">
        <v>20</v>
      </c>
      <c r="B241" s="44">
        <v>1</v>
      </c>
      <c r="C241" s="44">
        <v>50</v>
      </c>
      <c r="D241" s="44">
        <v>167.5</v>
      </c>
      <c r="E241" s="33">
        <f t="shared" si="18"/>
        <v>0.75</v>
      </c>
      <c r="F241" s="18">
        <f t="shared" si="18"/>
        <v>24</v>
      </c>
      <c r="G241" s="18">
        <f t="shared" si="18"/>
        <v>109</v>
      </c>
      <c r="H241" s="18">
        <f t="shared" si="18"/>
        <v>109</v>
      </c>
      <c r="I241" s="18">
        <f t="shared" si="18"/>
        <v>87</v>
      </c>
    </row>
    <row r="242" spans="1:9">
      <c r="A242" s="18">
        <v>20</v>
      </c>
      <c r="B242" s="18">
        <v>3</v>
      </c>
      <c r="C242" s="18">
        <v>150</v>
      </c>
      <c r="D242" s="18">
        <v>500</v>
      </c>
      <c r="E242" s="33">
        <v>0.9</v>
      </c>
      <c r="F242" s="18">
        <v>1</v>
      </c>
      <c r="G242" s="18">
        <v>171</v>
      </c>
      <c r="H242" s="18">
        <v>153</v>
      </c>
      <c r="I242" s="18">
        <v>103</v>
      </c>
    </row>
    <row r="243" spans="1:9">
      <c r="A243" s="18">
        <v>20</v>
      </c>
      <c r="B243" s="18">
        <v>3</v>
      </c>
      <c r="C243" s="18">
        <v>150</v>
      </c>
      <c r="D243" s="18">
        <v>500</v>
      </c>
      <c r="E243" s="33">
        <v>0.9</v>
      </c>
      <c r="F243" s="18">
        <v>2</v>
      </c>
      <c r="G243" s="18">
        <v>149</v>
      </c>
      <c r="H243" s="18">
        <v>144</v>
      </c>
      <c r="I243" s="18">
        <v>105</v>
      </c>
    </row>
    <row r="244" spans="1:9">
      <c r="A244" s="18">
        <v>20</v>
      </c>
      <c r="B244" s="18">
        <v>3</v>
      </c>
      <c r="C244" s="18">
        <v>150</v>
      </c>
      <c r="D244" s="18">
        <v>500</v>
      </c>
      <c r="E244" s="33">
        <v>0.9</v>
      </c>
      <c r="F244" s="18">
        <v>3</v>
      </c>
      <c r="G244" s="18">
        <v>139</v>
      </c>
      <c r="H244" s="18">
        <v>137</v>
      </c>
      <c r="I244" s="18">
        <v>103</v>
      </c>
    </row>
    <row r="245" spans="1:9">
      <c r="A245" s="18">
        <v>20</v>
      </c>
      <c r="B245" s="18">
        <v>3</v>
      </c>
      <c r="C245" s="18">
        <v>150</v>
      </c>
      <c r="D245" s="18">
        <v>500</v>
      </c>
      <c r="E245" s="33">
        <v>0.9</v>
      </c>
      <c r="F245" s="18">
        <v>4</v>
      </c>
      <c r="G245" s="18">
        <v>132</v>
      </c>
      <c r="H245" s="18">
        <v>132</v>
      </c>
      <c r="I245" s="18">
        <v>102</v>
      </c>
    </row>
    <row r="246" spans="1:9">
      <c r="A246" s="18">
        <v>20</v>
      </c>
      <c r="B246" s="18">
        <v>3</v>
      </c>
      <c r="C246" s="18">
        <v>150</v>
      </c>
      <c r="D246" s="18">
        <v>500</v>
      </c>
      <c r="E246" s="33">
        <v>0.9</v>
      </c>
      <c r="F246" s="18">
        <v>8</v>
      </c>
      <c r="G246" s="18">
        <v>121</v>
      </c>
      <c r="H246" s="18">
        <v>124</v>
      </c>
      <c r="I246" s="18">
        <v>96</v>
      </c>
    </row>
    <row r="247" spans="1:9">
      <c r="A247" s="18">
        <v>20</v>
      </c>
      <c r="B247" s="18">
        <v>3</v>
      </c>
      <c r="C247" s="18">
        <v>150</v>
      </c>
      <c r="D247" s="18">
        <v>500</v>
      </c>
      <c r="E247" s="33">
        <v>0.9</v>
      </c>
      <c r="F247" s="18">
        <v>24</v>
      </c>
      <c r="G247" s="18">
        <v>108</v>
      </c>
      <c r="H247" s="18">
        <v>108</v>
      </c>
      <c r="I247" s="18">
        <v>87</v>
      </c>
    </row>
    <row r="248" spans="1:9">
      <c r="A248" s="18">
        <v>20</v>
      </c>
      <c r="B248" s="44">
        <v>1</v>
      </c>
      <c r="C248" s="44">
        <v>50</v>
      </c>
      <c r="D248" s="44">
        <v>167.5</v>
      </c>
      <c r="E248" s="33">
        <f t="shared" ref="E248:I253" si="19">E242</f>
        <v>0.9</v>
      </c>
      <c r="F248" s="18">
        <f t="shared" si="19"/>
        <v>1</v>
      </c>
      <c r="G248" s="18">
        <f t="shared" si="19"/>
        <v>171</v>
      </c>
      <c r="H248" s="18">
        <f t="shared" si="19"/>
        <v>153</v>
      </c>
      <c r="I248" s="18">
        <f t="shared" si="19"/>
        <v>103</v>
      </c>
    </row>
    <row r="249" spans="1:9">
      <c r="A249" s="18">
        <v>20</v>
      </c>
      <c r="B249" s="44">
        <v>1</v>
      </c>
      <c r="C249" s="44">
        <v>50</v>
      </c>
      <c r="D249" s="44">
        <v>167.5</v>
      </c>
      <c r="E249" s="33">
        <f t="shared" si="19"/>
        <v>0.9</v>
      </c>
      <c r="F249" s="18">
        <f t="shared" si="19"/>
        <v>2</v>
      </c>
      <c r="G249" s="18">
        <f t="shared" si="19"/>
        <v>149</v>
      </c>
      <c r="H249" s="18">
        <f t="shared" si="19"/>
        <v>144</v>
      </c>
      <c r="I249" s="18">
        <f t="shared" si="19"/>
        <v>105</v>
      </c>
    </row>
    <row r="250" spans="1:9">
      <c r="A250" s="18">
        <v>20</v>
      </c>
      <c r="B250" s="44">
        <v>1</v>
      </c>
      <c r="C250" s="44">
        <v>50</v>
      </c>
      <c r="D250" s="44">
        <v>167.5</v>
      </c>
      <c r="E250" s="33">
        <f t="shared" si="19"/>
        <v>0.9</v>
      </c>
      <c r="F250" s="18">
        <f t="shared" si="19"/>
        <v>3</v>
      </c>
      <c r="G250" s="18">
        <f t="shared" si="19"/>
        <v>139</v>
      </c>
      <c r="H250" s="18">
        <f t="shared" si="19"/>
        <v>137</v>
      </c>
      <c r="I250" s="18">
        <f t="shared" si="19"/>
        <v>103</v>
      </c>
    </row>
    <row r="251" spans="1:9">
      <c r="A251" s="18">
        <v>20</v>
      </c>
      <c r="B251" s="44">
        <v>1</v>
      </c>
      <c r="C251" s="44">
        <v>50</v>
      </c>
      <c r="D251" s="44">
        <v>167.5</v>
      </c>
      <c r="E251" s="33">
        <f t="shared" si="19"/>
        <v>0.9</v>
      </c>
      <c r="F251" s="18">
        <f t="shared" si="19"/>
        <v>4</v>
      </c>
      <c r="G251" s="18">
        <f t="shared" si="19"/>
        <v>132</v>
      </c>
      <c r="H251" s="18">
        <f t="shared" si="19"/>
        <v>132</v>
      </c>
      <c r="I251" s="18">
        <f t="shared" si="19"/>
        <v>102</v>
      </c>
    </row>
    <row r="252" spans="1:9">
      <c r="A252" s="18">
        <v>20</v>
      </c>
      <c r="B252" s="44">
        <v>1</v>
      </c>
      <c r="C252" s="44">
        <v>50</v>
      </c>
      <c r="D252" s="44">
        <v>167.5</v>
      </c>
      <c r="E252" s="33">
        <f t="shared" si="19"/>
        <v>0.9</v>
      </c>
      <c r="F252" s="18">
        <f t="shared" si="19"/>
        <v>8</v>
      </c>
      <c r="G252" s="18">
        <f t="shared" si="19"/>
        <v>121</v>
      </c>
      <c r="H252" s="18">
        <f t="shared" si="19"/>
        <v>124</v>
      </c>
      <c r="I252" s="18">
        <f t="shared" si="19"/>
        <v>96</v>
      </c>
    </row>
    <row r="253" spans="1:9">
      <c r="A253" s="18">
        <v>20</v>
      </c>
      <c r="B253" s="44">
        <v>1</v>
      </c>
      <c r="C253" s="44">
        <v>50</v>
      </c>
      <c r="D253" s="44">
        <v>167.5</v>
      </c>
      <c r="E253" s="33">
        <f t="shared" si="19"/>
        <v>0.9</v>
      </c>
      <c r="F253" s="18">
        <f t="shared" si="19"/>
        <v>24</v>
      </c>
      <c r="G253" s="18">
        <f t="shared" si="19"/>
        <v>108</v>
      </c>
      <c r="H253" s="18">
        <f t="shared" si="19"/>
        <v>108</v>
      </c>
      <c r="I253" s="18">
        <f t="shared" si="19"/>
        <v>87</v>
      </c>
    </row>
    <row r="254" spans="1:9">
      <c r="A254" s="18">
        <v>20</v>
      </c>
      <c r="B254" s="18">
        <v>3</v>
      </c>
      <c r="C254" s="18">
        <v>500</v>
      </c>
      <c r="D254" s="18">
        <v>800</v>
      </c>
      <c r="E254" s="33">
        <v>0.5</v>
      </c>
      <c r="F254" s="18">
        <v>1</v>
      </c>
      <c r="G254" s="18">
        <v>187</v>
      </c>
      <c r="H254" s="18">
        <v>159</v>
      </c>
      <c r="I254" s="18">
        <v>101</v>
      </c>
    </row>
    <row r="255" spans="1:9">
      <c r="A255" s="18">
        <v>20</v>
      </c>
      <c r="B255" s="18">
        <v>3</v>
      </c>
      <c r="C255" s="18">
        <v>500</v>
      </c>
      <c r="D255" s="18">
        <v>800</v>
      </c>
      <c r="E255" s="33">
        <v>0.5</v>
      </c>
      <c r="F255" s="18">
        <v>2</v>
      </c>
      <c r="G255" s="18">
        <v>157</v>
      </c>
      <c r="H255" s="18">
        <v>148</v>
      </c>
      <c r="I255" s="18">
        <v>105</v>
      </c>
    </row>
    <row r="256" spans="1:9">
      <c r="A256" s="18">
        <v>20</v>
      </c>
      <c r="B256" s="18">
        <v>3</v>
      </c>
      <c r="C256" s="18">
        <v>500</v>
      </c>
      <c r="D256" s="18">
        <v>800</v>
      </c>
      <c r="E256" s="33">
        <v>0.5</v>
      </c>
      <c r="F256" s="18">
        <v>3</v>
      </c>
      <c r="G256" s="18">
        <v>145</v>
      </c>
      <c r="H256" s="18">
        <v>142</v>
      </c>
      <c r="I256" s="18">
        <v>102</v>
      </c>
    </row>
    <row r="257" spans="1:9">
      <c r="A257" s="18">
        <v>20</v>
      </c>
      <c r="B257" s="18">
        <v>3</v>
      </c>
      <c r="C257" s="18">
        <v>500</v>
      </c>
      <c r="D257" s="18">
        <v>800</v>
      </c>
      <c r="E257" s="33">
        <v>0.5</v>
      </c>
      <c r="F257" s="18">
        <v>4</v>
      </c>
      <c r="G257" s="18">
        <v>137</v>
      </c>
      <c r="H257" s="18">
        <v>137</v>
      </c>
      <c r="I257" s="18">
        <v>103</v>
      </c>
    </row>
    <row r="258" spans="1:9">
      <c r="A258" s="18">
        <v>20</v>
      </c>
      <c r="B258" s="18">
        <v>3</v>
      </c>
      <c r="C258" s="18">
        <v>500</v>
      </c>
      <c r="D258" s="18">
        <v>800</v>
      </c>
      <c r="E258" s="33">
        <v>0.5</v>
      </c>
      <c r="F258" s="18">
        <v>8</v>
      </c>
      <c r="G258" s="18">
        <v>124</v>
      </c>
      <c r="H258" s="18">
        <v>126</v>
      </c>
      <c r="I258" s="18">
        <v>98</v>
      </c>
    </row>
    <row r="259" spans="1:9">
      <c r="A259" s="18">
        <v>20</v>
      </c>
      <c r="B259" s="18">
        <v>3</v>
      </c>
      <c r="C259" s="18">
        <v>500</v>
      </c>
      <c r="D259" s="18">
        <v>800</v>
      </c>
      <c r="E259" s="33">
        <v>0.5</v>
      </c>
      <c r="F259" s="18">
        <v>24</v>
      </c>
      <c r="G259" s="18">
        <v>109</v>
      </c>
      <c r="H259" s="18">
        <v>110</v>
      </c>
      <c r="I259" s="18">
        <v>85</v>
      </c>
    </row>
    <row r="260" spans="1:9">
      <c r="A260" s="18">
        <v>20</v>
      </c>
      <c r="B260" s="18">
        <v>3</v>
      </c>
      <c r="C260" s="18">
        <v>500</v>
      </c>
      <c r="D260" s="18">
        <v>800</v>
      </c>
      <c r="E260" s="33">
        <v>0.75</v>
      </c>
      <c r="F260" s="18">
        <v>1</v>
      </c>
      <c r="G260" s="18">
        <v>174</v>
      </c>
      <c r="H260" s="18">
        <v>157</v>
      </c>
      <c r="I260" s="18">
        <v>105</v>
      </c>
    </row>
    <row r="261" spans="1:9">
      <c r="A261" s="18">
        <v>20</v>
      </c>
      <c r="B261" s="18">
        <v>3</v>
      </c>
      <c r="C261" s="18">
        <v>500</v>
      </c>
      <c r="D261" s="18">
        <v>800</v>
      </c>
      <c r="E261" s="33">
        <v>0.75</v>
      </c>
      <c r="F261" s="18">
        <v>2</v>
      </c>
      <c r="G261" s="18">
        <v>152</v>
      </c>
      <c r="H261" s="18">
        <v>146</v>
      </c>
      <c r="I261" s="18">
        <v>105</v>
      </c>
    </row>
    <row r="262" spans="1:9">
      <c r="A262" s="18">
        <v>20</v>
      </c>
      <c r="B262" s="18">
        <v>3</v>
      </c>
      <c r="C262" s="18">
        <v>500</v>
      </c>
      <c r="D262" s="18">
        <v>800</v>
      </c>
      <c r="E262" s="33">
        <v>0.75</v>
      </c>
      <c r="F262" s="18">
        <v>3</v>
      </c>
      <c r="G262" s="18">
        <v>142</v>
      </c>
      <c r="H262" s="18">
        <v>140</v>
      </c>
      <c r="I262" s="18">
        <v>102</v>
      </c>
    </row>
    <row r="263" spans="1:9">
      <c r="A263" s="18">
        <v>20</v>
      </c>
      <c r="B263" s="18">
        <v>3</v>
      </c>
      <c r="C263" s="18">
        <v>500</v>
      </c>
      <c r="D263" s="18">
        <v>800</v>
      </c>
      <c r="E263" s="33">
        <v>0.75</v>
      </c>
      <c r="F263" s="18">
        <v>4</v>
      </c>
      <c r="G263" s="18">
        <v>135</v>
      </c>
      <c r="H263" s="18">
        <v>135</v>
      </c>
      <c r="I263" s="18">
        <v>103</v>
      </c>
    </row>
    <row r="264" spans="1:9">
      <c r="A264" s="18">
        <v>20</v>
      </c>
      <c r="B264" s="18">
        <v>3</v>
      </c>
      <c r="C264" s="18">
        <v>500</v>
      </c>
      <c r="D264" s="18">
        <v>800</v>
      </c>
      <c r="E264" s="33">
        <v>0.75</v>
      </c>
      <c r="F264" s="18">
        <v>8</v>
      </c>
      <c r="G264" s="18">
        <v>123</v>
      </c>
      <c r="H264" s="18">
        <v>125</v>
      </c>
      <c r="I264" s="18">
        <v>97</v>
      </c>
    </row>
    <row r="265" spans="1:9">
      <c r="A265" s="18">
        <v>20</v>
      </c>
      <c r="B265" s="18">
        <v>3</v>
      </c>
      <c r="C265" s="18">
        <v>500</v>
      </c>
      <c r="D265" s="18">
        <v>800</v>
      </c>
      <c r="E265" s="33">
        <v>0.75</v>
      </c>
      <c r="F265" s="18">
        <v>24</v>
      </c>
      <c r="G265" s="18">
        <v>108</v>
      </c>
      <c r="H265" s="18">
        <v>109</v>
      </c>
      <c r="I265" s="18">
        <v>87</v>
      </c>
    </row>
    <row r="266" spans="1:9">
      <c r="A266" s="18">
        <v>20</v>
      </c>
      <c r="B266" s="18">
        <v>3</v>
      </c>
      <c r="C266" s="18">
        <v>500</v>
      </c>
      <c r="D266" s="18">
        <v>800</v>
      </c>
      <c r="E266" s="33">
        <v>0.9</v>
      </c>
      <c r="F266" s="18">
        <v>1</v>
      </c>
      <c r="G266" s="18">
        <v>167</v>
      </c>
      <c r="H266" s="18">
        <v>153</v>
      </c>
      <c r="I266" s="18">
        <v>105</v>
      </c>
    </row>
    <row r="267" spans="1:9">
      <c r="A267" s="18">
        <v>20</v>
      </c>
      <c r="B267" s="18">
        <v>3</v>
      </c>
      <c r="C267" s="18">
        <v>500</v>
      </c>
      <c r="D267" s="18">
        <v>800</v>
      </c>
      <c r="E267" s="33">
        <v>0.9</v>
      </c>
      <c r="F267" s="18">
        <v>2</v>
      </c>
      <c r="G267" s="18">
        <v>147</v>
      </c>
      <c r="H267" s="18">
        <v>144</v>
      </c>
      <c r="I267" s="18">
        <v>106</v>
      </c>
    </row>
    <row r="268" spans="1:9">
      <c r="A268" s="18">
        <v>20</v>
      </c>
      <c r="B268" s="18">
        <v>3</v>
      </c>
      <c r="C268" s="18">
        <v>500</v>
      </c>
      <c r="D268" s="18">
        <v>800</v>
      </c>
      <c r="E268" s="33">
        <v>0.9</v>
      </c>
      <c r="F268" s="18">
        <v>3</v>
      </c>
      <c r="G268" s="18">
        <v>138</v>
      </c>
      <c r="H268" s="18">
        <v>137</v>
      </c>
      <c r="I268" s="18">
        <v>104</v>
      </c>
    </row>
    <row r="269" spans="1:9">
      <c r="A269" s="18">
        <v>20</v>
      </c>
      <c r="B269" s="18">
        <v>3</v>
      </c>
      <c r="C269" s="18">
        <v>500</v>
      </c>
      <c r="D269" s="18">
        <v>800</v>
      </c>
      <c r="E269" s="33">
        <v>0.9</v>
      </c>
      <c r="F269" s="18">
        <v>4</v>
      </c>
      <c r="G269" s="18">
        <v>131</v>
      </c>
      <c r="H269" s="18">
        <v>132</v>
      </c>
      <c r="I269" s="18">
        <v>101</v>
      </c>
    </row>
    <row r="270" spans="1:9">
      <c r="A270" s="18">
        <v>20</v>
      </c>
      <c r="B270" s="18">
        <v>3</v>
      </c>
      <c r="C270" s="18">
        <v>500</v>
      </c>
      <c r="D270" s="18">
        <v>800</v>
      </c>
      <c r="E270" s="33">
        <v>0.9</v>
      </c>
      <c r="F270" s="18">
        <v>8</v>
      </c>
      <c r="G270" s="18">
        <v>120</v>
      </c>
      <c r="H270" s="18">
        <v>124</v>
      </c>
      <c r="I270" s="18">
        <v>96</v>
      </c>
    </row>
    <row r="271" spans="1:9">
      <c r="A271" s="18">
        <v>20</v>
      </c>
      <c r="B271" s="18">
        <v>3</v>
      </c>
      <c r="C271" s="18">
        <v>500</v>
      </c>
      <c r="D271" s="18">
        <v>800</v>
      </c>
      <c r="E271" s="33">
        <v>0.9</v>
      </c>
      <c r="F271" s="18">
        <v>24</v>
      </c>
      <c r="G271" s="18">
        <v>107</v>
      </c>
      <c r="H271" s="18">
        <v>108</v>
      </c>
      <c r="I271" s="18">
        <v>87</v>
      </c>
    </row>
    <row r="272" spans="1:9">
      <c r="A272" s="18">
        <v>30</v>
      </c>
      <c r="B272" s="18">
        <v>3</v>
      </c>
      <c r="C272" s="18">
        <v>0</v>
      </c>
      <c r="D272" s="18">
        <v>150</v>
      </c>
      <c r="E272" s="33">
        <v>0.5</v>
      </c>
      <c r="F272" s="18">
        <v>1</v>
      </c>
      <c r="G272" s="18">
        <v>194</v>
      </c>
      <c r="H272" s="18">
        <v>157</v>
      </c>
      <c r="I272" s="18">
        <v>37</v>
      </c>
    </row>
    <row r="273" spans="1:9">
      <c r="A273" s="18">
        <v>30</v>
      </c>
      <c r="B273" s="18">
        <v>3</v>
      </c>
      <c r="C273" s="18">
        <v>0</v>
      </c>
      <c r="D273" s="18">
        <v>150</v>
      </c>
      <c r="E273" s="33">
        <v>0.5</v>
      </c>
      <c r="F273" s="18">
        <v>2</v>
      </c>
      <c r="G273" s="18">
        <v>163</v>
      </c>
      <c r="H273" s="18">
        <v>148</v>
      </c>
      <c r="I273" s="18">
        <v>104</v>
      </c>
    </row>
    <row r="274" spans="1:9">
      <c r="A274" s="18">
        <v>30</v>
      </c>
      <c r="B274" s="18">
        <v>3</v>
      </c>
      <c r="C274" s="18">
        <v>0</v>
      </c>
      <c r="D274" s="18">
        <v>150</v>
      </c>
      <c r="E274" s="33">
        <v>0.5</v>
      </c>
      <c r="F274" s="18">
        <v>3</v>
      </c>
      <c r="G274" s="18">
        <v>147</v>
      </c>
      <c r="H274" s="18">
        <v>143</v>
      </c>
      <c r="I274" s="18">
        <v>104</v>
      </c>
    </row>
    <row r="275" spans="1:9">
      <c r="A275" s="18">
        <v>30</v>
      </c>
      <c r="B275" s="18">
        <v>3</v>
      </c>
      <c r="C275" s="18">
        <v>0</v>
      </c>
      <c r="D275" s="18">
        <v>150</v>
      </c>
      <c r="E275" s="33">
        <v>0.5</v>
      </c>
      <c r="F275" s="18">
        <v>4</v>
      </c>
      <c r="G275" s="18">
        <v>137</v>
      </c>
      <c r="H275" s="18">
        <v>140</v>
      </c>
      <c r="I275" s="18">
        <v>107</v>
      </c>
    </row>
    <row r="276" spans="1:9">
      <c r="A276" s="18">
        <v>30</v>
      </c>
      <c r="B276" s="18">
        <v>3</v>
      </c>
      <c r="C276" s="18">
        <v>0</v>
      </c>
      <c r="D276" s="18">
        <v>150</v>
      </c>
      <c r="E276" s="33">
        <v>0.5</v>
      </c>
      <c r="F276" s="18">
        <v>8</v>
      </c>
      <c r="G276" s="18">
        <v>118</v>
      </c>
      <c r="H276" s="18">
        <v>129</v>
      </c>
      <c r="I276" s="18">
        <v>102</v>
      </c>
    </row>
    <row r="277" spans="1:9">
      <c r="A277" s="18">
        <v>30</v>
      </c>
      <c r="B277" s="18">
        <v>3</v>
      </c>
      <c r="C277" s="18">
        <v>0</v>
      </c>
      <c r="D277" s="18">
        <v>150</v>
      </c>
      <c r="E277" s="33">
        <v>0.5</v>
      </c>
      <c r="F277" s="18">
        <v>24</v>
      </c>
      <c r="G277" s="18">
        <v>105</v>
      </c>
      <c r="H277" s="18">
        <v>110</v>
      </c>
      <c r="I277" s="18">
        <v>91</v>
      </c>
    </row>
    <row r="278" spans="1:9">
      <c r="A278" s="18">
        <v>30</v>
      </c>
      <c r="B278" s="44">
        <v>1</v>
      </c>
      <c r="C278" s="44">
        <v>0</v>
      </c>
      <c r="D278" s="44">
        <v>50</v>
      </c>
      <c r="E278" s="33">
        <f t="shared" ref="E278:I283" si="20">E272</f>
        <v>0.5</v>
      </c>
      <c r="F278" s="18">
        <f t="shared" si="20"/>
        <v>1</v>
      </c>
      <c r="G278" s="18">
        <f t="shared" si="20"/>
        <v>194</v>
      </c>
      <c r="H278" s="18">
        <f t="shared" si="20"/>
        <v>157</v>
      </c>
      <c r="I278" s="18">
        <f t="shared" si="20"/>
        <v>37</v>
      </c>
    </row>
    <row r="279" spans="1:9">
      <c r="A279" s="18">
        <v>30</v>
      </c>
      <c r="B279" s="44">
        <v>1</v>
      </c>
      <c r="C279" s="44">
        <v>0</v>
      </c>
      <c r="D279" s="44">
        <v>50</v>
      </c>
      <c r="E279" s="33">
        <f t="shared" si="20"/>
        <v>0.5</v>
      </c>
      <c r="F279" s="18">
        <f t="shared" si="20"/>
        <v>2</v>
      </c>
      <c r="G279" s="18">
        <f t="shared" si="20"/>
        <v>163</v>
      </c>
      <c r="H279" s="18">
        <f t="shared" si="20"/>
        <v>148</v>
      </c>
      <c r="I279" s="18">
        <f t="shared" si="20"/>
        <v>104</v>
      </c>
    </row>
    <row r="280" spans="1:9">
      <c r="A280" s="18">
        <v>30</v>
      </c>
      <c r="B280" s="44">
        <v>1</v>
      </c>
      <c r="C280" s="44">
        <v>0</v>
      </c>
      <c r="D280" s="44">
        <v>50</v>
      </c>
      <c r="E280" s="33">
        <f t="shared" si="20"/>
        <v>0.5</v>
      </c>
      <c r="F280" s="18">
        <f t="shared" si="20"/>
        <v>3</v>
      </c>
      <c r="G280" s="18">
        <f t="shared" si="20"/>
        <v>147</v>
      </c>
      <c r="H280" s="18">
        <f t="shared" si="20"/>
        <v>143</v>
      </c>
      <c r="I280" s="18">
        <f t="shared" si="20"/>
        <v>104</v>
      </c>
    </row>
    <row r="281" spans="1:9">
      <c r="A281" s="18">
        <v>30</v>
      </c>
      <c r="B281" s="44">
        <v>1</v>
      </c>
      <c r="C281" s="44">
        <v>0</v>
      </c>
      <c r="D281" s="44">
        <v>50</v>
      </c>
      <c r="E281" s="33">
        <f t="shared" si="20"/>
        <v>0.5</v>
      </c>
      <c r="F281" s="18">
        <f t="shared" si="20"/>
        <v>4</v>
      </c>
      <c r="G281" s="18">
        <f t="shared" si="20"/>
        <v>137</v>
      </c>
      <c r="H281" s="18">
        <f t="shared" si="20"/>
        <v>140</v>
      </c>
      <c r="I281" s="18">
        <f t="shared" si="20"/>
        <v>107</v>
      </c>
    </row>
    <row r="282" spans="1:9">
      <c r="A282" s="18">
        <v>30</v>
      </c>
      <c r="B282" s="44">
        <v>1</v>
      </c>
      <c r="C282" s="44">
        <v>0</v>
      </c>
      <c r="D282" s="44">
        <v>50</v>
      </c>
      <c r="E282" s="33">
        <f t="shared" si="20"/>
        <v>0.5</v>
      </c>
      <c r="F282" s="18">
        <f t="shared" si="20"/>
        <v>8</v>
      </c>
      <c r="G282" s="18">
        <f t="shared" si="20"/>
        <v>118</v>
      </c>
      <c r="H282" s="18">
        <f t="shared" si="20"/>
        <v>129</v>
      </c>
      <c r="I282" s="18">
        <f t="shared" si="20"/>
        <v>102</v>
      </c>
    </row>
    <row r="283" spans="1:9">
      <c r="A283" s="18">
        <v>30</v>
      </c>
      <c r="B283" s="44">
        <v>1</v>
      </c>
      <c r="C283" s="44">
        <v>0</v>
      </c>
      <c r="D283" s="44">
        <v>50</v>
      </c>
      <c r="E283" s="33">
        <f t="shared" si="20"/>
        <v>0.5</v>
      </c>
      <c r="F283" s="18">
        <f t="shared" si="20"/>
        <v>24</v>
      </c>
      <c r="G283" s="18">
        <f t="shared" si="20"/>
        <v>105</v>
      </c>
      <c r="H283" s="18">
        <f t="shared" si="20"/>
        <v>110</v>
      </c>
      <c r="I283" s="18">
        <f t="shared" si="20"/>
        <v>91</v>
      </c>
    </row>
    <row r="284" spans="1:9">
      <c r="A284" s="18">
        <v>30</v>
      </c>
      <c r="B284" s="18">
        <v>3</v>
      </c>
      <c r="C284" s="18">
        <v>0</v>
      </c>
      <c r="D284" s="18">
        <v>150</v>
      </c>
      <c r="E284" s="33">
        <v>0.75</v>
      </c>
      <c r="F284" s="18">
        <v>1</v>
      </c>
      <c r="G284" s="18">
        <v>180</v>
      </c>
      <c r="H284" s="18">
        <v>153</v>
      </c>
      <c r="I284" s="18">
        <v>103</v>
      </c>
    </row>
    <row r="285" spans="1:9">
      <c r="A285" s="18">
        <v>30</v>
      </c>
      <c r="B285" s="18">
        <v>3</v>
      </c>
      <c r="C285" s="18">
        <v>0</v>
      </c>
      <c r="D285" s="18">
        <v>150</v>
      </c>
      <c r="E285" s="33">
        <v>0.75</v>
      </c>
      <c r="F285" s="18">
        <v>2</v>
      </c>
      <c r="G285" s="18">
        <v>152</v>
      </c>
      <c r="H285" s="18">
        <v>146</v>
      </c>
      <c r="I285" s="18">
        <v>105</v>
      </c>
    </row>
    <row r="286" spans="1:9">
      <c r="A286" s="18">
        <v>30</v>
      </c>
      <c r="B286" s="18">
        <v>3</v>
      </c>
      <c r="C286" s="18">
        <v>0</v>
      </c>
      <c r="D286" s="18">
        <v>150</v>
      </c>
      <c r="E286" s="33">
        <v>0.75</v>
      </c>
      <c r="F286" s="18">
        <v>3</v>
      </c>
      <c r="G286" s="18">
        <v>140</v>
      </c>
      <c r="H286" s="18">
        <v>140</v>
      </c>
      <c r="I286" s="18">
        <v>104</v>
      </c>
    </row>
    <row r="287" spans="1:9">
      <c r="A287" s="18">
        <v>30</v>
      </c>
      <c r="B287" s="18">
        <v>3</v>
      </c>
      <c r="C287" s="18">
        <v>0</v>
      </c>
      <c r="D287" s="18">
        <v>150</v>
      </c>
      <c r="E287" s="33">
        <v>0.75</v>
      </c>
      <c r="F287" s="18">
        <v>4</v>
      </c>
      <c r="G287" s="18">
        <v>130</v>
      </c>
      <c r="H287" s="18">
        <v>138</v>
      </c>
      <c r="I287" s="18">
        <v>106</v>
      </c>
    </row>
    <row r="288" spans="1:9">
      <c r="A288" s="18">
        <v>30</v>
      </c>
      <c r="B288" s="18">
        <v>3</v>
      </c>
      <c r="C288" s="18">
        <v>0</v>
      </c>
      <c r="D288" s="18">
        <v>150</v>
      </c>
      <c r="E288" s="33">
        <v>0.75</v>
      </c>
      <c r="F288" s="18">
        <v>8</v>
      </c>
      <c r="G288" s="18">
        <v>116</v>
      </c>
      <c r="H288" s="18">
        <v>124</v>
      </c>
      <c r="I288" s="18">
        <v>101</v>
      </c>
    </row>
    <row r="289" spans="1:9">
      <c r="A289" s="18">
        <v>30</v>
      </c>
      <c r="B289" s="18">
        <v>3</v>
      </c>
      <c r="C289" s="18">
        <v>0</v>
      </c>
      <c r="D289" s="18">
        <v>150</v>
      </c>
      <c r="E289" s="33">
        <v>0.75</v>
      </c>
      <c r="F289" s="18">
        <v>24</v>
      </c>
      <c r="G289" s="18">
        <v>100</v>
      </c>
      <c r="H289" s="18">
        <v>108</v>
      </c>
      <c r="I289" s="18">
        <v>90</v>
      </c>
    </row>
    <row r="290" spans="1:9">
      <c r="A290" s="18">
        <v>30</v>
      </c>
      <c r="B290" s="44">
        <v>1</v>
      </c>
      <c r="C290" s="44">
        <v>0</v>
      </c>
      <c r="D290" s="44">
        <v>50</v>
      </c>
      <c r="E290" s="33">
        <f t="shared" ref="E290:I295" si="21">E284</f>
        <v>0.75</v>
      </c>
      <c r="F290" s="18">
        <f t="shared" si="21"/>
        <v>1</v>
      </c>
      <c r="G290" s="18">
        <f t="shared" si="21"/>
        <v>180</v>
      </c>
      <c r="H290" s="18">
        <f t="shared" si="21"/>
        <v>153</v>
      </c>
      <c r="I290" s="18">
        <f t="shared" si="21"/>
        <v>103</v>
      </c>
    </row>
    <row r="291" spans="1:9">
      <c r="A291" s="18">
        <v>30</v>
      </c>
      <c r="B291" s="44">
        <v>1</v>
      </c>
      <c r="C291" s="44">
        <v>0</v>
      </c>
      <c r="D291" s="44">
        <v>50</v>
      </c>
      <c r="E291" s="33">
        <f t="shared" si="21"/>
        <v>0.75</v>
      </c>
      <c r="F291" s="18">
        <f t="shared" si="21"/>
        <v>2</v>
      </c>
      <c r="G291" s="18">
        <f t="shared" si="21"/>
        <v>152</v>
      </c>
      <c r="H291" s="18">
        <f t="shared" si="21"/>
        <v>146</v>
      </c>
      <c r="I291" s="18">
        <f t="shared" si="21"/>
        <v>105</v>
      </c>
    </row>
    <row r="292" spans="1:9">
      <c r="A292" s="18">
        <v>30</v>
      </c>
      <c r="B292" s="44">
        <v>1</v>
      </c>
      <c r="C292" s="44">
        <v>0</v>
      </c>
      <c r="D292" s="44">
        <v>50</v>
      </c>
      <c r="E292" s="33">
        <f t="shared" si="21"/>
        <v>0.75</v>
      </c>
      <c r="F292" s="18">
        <f t="shared" si="21"/>
        <v>3</v>
      </c>
      <c r="G292" s="18">
        <f t="shared" si="21"/>
        <v>140</v>
      </c>
      <c r="H292" s="18">
        <f t="shared" si="21"/>
        <v>140</v>
      </c>
      <c r="I292" s="18">
        <f t="shared" si="21"/>
        <v>104</v>
      </c>
    </row>
    <row r="293" spans="1:9">
      <c r="A293" s="18">
        <v>30</v>
      </c>
      <c r="B293" s="44">
        <v>1</v>
      </c>
      <c r="C293" s="44">
        <v>0</v>
      </c>
      <c r="D293" s="44">
        <v>50</v>
      </c>
      <c r="E293" s="33">
        <f t="shared" si="21"/>
        <v>0.75</v>
      </c>
      <c r="F293" s="18">
        <f t="shared" si="21"/>
        <v>4</v>
      </c>
      <c r="G293" s="18">
        <f t="shared" si="21"/>
        <v>130</v>
      </c>
      <c r="H293" s="18">
        <f t="shared" si="21"/>
        <v>138</v>
      </c>
      <c r="I293" s="18">
        <f t="shared" si="21"/>
        <v>106</v>
      </c>
    </row>
    <row r="294" spans="1:9">
      <c r="A294" s="18">
        <v>30</v>
      </c>
      <c r="B294" s="44">
        <v>1</v>
      </c>
      <c r="C294" s="44">
        <v>0</v>
      </c>
      <c r="D294" s="44">
        <v>50</v>
      </c>
      <c r="E294" s="33">
        <f t="shared" si="21"/>
        <v>0.75</v>
      </c>
      <c r="F294" s="18">
        <f t="shared" si="21"/>
        <v>8</v>
      </c>
      <c r="G294" s="18">
        <f t="shared" si="21"/>
        <v>116</v>
      </c>
      <c r="H294" s="18">
        <f t="shared" si="21"/>
        <v>124</v>
      </c>
      <c r="I294" s="18">
        <f t="shared" si="21"/>
        <v>101</v>
      </c>
    </row>
    <row r="295" spans="1:9">
      <c r="A295" s="18">
        <v>30</v>
      </c>
      <c r="B295" s="44">
        <v>1</v>
      </c>
      <c r="C295" s="44">
        <v>0</v>
      </c>
      <c r="D295" s="44">
        <v>50</v>
      </c>
      <c r="E295" s="33">
        <f t="shared" si="21"/>
        <v>0.75</v>
      </c>
      <c r="F295" s="18">
        <f t="shared" si="21"/>
        <v>24</v>
      </c>
      <c r="G295" s="18">
        <f t="shared" si="21"/>
        <v>100</v>
      </c>
      <c r="H295" s="18">
        <f t="shared" si="21"/>
        <v>108</v>
      </c>
      <c r="I295" s="18">
        <f t="shared" si="21"/>
        <v>90</v>
      </c>
    </row>
    <row r="296" spans="1:9">
      <c r="A296" s="18">
        <v>30</v>
      </c>
      <c r="B296" s="18">
        <v>3</v>
      </c>
      <c r="C296" s="18">
        <v>0</v>
      </c>
      <c r="D296" s="18">
        <v>150</v>
      </c>
      <c r="E296" s="33">
        <v>0.9</v>
      </c>
      <c r="F296" s="18">
        <v>1</v>
      </c>
      <c r="G296" s="18">
        <v>163</v>
      </c>
      <c r="H296" s="18">
        <v>147</v>
      </c>
      <c r="I296" s="18">
        <v>103</v>
      </c>
    </row>
    <row r="297" spans="1:9">
      <c r="A297" s="18">
        <v>30</v>
      </c>
      <c r="B297" s="18">
        <v>3</v>
      </c>
      <c r="C297" s="18">
        <v>0</v>
      </c>
      <c r="D297" s="18">
        <v>150</v>
      </c>
      <c r="E297" s="33">
        <v>0.9</v>
      </c>
      <c r="F297" s="18">
        <v>2</v>
      </c>
      <c r="G297" s="18">
        <v>140</v>
      </c>
      <c r="H297" s="18">
        <v>139</v>
      </c>
      <c r="I297" s="18">
        <v>105</v>
      </c>
    </row>
    <row r="298" spans="1:9">
      <c r="A298" s="18">
        <v>30</v>
      </c>
      <c r="B298" s="18">
        <v>3</v>
      </c>
      <c r="C298" s="18">
        <v>0</v>
      </c>
      <c r="D298" s="18">
        <v>150</v>
      </c>
      <c r="E298" s="33">
        <v>0.9</v>
      </c>
      <c r="F298" s="18">
        <v>3</v>
      </c>
      <c r="G298" s="18">
        <v>130</v>
      </c>
      <c r="H298" s="18">
        <v>133</v>
      </c>
      <c r="I298" s="18">
        <v>100</v>
      </c>
    </row>
    <row r="299" spans="1:9">
      <c r="A299" s="18">
        <v>30</v>
      </c>
      <c r="B299" s="18">
        <v>3</v>
      </c>
      <c r="C299" s="18">
        <v>0</v>
      </c>
      <c r="D299" s="18">
        <v>150</v>
      </c>
      <c r="E299" s="33">
        <v>0.9</v>
      </c>
      <c r="F299" s="18">
        <v>4</v>
      </c>
      <c r="G299" s="18">
        <v>124</v>
      </c>
      <c r="H299" s="18">
        <v>130</v>
      </c>
      <c r="I299" s="18">
        <v>102</v>
      </c>
    </row>
    <row r="300" spans="1:9">
      <c r="A300" s="18">
        <v>30</v>
      </c>
      <c r="B300" s="18">
        <v>3</v>
      </c>
      <c r="C300" s="18">
        <v>0</v>
      </c>
      <c r="D300" s="18">
        <v>150</v>
      </c>
      <c r="E300" s="33">
        <v>0.9</v>
      </c>
      <c r="F300" s="18">
        <v>8</v>
      </c>
      <c r="G300" s="18">
        <v>112</v>
      </c>
      <c r="H300" s="18">
        <v>122</v>
      </c>
      <c r="I300" s="18">
        <v>98</v>
      </c>
    </row>
    <row r="301" spans="1:9">
      <c r="A301" s="18">
        <v>30</v>
      </c>
      <c r="B301" s="18">
        <v>3</v>
      </c>
      <c r="C301" s="18">
        <v>0</v>
      </c>
      <c r="D301" s="18">
        <v>150</v>
      </c>
      <c r="E301" s="33">
        <v>0.9</v>
      </c>
      <c r="F301" s="18">
        <v>24</v>
      </c>
      <c r="G301" s="18">
        <v>100</v>
      </c>
      <c r="H301" s="18">
        <v>108</v>
      </c>
      <c r="I301" s="18">
        <v>90</v>
      </c>
    </row>
    <row r="302" spans="1:9">
      <c r="A302" s="18">
        <v>30</v>
      </c>
      <c r="B302" s="44">
        <v>1</v>
      </c>
      <c r="C302" s="44">
        <v>0</v>
      </c>
      <c r="D302" s="44">
        <v>50</v>
      </c>
      <c r="E302" s="33">
        <f t="shared" ref="E302:I307" si="22">E296</f>
        <v>0.9</v>
      </c>
      <c r="F302" s="18">
        <f t="shared" si="22"/>
        <v>1</v>
      </c>
      <c r="G302" s="18">
        <f t="shared" si="22"/>
        <v>163</v>
      </c>
      <c r="H302" s="18">
        <f t="shared" si="22"/>
        <v>147</v>
      </c>
      <c r="I302" s="18">
        <f t="shared" si="22"/>
        <v>103</v>
      </c>
    </row>
    <row r="303" spans="1:9">
      <c r="A303" s="18">
        <v>30</v>
      </c>
      <c r="B303" s="44">
        <v>1</v>
      </c>
      <c r="C303" s="44">
        <v>0</v>
      </c>
      <c r="D303" s="44">
        <v>50</v>
      </c>
      <c r="E303" s="33">
        <f t="shared" si="22"/>
        <v>0.9</v>
      </c>
      <c r="F303" s="18">
        <f t="shared" si="22"/>
        <v>2</v>
      </c>
      <c r="G303" s="18">
        <f t="shared" si="22"/>
        <v>140</v>
      </c>
      <c r="H303" s="18">
        <f t="shared" si="22"/>
        <v>139</v>
      </c>
      <c r="I303" s="18">
        <f t="shared" si="22"/>
        <v>105</v>
      </c>
    </row>
    <row r="304" spans="1:9">
      <c r="A304" s="18">
        <v>30</v>
      </c>
      <c r="B304" s="44">
        <v>1</v>
      </c>
      <c r="C304" s="44">
        <v>0</v>
      </c>
      <c r="D304" s="44">
        <v>50</v>
      </c>
      <c r="E304" s="33">
        <f t="shared" si="22"/>
        <v>0.9</v>
      </c>
      <c r="F304" s="18">
        <f t="shared" si="22"/>
        <v>3</v>
      </c>
      <c r="G304" s="18">
        <f t="shared" si="22"/>
        <v>130</v>
      </c>
      <c r="H304" s="18">
        <f t="shared" si="22"/>
        <v>133</v>
      </c>
      <c r="I304" s="18">
        <f t="shared" si="22"/>
        <v>100</v>
      </c>
    </row>
    <row r="305" spans="1:9">
      <c r="A305" s="18">
        <v>30</v>
      </c>
      <c r="B305" s="44">
        <v>1</v>
      </c>
      <c r="C305" s="44">
        <v>0</v>
      </c>
      <c r="D305" s="44">
        <v>50</v>
      </c>
      <c r="E305" s="33">
        <f t="shared" si="22"/>
        <v>0.9</v>
      </c>
      <c r="F305" s="18">
        <f t="shared" si="22"/>
        <v>4</v>
      </c>
      <c r="G305" s="18">
        <f t="shared" si="22"/>
        <v>124</v>
      </c>
      <c r="H305" s="18">
        <f t="shared" si="22"/>
        <v>130</v>
      </c>
      <c r="I305" s="18">
        <f t="shared" si="22"/>
        <v>102</v>
      </c>
    </row>
    <row r="306" spans="1:9">
      <c r="A306" s="18">
        <v>30</v>
      </c>
      <c r="B306" s="44">
        <v>1</v>
      </c>
      <c r="C306" s="44">
        <v>0</v>
      </c>
      <c r="D306" s="44">
        <v>50</v>
      </c>
      <c r="E306" s="33">
        <f t="shared" si="22"/>
        <v>0.9</v>
      </c>
      <c r="F306" s="18">
        <f t="shared" si="22"/>
        <v>8</v>
      </c>
      <c r="G306" s="18">
        <f t="shared" si="22"/>
        <v>112</v>
      </c>
      <c r="H306" s="18">
        <f t="shared" si="22"/>
        <v>122</v>
      </c>
      <c r="I306" s="18">
        <f t="shared" si="22"/>
        <v>98</v>
      </c>
    </row>
    <row r="307" spans="1:9">
      <c r="A307" s="18">
        <v>30</v>
      </c>
      <c r="B307" s="44">
        <v>1</v>
      </c>
      <c r="C307" s="44">
        <v>0</v>
      </c>
      <c r="D307" s="44">
        <v>50</v>
      </c>
      <c r="E307" s="33">
        <f t="shared" si="22"/>
        <v>0.9</v>
      </c>
      <c r="F307" s="18">
        <f t="shared" si="22"/>
        <v>24</v>
      </c>
      <c r="G307" s="18">
        <f t="shared" si="22"/>
        <v>100</v>
      </c>
      <c r="H307" s="18">
        <f t="shared" si="22"/>
        <v>108</v>
      </c>
      <c r="I307" s="18">
        <f t="shared" si="22"/>
        <v>90</v>
      </c>
    </row>
    <row r="308" spans="1:9">
      <c r="A308" s="18">
        <v>30</v>
      </c>
      <c r="B308" s="18">
        <v>3</v>
      </c>
      <c r="C308" s="18">
        <v>150</v>
      </c>
      <c r="D308" s="18">
        <v>500</v>
      </c>
      <c r="E308" s="33">
        <v>0.5</v>
      </c>
      <c r="F308" s="18">
        <v>1</v>
      </c>
      <c r="G308" s="18">
        <v>180</v>
      </c>
      <c r="H308" s="18">
        <v>158</v>
      </c>
      <c r="I308" s="18">
        <v>104</v>
      </c>
    </row>
    <row r="309" spans="1:9">
      <c r="A309" s="18">
        <v>30</v>
      </c>
      <c r="B309" s="18">
        <v>3</v>
      </c>
      <c r="C309" s="18">
        <v>150</v>
      </c>
      <c r="D309" s="18">
        <v>500</v>
      </c>
      <c r="E309" s="33">
        <v>0.5</v>
      </c>
      <c r="F309" s="18">
        <v>2</v>
      </c>
      <c r="G309" s="18">
        <v>151</v>
      </c>
      <c r="H309" s="18">
        <v>148</v>
      </c>
      <c r="I309" s="18">
        <v>108</v>
      </c>
    </row>
    <row r="310" spans="1:9">
      <c r="A310" s="18">
        <v>30</v>
      </c>
      <c r="B310" s="18">
        <v>3</v>
      </c>
      <c r="C310" s="18">
        <v>150</v>
      </c>
      <c r="D310" s="18">
        <v>500</v>
      </c>
      <c r="E310" s="33">
        <v>0.5</v>
      </c>
      <c r="F310" s="18">
        <v>3</v>
      </c>
      <c r="G310" s="18">
        <v>139</v>
      </c>
      <c r="H310" s="18">
        <v>142</v>
      </c>
      <c r="I310" s="18">
        <v>106</v>
      </c>
    </row>
    <row r="311" spans="1:9">
      <c r="A311" s="18">
        <v>30</v>
      </c>
      <c r="B311" s="18">
        <v>3</v>
      </c>
      <c r="C311" s="18">
        <v>150</v>
      </c>
      <c r="D311" s="18">
        <v>500</v>
      </c>
      <c r="E311" s="33">
        <v>0.5</v>
      </c>
      <c r="F311" s="18">
        <v>4</v>
      </c>
      <c r="G311" s="18">
        <v>131</v>
      </c>
      <c r="H311" s="18">
        <v>137</v>
      </c>
      <c r="I311" s="18">
        <v>107</v>
      </c>
    </row>
    <row r="312" spans="1:9">
      <c r="A312" s="18">
        <v>30</v>
      </c>
      <c r="B312" s="18">
        <v>3</v>
      </c>
      <c r="C312" s="18">
        <v>150</v>
      </c>
      <c r="D312" s="18">
        <v>500</v>
      </c>
      <c r="E312" s="33">
        <v>0.5</v>
      </c>
      <c r="F312" s="18">
        <v>8</v>
      </c>
      <c r="G312" s="18">
        <v>115</v>
      </c>
      <c r="H312" s="18">
        <v>127</v>
      </c>
      <c r="I312" s="18">
        <v>101</v>
      </c>
    </row>
    <row r="313" spans="1:9">
      <c r="A313" s="18">
        <v>30</v>
      </c>
      <c r="B313" s="18">
        <v>3</v>
      </c>
      <c r="C313" s="18">
        <v>150</v>
      </c>
      <c r="D313" s="18">
        <v>500</v>
      </c>
      <c r="E313" s="33">
        <v>0.5</v>
      </c>
      <c r="F313" s="18">
        <v>24</v>
      </c>
      <c r="G313" s="18">
        <v>104</v>
      </c>
      <c r="H313" s="18">
        <v>109</v>
      </c>
      <c r="I313" s="18">
        <v>91</v>
      </c>
    </row>
    <row r="314" spans="1:9">
      <c r="A314" s="18">
        <v>30</v>
      </c>
      <c r="B314" s="44">
        <v>1</v>
      </c>
      <c r="C314" s="44">
        <v>50</v>
      </c>
      <c r="D314" s="44">
        <v>167.5</v>
      </c>
      <c r="E314" s="33">
        <f t="shared" ref="E314:I319" si="23">E308</f>
        <v>0.5</v>
      </c>
      <c r="F314" s="18">
        <f t="shared" si="23"/>
        <v>1</v>
      </c>
      <c r="G314" s="18">
        <f t="shared" si="23"/>
        <v>180</v>
      </c>
      <c r="H314" s="18">
        <f t="shared" si="23"/>
        <v>158</v>
      </c>
      <c r="I314" s="18">
        <f t="shared" si="23"/>
        <v>104</v>
      </c>
    </row>
    <row r="315" spans="1:9">
      <c r="A315" s="18">
        <v>30</v>
      </c>
      <c r="B315" s="44">
        <v>1</v>
      </c>
      <c r="C315" s="44">
        <v>50</v>
      </c>
      <c r="D315" s="44">
        <v>167.5</v>
      </c>
      <c r="E315" s="33">
        <f t="shared" si="23"/>
        <v>0.5</v>
      </c>
      <c r="F315" s="18">
        <f t="shared" si="23"/>
        <v>2</v>
      </c>
      <c r="G315" s="18">
        <f t="shared" si="23"/>
        <v>151</v>
      </c>
      <c r="H315" s="18">
        <f t="shared" si="23"/>
        <v>148</v>
      </c>
      <c r="I315" s="18">
        <f t="shared" si="23"/>
        <v>108</v>
      </c>
    </row>
    <row r="316" spans="1:9">
      <c r="A316" s="18">
        <v>30</v>
      </c>
      <c r="B316" s="44">
        <v>1</v>
      </c>
      <c r="C316" s="44">
        <v>50</v>
      </c>
      <c r="D316" s="44">
        <v>167.5</v>
      </c>
      <c r="E316" s="33">
        <f t="shared" si="23"/>
        <v>0.5</v>
      </c>
      <c r="F316" s="18">
        <f t="shared" si="23"/>
        <v>3</v>
      </c>
      <c r="G316" s="18">
        <f t="shared" si="23"/>
        <v>139</v>
      </c>
      <c r="H316" s="18">
        <f t="shared" si="23"/>
        <v>142</v>
      </c>
      <c r="I316" s="18">
        <f t="shared" si="23"/>
        <v>106</v>
      </c>
    </row>
    <row r="317" spans="1:9">
      <c r="A317" s="18">
        <v>30</v>
      </c>
      <c r="B317" s="44">
        <v>1</v>
      </c>
      <c r="C317" s="44">
        <v>50</v>
      </c>
      <c r="D317" s="44">
        <v>167.5</v>
      </c>
      <c r="E317" s="33">
        <f t="shared" si="23"/>
        <v>0.5</v>
      </c>
      <c r="F317" s="18">
        <f t="shared" si="23"/>
        <v>4</v>
      </c>
      <c r="G317" s="18">
        <f t="shared" si="23"/>
        <v>131</v>
      </c>
      <c r="H317" s="18">
        <f t="shared" si="23"/>
        <v>137</v>
      </c>
      <c r="I317" s="18">
        <f t="shared" si="23"/>
        <v>107</v>
      </c>
    </row>
    <row r="318" spans="1:9">
      <c r="A318" s="18">
        <v>30</v>
      </c>
      <c r="B318" s="44">
        <v>1</v>
      </c>
      <c r="C318" s="44">
        <v>50</v>
      </c>
      <c r="D318" s="44">
        <v>167.5</v>
      </c>
      <c r="E318" s="33">
        <f t="shared" si="23"/>
        <v>0.5</v>
      </c>
      <c r="F318" s="18">
        <f t="shared" si="23"/>
        <v>8</v>
      </c>
      <c r="G318" s="18">
        <f t="shared" si="23"/>
        <v>115</v>
      </c>
      <c r="H318" s="18">
        <f t="shared" si="23"/>
        <v>127</v>
      </c>
      <c r="I318" s="18">
        <f t="shared" si="23"/>
        <v>101</v>
      </c>
    </row>
    <row r="319" spans="1:9">
      <c r="A319" s="18">
        <v>30</v>
      </c>
      <c r="B319" s="44">
        <v>1</v>
      </c>
      <c r="C319" s="44">
        <v>50</v>
      </c>
      <c r="D319" s="44">
        <v>167.5</v>
      </c>
      <c r="E319" s="33">
        <f t="shared" si="23"/>
        <v>0.5</v>
      </c>
      <c r="F319" s="18">
        <f t="shared" si="23"/>
        <v>24</v>
      </c>
      <c r="G319" s="18">
        <f t="shared" si="23"/>
        <v>104</v>
      </c>
      <c r="H319" s="18">
        <f t="shared" si="23"/>
        <v>109</v>
      </c>
      <c r="I319" s="18">
        <f t="shared" si="23"/>
        <v>91</v>
      </c>
    </row>
    <row r="320" spans="1:9">
      <c r="A320" s="18">
        <v>30</v>
      </c>
      <c r="B320" s="18">
        <v>3</v>
      </c>
      <c r="C320" s="18">
        <v>150</v>
      </c>
      <c r="D320" s="18">
        <v>500</v>
      </c>
      <c r="E320" s="33">
        <v>0.75</v>
      </c>
      <c r="F320" s="18">
        <v>1</v>
      </c>
      <c r="G320" s="18">
        <v>168</v>
      </c>
      <c r="H320" s="18">
        <v>154</v>
      </c>
      <c r="I320" s="18">
        <v>108</v>
      </c>
    </row>
    <row r="321" spans="1:9">
      <c r="A321" s="18">
        <v>30</v>
      </c>
      <c r="B321" s="18">
        <v>3</v>
      </c>
      <c r="C321" s="18">
        <v>150</v>
      </c>
      <c r="D321" s="18">
        <v>500</v>
      </c>
      <c r="E321" s="33">
        <v>0.75</v>
      </c>
      <c r="F321" s="18">
        <v>2</v>
      </c>
      <c r="G321" s="18">
        <v>144</v>
      </c>
      <c r="H321" s="18">
        <v>145</v>
      </c>
      <c r="I321" s="18">
        <v>108</v>
      </c>
    </row>
    <row r="322" spans="1:9">
      <c r="A322" s="18">
        <v>30</v>
      </c>
      <c r="B322" s="18">
        <v>3</v>
      </c>
      <c r="C322" s="18">
        <v>150</v>
      </c>
      <c r="D322" s="18">
        <v>500</v>
      </c>
      <c r="E322" s="33">
        <v>0.75</v>
      </c>
      <c r="F322" s="18">
        <v>3</v>
      </c>
      <c r="G322" s="18">
        <v>134</v>
      </c>
      <c r="H322" s="18">
        <v>139</v>
      </c>
      <c r="I322" s="18">
        <v>105</v>
      </c>
    </row>
    <row r="323" spans="1:9">
      <c r="A323" s="18">
        <v>30</v>
      </c>
      <c r="B323" s="18">
        <v>3</v>
      </c>
      <c r="C323" s="18">
        <v>150</v>
      </c>
      <c r="D323" s="18">
        <v>500</v>
      </c>
      <c r="E323" s="33">
        <v>0.75</v>
      </c>
      <c r="F323" s="18">
        <v>4</v>
      </c>
      <c r="G323" s="18">
        <v>126</v>
      </c>
      <c r="H323" s="18">
        <v>137</v>
      </c>
      <c r="I323" s="18">
        <v>106</v>
      </c>
    </row>
    <row r="324" spans="1:9">
      <c r="A324" s="18">
        <v>30</v>
      </c>
      <c r="B324" s="18">
        <v>3</v>
      </c>
      <c r="C324" s="18">
        <v>150</v>
      </c>
      <c r="D324" s="18">
        <v>500</v>
      </c>
      <c r="E324" s="33">
        <v>0.75</v>
      </c>
      <c r="F324" s="18">
        <v>8</v>
      </c>
      <c r="G324" s="18">
        <v>114</v>
      </c>
      <c r="H324" s="18">
        <v>123</v>
      </c>
      <c r="I324" s="18">
        <v>100</v>
      </c>
    </row>
    <row r="325" spans="1:9">
      <c r="A325" s="18">
        <v>30</v>
      </c>
      <c r="B325" s="18">
        <v>3</v>
      </c>
      <c r="C325" s="18">
        <v>150</v>
      </c>
      <c r="D325" s="18">
        <v>500</v>
      </c>
      <c r="E325" s="33">
        <v>0.75</v>
      </c>
      <c r="F325" s="18">
        <v>24</v>
      </c>
      <c r="G325" s="18">
        <v>99</v>
      </c>
      <c r="H325" s="18">
        <v>108</v>
      </c>
      <c r="I325" s="18">
        <v>90</v>
      </c>
    </row>
    <row r="326" spans="1:9">
      <c r="A326" s="18">
        <v>30</v>
      </c>
      <c r="B326" s="44">
        <v>1</v>
      </c>
      <c r="C326" s="44">
        <v>50</v>
      </c>
      <c r="D326" s="44">
        <v>167.5</v>
      </c>
      <c r="E326" s="33">
        <f t="shared" ref="E326:I331" si="24">E320</f>
        <v>0.75</v>
      </c>
      <c r="F326" s="18">
        <f t="shared" si="24"/>
        <v>1</v>
      </c>
      <c r="G326" s="18">
        <f t="shared" si="24"/>
        <v>168</v>
      </c>
      <c r="H326" s="18">
        <f t="shared" si="24"/>
        <v>154</v>
      </c>
      <c r="I326" s="18">
        <f t="shared" si="24"/>
        <v>108</v>
      </c>
    </row>
    <row r="327" spans="1:9">
      <c r="A327" s="18">
        <v>30</v>
      </c>
      <c r="B327" s="44">
        <v>1</v>
      </c>
      <c r="C327" s="44">
        <v>50</v>
      </c>
      <c r="D327" s="44">
        <v>167.5</v>
      </c>
      <c r="E327" s="33">
        <f t="shared" si="24"/>
        <v>0.75</v>
      </c>
      <c r="F327" s="18">
        <f t="shared" si="24"/>
        <v>2</v>
      </c>
      <c r="G327" s="18">
        <f t="shared" si="24"/>
        <v>144</v>
      </c>
      <c r="H327" s="18">
        <f t="shared" si="24"/>
        <v>145</v>
      </c>
      <c r="I327" s="18">
        <f t="shared" si="24"/>
        <v>108</v>
      </c>
    </row>
    <row r="328" spans="1:9">
      <c r="A328" s="18">
        <v>30</v>
      </c>
      <c r="B328" s="44">
        <v>1</v>
      </c>
      <c r="C328" s="44">
        <v>50</v>
      </c>
      <c r="D328" s="44">
        <v>167.5</v>
      </c>
      <c r="E328" s="33">
        <f t="shared" si="24"/>
        <v>0.75</v>
      </c>
      <c r="F328" s="18">
        <f t="shared" si="24"/>
        <v>3</v>
      </c>
      <c r="G328" s="18">
        <f t="shared" si="24"/>
        <v>134</v>
      </c>
      <c r="H328" s="18">
        <f t="shared" si="24"/>
        <v>139</v>
      </c>
      <c r="I328" s="18">
        <f t="shared" si="24"/>
        <v>105</v>
      </c>
    </row>
    <row r="329" spans="1:9">
      <c r="A329" s="18">
        <v>30</v>
      </c>
      <c r="B329" s="44">
        <v>1</v>
      </c>
      <c r="C329" s="44">
        <v>50</v>
      </c>
      <c r="D329" s="44">
        <v>167.5</v>
      </c>
      <c r="E329" s="33">
        <f t="shared" si="24"/>
        <v>0.75</v>
      </c>
      <c r="F329" s="18">
        <f t="shared" si="24"/>
        <v>4</v>
      </c>
      <c r="G329" s="18">
        <f t="shared" si="24"/>
        <v>126</v>
      </c>
      <c r="H329" s="18">
        <f t="shared" si="24"/>
        <v>137</v>
      </c>
      <c r="I329" s="18">
        <f t="shared" si="24"/>
        <v>106</v>
      </c>
    </row>
    <row r="330" spans="1:9">
      <c r="A330" s="18">
        <v>30</v>
      </c>
      <c r="B330" s="44">
        <v>1</v>
      </c>
      <c r="C330" s="44">
        <v>50</v>
      </c>
      <c r="D330" s="44">
        <v>167.5</v>
      </c>
      <c r="E330" s="33">
        <f t="shared" si="24"/>
        <v>0.75</v>
      </c>
      <c r="F330" s="18">
        <f t="shared" si="24"/>
        <v>8</v>
      </c>
      <c r="G330" s="18">
        <f t="shared" si="24"/>
        <v>114</v>
      </c>
      <c r="H330" s="18">
        <f t="shared" si="24"/>
        <v>123</v>
      </c>
      <c r="I330" s="18">
        <f t="shared" si="24"/>
        <v>100</v>
      </c>
    </row>
    <row r="331" spans="1:9">
      <c r="A331" s="18">
        <v>30</v>
      </c>
      <c r="B331" s="44">
        <v>1</v>
      </c>
      <c r="C331" s="44">
        <v>50</v>
      </c>
      <c r="D331" s="44">
        <v>167.5</v>
      </c>
      <c r="E331" s="33">
        <f t="shared" si="24"/>
        <v>0.75</v>
      </c>
      <c r="F331" s="18">
        <f t="shared" si="24"/>
        <v>24</v>
      </c>
      <c r="G331" s="18">
        <f t="shared" si="24"/>
        <v>99</v>
      </c>
      <c r="H331" s="18">
        <f t="shared" si="24"/>
        <v>108</v>
      </c>
      <c r="I331" s="18">
        <f t="shared" si="24"/>
        <v>90</v>
      </c>
    </row>
    <row r="332" spans="1:9">
      <c r="A332" s="18">
        <v>30</v>
      </c>
      <c r="B332" s="18">
        <v>3</v>
      </c>
      <c r="C332" s="18">
        <v>150</v>
      </c>
      <c r="D332" s="18">
        <v>500</v>
      </c>
      <c r="E332" s="33">
        <v>0.9</v>
      </c>
      <c r="F332" s="18">
        <v>1</v>
      </c>
      <c r="G332" s="18">
        <v>154</v>
      </c>
      <c r="H332" s="18">
        <v>148</v>
      </c>
      <c r="I332" s="18">
        <v>113</v>
      </c>
    </row>
    <row r="333" spans="1:9">
      <c r="A333" s="18">
        <v>30</v>
      </c>
      <c r="B333" s="18">
        <v>3</v>
      </c>
      <c r="C333" s="18">
        <v>150</v>
      </c>
      <c r="D333" s="18">
        <v>500</v>
      </c>
      <c r="E333" s="33">
        <v>0.9</v>
      </c>
      <c r="F333" s="18">
        <v>2</v>
      </c>
      <c r="G333" s="18">
        <v>134</v>
      </c>
      <c r="H333" s="18">
        <v>138</v>
      </c>
      <c r="I333" s="18">
        <v>101</v>
      </c>
    </row>
    <row r="334" spans="1:9">
      <c r="A334" s="18">
        <v>30</v>
      </c>
      <c r="B334" s="18">
        <v>3</v>
      </c>
      <c r="C334" s="18">
        <v>150</v>
      </c>
      <c r="D334" s="18">
        <v>500</v>
      </c>
      <c r="E334" s="33">
        <v>0.9</v>
      </c>
      <c r="F334" s="18">
        <v>3</v>
      </c>
      <c r="G334" s="18">
        <v>125</v>
      </c>
      <c r="H334" s="18">
        <v>132</v>
      </c>
      <c r="I334" s="18">
        <v>100</v>
      </c>
    </row>
    <row r="335" spans="1:9">
      <c r="A335" s="18">
        <v>30</v>
      </c>
      <c r="B335" s="18">
        <v>3</v>
      </c>
      <c r="C335" s="18">
        <v>150</v>
      </c>
      <c r="D335" s="18">
        <v>500</v>
      </c>
      <c r="E335" s="33">
        <v>0.9</v>
      </c>
      <c r="F335" s="18">
        <v>4</v>
      </c>
      <c r="G335" s="18">
        <v>120</v>
      </c>
      <c r="H335" s="18">
        <v>129</v>
      </c>
      <c r="I335" s="18">
        <v>97</v>
      </c>
    </row>
    <row r="336" spans="1:9">
      <c r="A336" s="18">
        <v>30</v>
      </c>
      <c r="B336" s="18">
        <v>3</v>
      </c>
      <c r="C336" s="18">
        <v>150</v>
      </c>
      <c r="D336" s="18">
        <v>500</v>
      </c>
      <c r="E336" s="33">
        <v>0.9</v>
      </c>
      <c r="F336" s="18">
        <v>8</v>
      </c>
      <c r="G336" s="18">
        <v>110</v>
      </c>
      <c r="H336" s="18">
        <v>121</v>
      </c>
      <c r="I336" s="18">
        <v>91</v>
      </c>
    </row>
    <row r="337" spans="1:9">
      <c r="A337" s="18">
        <v>30</v>
      </c>
      <c r="B337" s="18">
        <v>3</v>
      </c>
      <c r="C337" s="18">
        <v>150</v>
      </c>
      <c r="D337" s="18">
        <v>500</v>
      </c>
      <c r="E337" s="33">
        <v>0.9</v>
      </c>
      <c r="F337" s="18">
        <v>24</v>
      </c>
      <c r="G337" s="18">
        <v>99</v>
      </c>
      <c r="H337" s="18">
        <v>108</v>
      </c>
      <c r="I337" s="18">
        <v>89</v>
      </c>
    </row>
    <row r="338" spans="1:9">
      <c r="A338" s="18">
        <v>30</v>
      </c>
      <c r="B338" s="44">
        <v>1</v>
      </c>
      <c r="C338" s="44">
        <v>50</v>
      </c>
      <c r="D338" s="44">
        <v>167.5</v>
      </c>
      <c r="E338" s="33">
        <f t="shared" ref="E338:I343" si="25">E332</f>
        <v>0.9</v>
      </c>
      <c r="F338" s="18">
        <f t="shared" si="25"/>
        <v>1</v>
      </c>
      <c r="G338" s="18">
        <f t="shared" si="25"/>
        <v>154</v>
      </c>
      <c r="H338" s="18">
        <f t="shared" si="25"/>
        <v>148</v>
      </c>
      <c r="I338" s="18">
        <f t="shared" si="25"/>
        <v>113</v>
      </c>
    </row>
    <row r="339" spans="1:9">
      <c r="A339" s="18">
        <v>30</v>
      </c>
      <c r="B339" s="44">
        <v>1</v>
      </c>
      <c r="C339" s="44">
        <v>50</v>
      </c>
      <c r="D339" s="44">
        <v>167.5</v>
      </c>
      <c r="E339" s="33">
        <f t="shared" si="25"/>
        <v>0.9</v>
      </c>
      <c r="F339" s="18">
        <f t="shared" si="25"/>
        <v>2</v>
      </c>
      <c r="G339" s="18">
        <f t="shared" si="25"/>
        <v>134</v>
      </c>
      <c r="H339" s="18">
        <f t="shared" si="25"/>
        <v>138</v>
      </c>
      <c r="I339" s="18">
        <f t="shared" si="25"/>
        <v>101</v>
      </c>
    </row>
    <row r="340" spans="1:9">
      <c r="A340" s="18">
        <v>30</v>
      </c>
      <c r="B340" s="44">
        <v>1</v>
      </c>
      <c r="C340" s="44">
        <v>50</v>
      </c>
      <c r="D340" s="44">
        <v>167.5</v>
      </c>
      <c r="E340" s="33">
        <f t="shared" si="25"/>
        <v>0.9</v>
      </c>
      <c r="F340" s="18">
        <f t="shared" si="25"/>
        <v>3</v>
      </c>
      <c r="G340" s="18">
        <f t="shared" si="25"/>
        <v>125</v>
      </c>
      <c r="H340" s="18">
        <f t="shared" si="25"/>
        <v>132</v>
      </c>
      <c r="I340" s="18">
        <f t="shared" si="25"/>
        <v>100</v>
      </c>
    </row>
    <row r="341" spans="1:9">
      <c r="A341" s="18">
        <v>30</v>
      </c>
      <c r="B341" s="44">
        <v>1</v>
      </c>
      <c r="C341" s="44">
        <v>50</v>
      </c>
      <c r="D341" s="44">
        <v>167.5</v>
      </c>
      <c r="E341" s="33">
        <f t="shared" si="25"/>
        <v>0.9</v>
      </c>
      <c r="F341" s="18">
        <f t="shared" si="25"/>
        <v>4</v>
      </c>
      <c r="G341" s="18">
        <f t="shared" si="25"/>
        <v>120</v>
      </c>
      <c r="H341" s="18">
        <f t="shared" si="25"/>
        <v>129</v>
      </c>
      <c r="I341" s="18">
        <f t="shared" si="25"/>
        <v>97</v>
      </c>
    </row>
    <row r="342" spans="1:9">
      <c r="A342" s="18">
        <v>30</v>
      </c>
      <c r="B342" s="44">
        <v>1</v>
      </c>
      <c r="C342" s="44">
        <v>50</v>
      </c>
      <c r="D342" s="44">
        <v>167.5</v>
      </c>
      <c r="E342" s="33">
        <f t="shared" si="25"/>
        <v>0.9</v>
      </c>
      <c r="F342" s="18">
        <f t="shared" si="25"/>
        <v>8</v>
      </c>
      <c r="G342" s="18">
        <f t="shared" si="25"/>
        <v>110</v>
      </c>
      <c r="H342" s="18">
        <f t="shared" si="25"/>
        <v>121</v>
      </c>
      <c r="I342" s="18">
        <f t="shared" si="25"/>
        <v>91</v>
      </c>
    </row>
    <row r="343" spans="1:9">
      <c r="A343" s="18">
        <v>30</v>
      </c>
      <c r="B343" s="44">
        <v>1</v>
      </c>
      <c r="C343" s="44">
        <v>50</v>
      </c>
      <c r="D343" s="44">
        <v>167.5</v>
      </c>
      <c r="E343" s="33">
        <f t="shared" si="25"/>
        <v>0.9</v>
      </c>
      <c r="F343" s="18">
        <f t="shared" si="25"/>
        <v>24</v>
      </c>
      <c r="G343" s="18">
        <f t="shared" si="25"/>
        <v>99</v>
      </c>
      <c r="H343" s="18">
        <f t="shared" si="25"/>
        <v>108</v>
      </c>
      <c r="I343" s="18">
        <f t="shared" si="25"/>
        <v>89</v>
      </c>
    </row>
    <row r="344" spans="1:9">
      <c r="A344" s="18">
        <v>30</v>
      </c>
      <c r="B344" s="18">
        <v>3</v>
      </c>
      <c r="C344" s="18">
        <v>500</v>
      </c>
      <c r="D344" s="18">
        <v>800</v>
      </c>
      <c r="E344" s="33">
        <v>0.5</v>
      </c>
      <c r="F344" s="18">
        <v>1</v>
      </c>
      <c r="G344" s="18">
        <v>175</v>
      </c>
      <c r="H344" s="18">
        <v>158</v>
      </c>
      <c r="I344" s="18">
        <v>106</v>
      </c>
    </row>
    <row r="345" spans="1:9">
      <c r="A345" s="18">
        <v>30</v>
      </c>
      <c r="B345" s="18">
        <v>3</v>
      </c>
      <c r="C345" s="18">
        <v>500</v>
      </c>
      <c r="D345" s="18">
        <v>800</v>
      </c>
      <c r="E345" s="33">
        <v>0.5</v>
      </c>
      <c r="F345" s="18">
        <v>2</v>
      </c>
      <c r="G345" s="18">
        <v>148</v>
      </c>
      <c r="H345" s="18">
        <v>147</v>
      </c>
      <c r="I345" s="18">
        <v>109</v>
      </c>
    </row>
    <row r="346" spans="1:9">
      <c r="A346" s="18">
        <v>30</v>
      </c>
      <c r="B346" s="18">
        <v>3</v>
      </c>
      <c r="C346" s="18">
        <v>500</v>
      </c>
      <c r="D346" s="18">
        <v>800</v>
      </c>
      <c r="E346" s="33">
        <v>0.5</v>
      </c>
      <c r="F346" s="18">
        <v>3</v>
      </c>
      <c r="G346" s="18">
        <v>136</v>
      </c>
      <c r="H346" s="18">
        <v>141</v>
      </c>
      <c r="I346" s="18">
        <v>106</v>
      </c>
    </row>
    <row r="347" spans="1:9">
      <c r="A347" s="18">
        <v>30</v>
      </c>
      <c r="B347" s="18">
        <v>3</v>
      </c>
      <c r="C347" s="18">
        <v>500</v>
      </c>
      <c r="D347" s="18">
        <v>800</v>
      </c>
      <c r="E347" s="33">
        <v>0.5</v>
      </c>
      <c r="F347" s="18">
        <v>4</v>
      </c>
      <c r="G347" s="18">
        <v>129</v>
      </c>
      <c r="H347" s="18">
        <v>137</v>
      </c>
      <c r="I347" s="18">
        <v>107</v>
      </c>
    </row>
    <row r="348" spans="1:9">
      <c r="A348" s="18">
        <v>30</v>
      </c>
      <c r="B348" s="18">
        <v>3</v>
      </c>
      <c r="C348" s="18">
        <v>500</v>
      </c>
      <c r="D348" s="18">
        <v>800</v>
      </c>
      <c r="E348" s="33">
        <v>0.5</v>
      </c>
      <c r="F348" s="18">
        <v>8</v>
      </c>
      <c r="G348" s="18">
        <v>114</v>
      </c>
      <c r="H348" s="18">
        <v>126</v>
      </c>
      <c r="I348" s="18">
        <v>100</v>
      </c>
    </row>
    <row r="349" spans="1:9">
      <c r="A349" s="18">
        <v>30</v>
      </c>
      <c r="B349" s="18">
        <v>3</v>
      </c>
      <c r="C349" s="18">
        <v>500</v>
      </c>
      <c r="D349" s="18">
        <v>800</v>
      </c>
      <c r="E349" s="33">
        <v>0.5</v>
      </c>
      <c r="F349" s="18">
        <v>24</v>
      </c>
      <c r="G349" s="18">
        <v>104</v>
      </c>
      <c r="H349" s="18">
        <v>109</v>
      </c>
      <c r="I349" s="18">
        <v>90</v>
      </c>
    </row>
    <row r="350" spans="1:9">
      <c r="A350" s="18">
        <v>30</v>
      </c>
      <c r="B350" s="18">
        <v>3</v>
      </c>
      <c r="C350" s="18">
        <v>500</v>
      </c>
      <c r="D350" s="18">
        <v>800</v>
      </c>
      <c r="E350" s="33">
        <v>0.75</v>
      </c>
      <c r="F350" s="18">
        <v>1</v>
      </c>
      <c r="G350" s="18">
        <v>164</v>
      </c>
      <c r="H350" s="18">
        <v>154</v>
      </c>
      <c r="I350" s="18">
        <v>110</v>
      </c>
    </row>
    <row r="351" spans="1:9">
      <c r="A351" s="18">
        <v>30</v>
      </c>
      <c r="B351" s="18">
        <v>3</v>
      </c>
      <c r="C351" s="18">
        <v>500</v>
      </c>
      <c r="D351" s="18">
        <v>800</v>
      </c>
      <c r="E351" s="33">
        <v>0.75</v>
      </c>
      <c r="F351" s="18">
        <v>2</v>
      </c>
      <c r="G351" s="18">
        <v>142</v>
      </c>
      <c r="H351" s="18">
        <v>145</v>
      </c>
      <c r="I351" s="18">
        <v>108</v>
      </c>
    </row>
    <row r="352" spans="1:9">
      <c r="A352" s="18">
        <v>30</v>
      </c>
      <c r="B352" s="18">
        <v>3</v>
      </c>
      <c r="C352" s="18">
        <v>500</v>
      </c>
      <c r="D352" s="18">
        <v>800</v>
      </c>
      <c r="E352" s="33">
        <v>0.75</v>
      </c>
      <c r="F352" s="18">
        <v>3</v>
      </c>
      <c r="G352" s="18">
        <v>132</v>
      </c>
      <c r="H352" s="18">
        <v>138</v>
      </c>
      <c r="I352" s="18">
        <v>105</v>
      </c>
    </row>
    <row r="353" spans="1:9">
      <c r="A353" s="18">
        <v>30</v>
      </c>
      <c r="B353" s="18">
        <v>3</v>
      </c>
      <c r="C353" s="18">
        <v>500</v>
      </c>
      <c r="D353" s="18">
        <v>800</v>
      </c>
      <c r="E353" s="33">
        <v>0.75</v>
      </c>
      <c r="F353" s="18">
        <v>4</v>
      </c>
      <c r="G353" s="18">
        <v>124</v>
      </c>
      <c r="H353" s="18">
        <v>136</v>
      </c>
      <c r="I353" s="18">
        <v>106</v>
      </c>
    </row>
    <row r="354" spans="1:9">
      <c r="A354" s="18">
        <v>30</v>
      </c>
      <c r="B354" s="18">
        <v>3</v>
      </c>
      <c r="C354" s="18">
        <v>500</v>
      </c>
      <c r="D354" s="18">
        <v>800</v>
      </c>
      <c r="E354" s="33">
        <v>0.75</v>
      </c>
      <c r="F354" s="18">
        <v>8</v>
      </c>
      <c r="G354" s="18">
        <v>113</v>
      </c>
      <c r="H354" s="18">
        <v>123</v>
      </c>
      <c r="I354" s="18">
        <v>100</v>
      </c>
    </row>
    <row r="355" spans="1:9">
      <c r="A355" s="18">
        <v>30</v>
      </c>
      <c r="B355" s="18">
        <v>3</v>
      </c>
      <c r="C355" s="18">
        <v>500</v>
      </c>
      <c r="D355" s="18">
        <v>800</v>
      </c>
      <c r="E355" s="33">
        <v>0.75</v>
      </c>
      <c r="F355" s="18">
        <v>24</v>
      </c>
      <c r="G355" s="18">
        <v>99</v>
      </c>
      <c r="H355" s="18">
        <v>108</v>
      </c>
      <c r="I355" s="18">
        <v>89</v>
      </c>
    </row>
    <row r="356" spans="1:9">
      <c r="A356" s="18">
        <v>30</v>
      </c>
      <c r="B356" s="18">
        <v>3</v>
      </c>
      <c r="C356" s="18">
        <v>500</v>
      </c>
      <c r="D356" s="18">
        <v>800</v>
      </c>
      <c r="E356" s="33">
        <v>0.9</v>
      </c>
      <c r="F356" s="18">
        <v>1</v>
      </c>
      <c r="G356" s="18">
        <v>151</v>
      </c>
      <c r="H356" s="18">
        <v>148</v>
      </c>
      <c r="I356" s="18">
        <v>110</v>
      </c>
    </row>
    <row r="357" spans="1:9">
      <c r="A357" s="18">
        <v>30</v>
      </c>
      <c r="B357" s="18">
        <v>3</v>
      </c>
      <c r="C357" s="18">
        <v>500</v>
      </c>
      <c r="D357" s="18">
        <v>800</v>
      </c>
      <c r="E357" s="33">
        <v>0.9</v>
      </c>
      <c r="F357" s="18">
        <v>2</v>
      </c>
      <c r="G357" s="18">
        <v>132</v>
      </c>
      <c r="H357" s="18">
        <v>137</v>
      </c>
      <c r="I357" s="18">
        <v>100</v>
      </c>
    </row>
    <row r="358" spans="1:9">
      <c r="A358" s="18">
        <v>30</v>
      </c>
      <c r="B358" s="18">
        <v>3</v>
      </c>
      <c r="C358" s="18">
        <v>500</v>
      </c>
      <c r="D358" s="18">
        <v>800</v>
      </c>
      <c r="E358" s="33">
        <v>0.9</v>
      </c>
      <c r="F358" s="18">
        <v>3</v>
      </c>
      <c r="G358" s="18">
        <v>124</v>
      </c>
      <c r="H358" s="18">
        <v>132</v>
      </c>
      <c r="I358" s="18">
        <v>99</v>
      </c>
    </row>
    <row r="359" spans="1:9">
      <c r="A359" s="18">
        <v>30</v>
      </c>
      <c r="B359" s="18">
        <v>3</v>
      </c>
      <c r="C359" s="18">
        <v>500</v>
      </c>
      <c r="D359" s="18">
        <v>800</v>
      </c>
      <c r="E359" s="33">
        <v>0.9</v>
      </c>
      <c r="F359" s="18">
        <v>4</v>
      </c>
      <c r="G359" s="18">
        <v>119</v>
      </c>
      <c r="H359" s="18">
        <v>128</v>
      </c>
      <c r="I359" s="18">
        <v>96</v>
      </c>
    </row>
    <row r="360" spans="1:9">
      <c r="A360" s="18">
        <v>30</v>
      </c>
      <c r="B360" s="18">
        <v>3</v>
      </c>
      <c r="C360" s="18">
        <v>500</v>
      </c>
      <c r="D360" s="18">
        <v>800</v>
      </c>
      <c r="E360" s="33">
        <v>0.9</v>
      </c>
      <c r="F360" s="18">
        <v>8</v>
      </c>
      <c r="G360" s="18">
        <v>109</v>
      </c>
      <c r="H360" s="18">
        <v>120</v>
      </c>
      <c r="I360" s="18">
        <v>91</v>
      </c>
    </row>
    <row r="361" spans="1:9">
      <c r="A361" s="18">
        <v>30</v>
      </c>
      <c r="B361" s="18">
        <v>3</v>
      </c>
      <c r="C361" s="18">
        <v>500</v>
      </c>
      <c r="D361" s="18">
        <v>800</v>
      </c>
      <c r="E361" s="33">
        <v>0.9</v>
      </c>
      <c r="F361" s="18">
        <v>24</v>
      </c>
      <c r="G361" s="18">
        <v>99</v>
      </c>
      <c r="H361" s="18">
        <v>108</v>
      </c>
      <c r="I361" s="18">
        <v>89</v>
      </c>
    </row>
    <row r="362" spans="1:9">
      <c r="A362" s="18">
        <v>40</v>
      </c>
      <c r="B362" s="18">
        <v>3</v>
      </c>
      <c r="C362" s="18">
        <v>0</v>
      </c>
      <c r="D362" s="18">
        <v>150</v>
      </c>
      <c r="E362" s="33">
        <v>0.5</v>
      </c>
      <c r="F362" s="18">
        <v>1</v>
      </c>
      <c r="G362" s="18">
        <v>181</v>
      </c>
      <c r="H362" s="18">
        <v>156</v>
      </c>
      <c r="I362" s="18">
        <v>103</v>
      </c>
    </row>
    <row r="363" spans="1:9">
      <c r="A363" s="18">
        <v>40</v>
      </c>
      <c r="B363" s="18">
        <v>3</v>
      </c>
      <c r="C363" s="18">
        <v>0</v>
      </c>
      <c r="D363" s="18">
        <v>150</v>
      </c>
      <c r="E363" s="33">
        <v>0.5</v>
      </c>
      <c r="F363" s="18">
        <v>2</v>
      </c>
      <c r="G363" s="18">
        <v>150</v>
      </c>
      <c r="H363" s="18">
        <v>147</v>
      </c>
      <c r="I363" s="18">
        <v>108</v>
      </c>
    </row>
    <row r="364" spans="1:9">
      <c r="A364" s="18">
        <v>40</v>
      </c>
      <c r="B364" s="18">
        <v>3</v>
      </c>
      <c r="C364" s="18">
        <v>0</v>
      </c>
      <c r="D364" s="18">
        <v>150</v>
      </c>
      <c r="E364" s="33">
        <v>0.5</v>
      </c>
      <c r="F364" s="18">
        <v>3</v>
      </c>
      <c r="G364" s="18">
        <v>136</v>
      </c>
      <c r="H364" s="18">
        <v>142</v>
      </c>
      <c r="I364" s="18">
        <v>107</v>
      </c>
    </row>
    <row r="365" spans="1:9">
      <c r="A365" s="18">
        <v>40</v>
      </c>
      <c r="B365" s="18">
        <v>3</v>
      </c>
      <c r="C365" s="18">
        <v>0</v>
      </c>
      <c r="D365" s="18">
        <v>150</v>
      </c>
      <c r="E365" s="33">
        <v>0.5</v>
      </c>
      <c r="F365" s="18">
        <v>4</v>
      </c>
      <c r="G365" s="18">
        <v>126</v>
      </c>
      <c r="H365" s="18">
        <v>138</v>
      </c>
      <c r="I365" s="18">
        <v>108</v>
      </c>
    </row>
    <row r="366" spans="1:9">
      <c r="A366" s="18">
        <v>40</v>
      </c>
      <c r="B366" s="18">
        <v>3</v>
      </c>
      <c r="C366" s="18">
        <v>0</v>
      </c>
      <c r="D366" s="18">
        <v>150</v>
      </c>
      <c r="E366" s="33">
        <v>0.5</v>
      </c>
      <c r="F366" s="18">
        <v>8</v>
      </c>
      <c r="G366" s="18">
        <v>110</v>
      </c>
      <c r="H366" s="18">
        <v>128</v>
      </c>
      <c r="I366" s="18">
        <v>105</v>
      </c>
    </row>
    <row r="367" spans="1:9">
      <c r="A367" s="18">
        <v>40</v>
      </c>
      <c r="B367" s="18">
        <v>3</v>
      </c>
      <c r="C367" s="18">
        <v>0</v>
      </c>
      <c r="D367" s="18">
        <v>150</v>
      </c>
      <c r="E367" s="33">
        <v>0.5</v>
      </c>
      <c r="F367" s="18">
        <v>24</v>
      </c>
      <c r="G367" s="18">
        <v>92</v>
      </c>
      <c r="H367" s="18">
        <v>111</v>
      </c>
      <c r="I367" s="18">
        <v>93</v>
      </c>
    </row>
    <row r="368" spans="1:9">
      <c r="A368" s="18">
        <v>40</v>
      </c>
      <c r="B368" s="44">
        <v>1</v>
      </c>
      <c r="C368" s="44">
        <v>0</v>
      </c>
      <c r="D368" s="44">
        <v>50</v>
      </c>
      <c r="E368" s="33">
        <f t="shared" ref="E368:I373" si="26">E362</f>
        <v>0.5</v>
      </c>
      <c r="F368" s="18">
        <f t="shared" si="26"/>
        <v>1</v>
      </c>
      <c r="G368" s="18">
        <f t="shared" si="26"/>
        <v>181</v>
      </c>
      <c r="H368" s="18">
        <f t="shared" si="26"/>
        <v>156</v>
      </c>
      <c r="I368" s="18">
        <f t="shared" si="26"/>
        <v>103</v>
      </c>
    </row>
    <row r="369" spans="1:9">
      <c r="A369" s="18">
        <v>40</v>
      </c>
      <c r="B369" s="44">
        <v>1</v>
      </c>
      <c r="C369" s="44">
        <v>0</v>
      </c>
      <c r="D369" s="44">
        <v>50</v>
      </c>
      <c r="E369" s="33">
        <f t="shared" si="26"/>
        <v>0.5</v>
      </c>
      <c r="F369" s="18">
        <f t="shared" si="26"/>
        <v>2</v>
      </c>
      <c r="G369" s="18">
        <f t="shared" si="26"/>
        <v>150</v>
      </c>
      <c r="H369" s="18">
        <f t="shared" si="26"/>
        <v>147</v>
      </c>
      <c r="I369" s="18">
        <f t="shared" si="26"/>
        <v>108</v>
      </c>
    </row>
    <row r="370" spans="1:9">
      <c r="A370" s="18">
        <v>40</v>
      </c>
      <c r="B370" s="44">
        <v>1</v>
      </c>
      <c r="C370" s="44">
        <v>0</v>
      </c>
      <c r="D370" s="44">
        <v>50</v>
      </c>
      <c r="E370" s="33">
        <f t="shared" si="26"/>
        <v>0.5</v>
      </c>
      <c r="F370" s="18">
        <f t="shared" si="26"/>
        <v>3</v>
      </c>
      <c r="G370" s="18">
        <f t="shared" si="26"/>
        <v>136</v>
      </c>
      <c r="H370" s="18">
        <f t="shared" si="26"/>
        <v>142</v>
      </c>
      <c r="I370" s="18">
        <f t="shared" si="26"/>
        <v>107</v>
      </c>
    </row>
    <row r="371" spans="1:9">
      <c r="A371" s="18">
        <v>40</v>
      </c>
      <c r="B371" s="44">
        <v>1</v>
      </c>
      <c r="C371" s="44">
        <v>0</v>
      </c>
      <c r="D371" s="44">
        <v>50</v>
      </c>
      <c r="E371" s="33">
        <f t="shared" si="26"/>
        <v>0.5</v>
      </c>
      <c r="F371" s="18">
        <f t="shared" si="26"/>
        <v>4</v>
      </c>
      <c r="G371" s="18">
        <f t="shared" si="26"/>
        <v>126</v>
      </c>
      <c r="H371" s="18">
        <f t="shared" si="26"/>
        <v>138</v>
      </c>
      <c r="I371" s="18">
        <f t="shared" si="26"/>
        <v>108</v>
      </c>
    </row>
    <row r="372" spans="1:9">
      <c r="A372" s="18">
        <v>40</v>
      </c>
      <c r="B372" s="44">
        <v>1</v>
      </c>
      <c r="C372" s="44">
        <v>0</v>
      </c>
      <c r="D372" s="44">
        <v>50</v>
      </c>
      <c r="E372" s="33">
        <f t="shared" si="26"/>
        <v>0.5</v>
      </c>
      <c r="F372" s="18">
        <f t="shared" si="26"/>
        <v>8</v>
      </c>
      <c r="G372" s="18">
        <f t="shared" si="26"/>
        <v>110</v>
      </c>
      <c r="H372" s="18">
        <f t="shared" si="26"/>
        <v>128</v>
      </c>
      <c r="I372" s="18">
        <f t="shared" si="26"/>
        <v>105</v>
      </c>
    </row>
    <row r="373" spans="1:9">
      <c r="A373" s="18">
        <v>40</v>
      </c>
      <c r="B373" s="44">
        <v>1</v>
      </c>
      <c r="C373" s="44">
        <v>0</v>
      </c>
      <c r="D373" s="44">
        <v>50</v>
      </c>
      <c r="E373" s="33">
        <f t="shared" si="26"/>
        <v>0.5</v>
      </c>
      <c r="F373" s="18">
        <f t="shared" si="26"/>
        <v>24</v>
      </c>
      <c r="G373" s="18">
        <f t="shared" si="26"/>
        <v>92</v>
      </c>
      <c r="H373" s="18">
        <f t="shared" si="26"/>
        <v>111</v>
      </c>
      <c r="I373" s="18">
        <f t="shared" si="26"/>
        <v>93</v>
      </c>
    </row>
    <row r="374" spans="1:9">
      <c r="A374" s="18">
        <v>40</v>
      </c>
      <c r="B374" s="18">
        <v>3</v>
      </c>
      <c r="C374" s="18">
        <v>0</v>
      </c>
      <c r="D374" s="18">
        <v>150</v>
      </c>
      <c r="E374" s="33">
        <v>0.75</v>
      </c>
      <c r="F374" s="18">
        <v>1</v>
      </c>
      <c r="G374" s="18">
        <v>160</v>
      </c>
      <c r="H374" s="18">
        <v>150</v>
      </c>
      <c r="I374" s="18">
        <v>106</v>
      </c>
    </row>
    <row r="375" spans="1:9">
      <c r="A375" s="18">
        <v>40</v>
      </c>
      <c r="B375" s="18">
        <v>3</v>
      </c>
      <c r="C375" s="18">
        <v>0</v>
      </c>
      <c r="D375" s="18">
        <v>150</v>
      </c>
      <c r="E375" s="33">
        <v>0.75</v>
      </c>
      <c r="F375" s="18">
        <v>2</v>
      </c>
      <c r="G375" s="18">
        <v>138</v>
      </c>
      <c r="H375" s="18">
        <v>141</v>
      </c>
      <c r="I375" s="18">
        <v>108</v>
      </c>
    </row>
    <row r="376" spans="1:9">
      <c r="A376" s="18">
        <v>40</v>
      </c>
      <c r="B376" s="18">
        <v>3</v>
      </c>
      <c r="C376" s="18">
        <v>0</v>
      </c>
      <c r="D376" s="18">
        <v>150</v>
      </c>
      <c r="E376" s="33">
        <v>0.75</v>
      </c>
      <c r="F376" s="18">
        <v>3</v>
      </c>
      <c r="G376" s="18">
        <v>126</v>
      </c>
      <c r="H376" s="18">
        <v>135</v>
      </c>
      <c r="I376" s="18">
        <v>106</v>
      </c>
    </row>
    <row r="377" spans="1:9">
      <c r="A377" s="18">
        <v>40</v>
      </c>
      <c r="B377" s="18">
        <v>3</v>
      </c>
      <c r="C377" s="18">
        <v>0</v>
      </c>
      <c r="D377" s="18">
        <v>150</v>
      </c>
      <c r="E377" s="33">
        <v>0.75</v>
      </c>
      <c r="F377" s="18">
        <v>4</v>
      </c>
      <c r="G377" s="18">
        <v>119</v>
      </c>
      <c r="H377" s="18">
        <v>133</v>
      </c>
      <c r="I377" s="18">
        <v>107</v>
      </c>
    </row>
    <row r="378" spans="1:9">
      <c r="A378" s="18">
        <v>40</v>
      </c>
      <c r="B378" s="18">
        <v>3</v>
      </c>
      <c r="C378" s="18">
        <v>0</v>
      </c>
      <c r="D378" s="18">
        <v>150</v>
      </c>
      <c r="E378" s="33">
        <v>0.75</v>
      </c>
      <c r="F378" s="18">
        <v>8</v>
      </c>
      <c r="G378" s="18">
        <v>105</v>
      </c>
      <c r="H378" s="18">
        <v>123</v>
      </c>
      <c r="I378" s="18">
        <v>102</v>
      </c>
    </row>
    <row r="379" spans="1:9">
      <c r="A379" s="18">
        <v>40</v>
      </c>
      <c r="B379" s="18">
        <v>3</v>
      </c>
      <c r="C379" s="18">
        <v>0</v>
      </c>
      <c r="D379" s="18">
        <v>150</v>
      </c>
      <c r="E379" s="33">
        <v>0.75</v>
      </c>
      <c r="F379" s="18">
        <v>24</v>
      </c>
      <c r="G379" s="18">
        <v>92</v>
      </c>
      <c r="H379" s="18">
        <v>110</v>
      </c>
      <c r="I379" s="18">
        <v>92</v>
      </c>
    </row>
    <row r="380" spans="1:9">
      <c r="A380" s="18">
        <v>40</v>
      </c>
      <c r="B380" s="44">
        <v>1</v>
      </c>
      <c r="C380" s="44">
        <v>0</v>
      </c>
      <c r="D380" s="44">
        <v>50</v>
      </c>
      <c r="E380" s="33">
        <f t="shared" ref="E380:I385" si="27">E374</f>
        <v>0.75</v>
      </c>
      <c r="F380" s="18">
        <f t="shared" si="27"/>
        <v>1</v>
      </c>
      <c r="G380" s="18">
        <f t="shared" si="27"/>
        <v>160</v>
      </c>
      <c r="H380" s="18">
        <f t="shared" si="27"/>
        <v>150</v>
      </c>
      <c r="I380" s="18">
        <f t="shared" si="27"/>
        <v>106</v>
      </c>
    </row>
    <row r="381" spans="1:9">
      <c r="A381" s="18">
        <v>40</v>
      </c>
      <c r="B381" s="44">
        <v>1</v>
      </c>
      <c r="C381" s="44">
        <v>0</v>
      </c>
      <c r="D381" s="44">
        <v>50</v>
      </c>
      <c r="E381" s="33">
        <f t="shared" si="27"/>
        <v>0.75</v>
      </c>
      <c r="F381" s="18">
        <f t="shared" si="27"/>
        <v>2</v>
      </c>
      <c r="G381" s="18">
        <f t="shared" si="27"/>
        <v>138</v>
      </c>
      <c r="H381" s="18">
        <f t="shared" si="27"/>
        <v>141</v>
      </c>
      <c r="I381" s="18">
        <f t="shared" si="27"/>
        <v>108</v>
      </c>
    </row>
    <row r="382" spans="1:9">
      <c r="A382" s="18">
        <v>40</v>
      </c>
      <c r="B382" s="44">
        <v>1</v>
      </c>
      <c r="C382" s="44">
        <v>0</v>
      </c>
      <c r="D382" s="44">
        <v>50</v>
      </c>
      <c r="E382" s="33">
        <f t="shared" si="27"/>
        <v>0.75</v>
      </c>
      <c r="F382" s="18">
        <f t="shared" si="27"/>
        <v>3</v>
      </c>
      <c r="G382" s="18">
        <f t="shared" si="27"/>
        <v>126</v>
      </c>
      <c r="H382" s="18">
        <f t="shared" si="27"/>
        <v>135</v>
      </c>
      <c r="I382" s="18">
        <f t="shared" si="27"/>
        <v>106</v>
      </c>
    </row>
    <row r="383" spans="1:9">
      <c r="A383" s="18">
        <v>40</v>
      </c>
      <c r="B383" s="44">
        <v>1</v>
      </c>
      <c r="C383" s="44">
        <v>0</v>
      </c>
      <c r="D383" s="44">
        <v>50</v>
      </c>
      <c r="E383" s="33">
        <f t="shared" si="27"/>
        <v>0.75</v>
      </c>
      <c r="F383" s="18">
        <f t="shared" si="27"/>
        <v>4</v>
      </c>
      <c r="G383" s="18">
        <f t="shared" si="27"/>
        <v>119</v>
      </c>
      <c r="H383" s="18">
        <f t="shared" si="27"/>
        <v>133</v>
      </c>
      <c r="I383" s="18">
        <f t="shared" si="27"/>
        <v>107</v>
      </c>
    </row>
    <row r="384" spans="1:9">
      <c r="A384" s="18">
        <v>40</v>
      </c>
      <c r="B384" s="44">
        <v>1</v>
      </c>
      <c r="C384" s="44">
        <v>0</v>
      </c>
      <c r="D384" s="44">
        <v>50</v>
      </c>
      <c r="E384" s="33">
        <f t="shared" si="27"/>
        <v>0.75</v>
      </c>
      <c r="F384" s="18">
        <f t="shared" si="27"/>
        <v>8</v>
      </c>
      <c r="G384" s="18">
        <f t="shared" si="27"/>
        <v>105</v>
      </c>
      <c r="H384" s="18">
        <f t="shared" si="27"/>
        <v>123</v>
      </c>
      <c r="I384" s="18">
        <f t="shared" si="27"/>
        <v>102</v>
      </c>
    </row>
    <row r="385" spans="1:9">
      <c r="A385" s="18">
        <v>40</v>
      </c>
      <c r="B385" s="44">
        <v>1</v>
      </c>
      <c r="C385" s="44">
        <v>0</v>
      </c>
      <c r="D385" s="44">
        <v>50</v>
      </c>
      <c r="E385" s="33">
        <f t="shared" si="27"/>
        <v>0.75</v>
      </c>
      <c r="F385" s="18">
        <f t="shared" si="27"/>
        <v>24</v>
      </c>
      <c r="G385" s="18">
        <f t="shared" si="27"/>
        <v>92</v>
      </c>
      <c r="H385" s="18">
        <f t="shared" si="27"/>
        <v>110</v>
      </c>
      <c r="I385" s="18">
        <f t="shared" si="27"/>
        <v>92</v>
      </c>
    </row>
    <row r="386" spans="1:9">
      <c r="A386" s="18">
        <v>40</v>
      </c>
      <c r="B386" s="18">
        <v>3</v>
      </c>
      <c r="C386" s="18">
        <v>0</v>
      </c>
      <c r="D386" s="18">
        <v>150</v>
      </c>
      <c r="E386" s="33">
        <v>0.9</v>
      </c>
      <c r="F386" s="18">
        <v>1</v>
      </c>
      <c r="G386" s="18">
        <v>120</v>
      </c>
      <c r="H386" s="18">
        <v>125</v>
      </c>
      <c r="I386" s="18">
        <v>100</v>
      </c>
    </row>
    <row r="387" spans="1:9">
      <c r="A387" s="18">
        <v>40</v>
      </c>
      <c r="B387" s="18">
        <v>3</v>
      </c>
      <c r="C387" s="18">
        <v>0</v>
      </c>
      <c r="D387" s="18">
        <v>150</v>
      </c>
      <c r="E387" s="33">
        <v>0.9</v>
      </c>
      <c r="F387" s="18">
        <v>2</v>
      </c>
      <c r="G387" s="18">
        <v>106</v>
      </c>
      <c r="H387" s="18">
        <v>121</v>
      </c>
      <c r="I387" s="18">
        <v>99</v>
      </c>
    </row>
    <row r="388" spans="1:9">
      <c r="A388" s="18">
        <v>40</v>
      </c>
      <c r="B388" s="18">
        <v>3</v>
      </c>
      <c r="C388" s="18">
        <v>0</v>
      </c>
      <c r="D388" s="18">
        <v>150</v>
      </c>
      <c r="E388" s="33">
        <v>0.9</v>
      </c>
      <c r="F388" s="18">
        <v>3</v>
      </c>
      <c r="G388" s="18">
        <v>103</v>
      </c>
      <c r="H388" s="18">
        <v>116</v>
      </c>
      <c r="I388" s="18">
        <v>98</v>
      </c>
    </row>
    <row r="389" spans="1:9">
      <c r="A389" s="18">
        <v>40</v>
      </c>
      <c r="B389" s="18">
        <v>3</v>
      </c>
      <c r="C389" s="18">
        <v>0</v>
      </c>
      <c r="D389" s="18">
        <v>150</v>
      </c>
      <c r="E389" s="33">
        <v>0.9</v>
      </c>
      <c r="F389" s="18">
        <v>4</v>
      </c>
      <c r="G389" s="18">
        <v>100</v>
      </c>
      <c r="H389" s="18">
        <v>116</v>
      </c>
      <c r="I389" s="18">
        <v>97</v>
      </c>
    </row>
    <row r="390" spans="1:9">
      <c r="A390" s="18">
        <v>40</v>
      </c>
      <c r="B390" s="18">
        <v>3</v>
      </c>
      <c r="C390" s="18">
        <v>0</v>
      </c>
      <c r="D390" s="18">
        <v>150</v>
      </c>
      <c r="E390" s="33">
        <v>0.9</v>
      </c>
      <c r="F390" s="18">
        <v>8</v>
      </c>
      <c r="G390" s="18">
        <v>93</v>
      </c>
      <c r="H390" s="18">
        <v>111</v>
      </c>
      <c r="I390" s="18">
        <v>94</v>
      </c>
    </row>
    <row r="391" spans="1:9">
      <c r="A391" s="18">
        <v>40</v>
      </c>
      <c r="B391" s="18">
        <v>3</v>
      </c>
      <c r="C391" s="18">
        <v>0</v>
      </c>
      <c r="D391" s="18">
        <v>150</v>
      </c>
      <c r="E391" s="33">
        <v>0.9</v>
      </c>
      <c r="F391" s="18">
        <v>24</v>
      </c>
      <c r="G391" s="18">
        <v>86</v>
      </c>
      <c r="H391" s="18">
        <v>108</v>
      </c>
      <c r="I391" s="18">
        <v>91</v>
      </c>
    </row>
    <row r="392" spans="1:9">
      <c r="A392" s="18">
        <v>40</v>
      </c>
      <c r="B392" s="44">
        <v>1</v>
      </c>
      <c r="C392" s="44">
        <v>0</v>
      </c>
      <c r="D392" s="44">
        <v>50</v>
      </c>
      <c r="E392" s="33">
        <f t="shared" ref="E392:I397" si="28">E386</f>
        <v>0.9</v>
      </c>
      <c r="F392" s="18">
        <f t="shared" si="28"/>
        <v>1</v>
      </c>
      <c r="G392" s="18">
        <f t="shared" si="28"/>
        <v>120</v>
      </c>
      <c r="H392" s="18">
        <f t="shared" si="28"/>
        <v>125</v>
      </c>
      <c r="I392" s="18">
        <f t="shared" si="28"/>
        <v>100</v>
      </c>
    </row>
    <row r="393" spans="1:9">
      <c r="A393" s="18">
        <v>40</v>
      </c>
      <c r="B393" s="44">
        <v>1</v>
      </c>
      <c r="C393" s="44">
        <v>0</v>
      </c>
      <c r="D393" s="44">
        <v>50</v>
      </c>
      <c r="E393" s="33">
        <f t="shared" si="28"/>
        <v>0.9</v>
      </c>
      <c r="F393" s="18">
        <f t="shared" si="28"/>
        <v>2</v>
      </c>
      <c r="G393" s="18">
        <f t="shared" si="28"/>
        <v>106</v>
      </c>
      <c r="H393" s="18">
        <f t="shared" si="28"/>
        <v>121</v>
      </c>
      <c r="I393" s="18">
        <f t="shared" si="28"/>
        <v>99</v>
      </c>
    </row>
    <row r="394" spans="1:9">
      <c r="A394" s="18">
        <v>40</v>
      </c>
      <c r="B394" s="44">
        <v>1</v>
      </c>
      <c r="C394" s="44">
        <v>0</v>
      </c>
      <c r="D394" s="44">
        <v>50</v>
      </c>
      <c r="E394" s="33">
        <f t="shared" si="28"/>
        <v>0.9</v>
      </c>
      <c r="F394" s="18">
        <f t="shared" si="28"/>
        <v>3</v>
      </c>
      <c r="G394" s="18">
        <f t="shared" si="28"/>
        <v>103</v>
      </c>
      <c r="H394" s="18">
        <f t="shared" si="28"/>
        <v>116</v>
      </c>
      <c r="I394" s="18">
        <f t="shared" si="28"/>
        <v>98</v>
      </c>
    </row>
    <row r="395" spans="1:9">
      <c r="A395" s="18">
        <v>40</v>
      </c>
      <c r="B395" s="44">
        <v>1</v>
      </c>
      <c r="C395" s="44">
        <v>0</v>
      </c>
      <c r="D395" s="44">
        <v>50</v>
      </c>
      <c r="E395" s="33">
        <f t="shared" si="28"/>
        <v>0.9</v>
      </c>
      <c r="F395" s="18">
        <f t="shared" si="28"/>
        <v>4</v>
      </c>
      <c r="G395" s="18">
        <f t="shared" si="28"/>
        <v>100</v>
      </c>
      <c r="H395" s="18">
        <f t="shared" si="28"/>
        <v>116</v>
      </c>
      <c r="I395" s="18">
        <f t="shared" si="28"/>
        <v>97</v>
      </c>
    </row>
    <row r="396" spans="1:9">
      <c r="A396" s="18">
        <v>40</v>
      </c>
      <c r="B396" s="44">
        <v>1</v>
      </c>
      <c r="C396" s="44">
        <v>0</v>
      </c>
      <c r="D396" s="44">
        <v>50</v>
      </c>
      <c r="E396" s="33">
        <f t="shared" si="28"/>
        <v>0.9</v>
      </c>
      <c r="F396" s="18">
        <f t="shared" si="28"/>
        <v>8</v>
      </c>
      <c r="G396" s="18">
        <f t="shared" si="28"/>
        <v>93</v>
      </c>
      <c r="H396" s="18">
        <f t="shared" si="28"/>
        <v>111</v>
      </c>
      <c r="I396" s="18">
        <f t="shared" si="28"/>
        <v>94</v>
      </c>
    </row>
    <row r="397" spans="1:9">
      <c r="A397" s="18">
        <v>40</v>
      </c>
      <c r="B397" s="44">
        <v>1</v>
      </c>
      <c r="C397" s="44">
        <v>0</v>
      </c>
      <c r="D397" s="44">
        <v>50</v>
      </c>
      <c r="E397" s="33">
        <f t="shared" si="28"/>
        <v>0.9</v>
      </c>
      <c r="F397" s="18">
        <f t="shared" si="28"/>
        <v>24</v>
      </c>
      <c r="G397" s="18">
        <f t="shared" si="28"/>
        <v>86</v>
      </c>
      <c r="H397" s="18">
        <f t="shared" si="28"/>
        <v>108</v>
      </c>
      <c r="I397" s="18">
        <f t="shared" si="28"/>
        <v>91</v>
      </c>
    </row>
    <row r="398" spans="1:9">
      <c r="A398" s="18">
        <v>40</v>
      </c>
      <c r="B398" s="18">
        <v>3</v>
      </c>
      <c r="C398" s="18">
        <v>150</v>
      </c>
      <c r="D398" s="18">
        <v>500</v>
      </c>
      <c r="E398" s="33">
        <v>0.5</v>
      </c>
      <c r="F398" s="18">
        <v>1</v>
      </c>
      <c r="G398" s="18">
        <v>168</v>
      </c>
      <c r="H398" s="18">
        <v>157</v>
      </c>
      <c r="I398" s="18">
        <v>109</v>
      </c>
    </row>
    <row r="399" spans="1:9">
      <c r="A399" s="18">
        <v>40</v>
      </c>
      <c r="B399" s="18">
        <v>3</v>
      </c>
      <c r="C399" s="18">
        <v>150</v>
      </c>
      <c r="D399" s="18">
        <v>500</v>
      </c>
      <c r="E399" s="33">
        <v>0.5</v>
      </c>
      <c r="F399" s="18">
        <v>2</v>
      </c>
      <c r="G399" s="18">
        <v>141</v>
      </c>
      <c r="H399" s="18">
        <v>147</v>
      </c>
      <c r="I399" s="18">
        <v>111</v>
      </c>
    </row>
    <row r="400" spans="1:9">
      <c r="A400" s="18">
        <v>40</v>
      </c>
      <c r="B400" s="18">
        <v>3</v>
      </c>
      <c r="C400" s="18">
        <v>150</v>
      </c>
      <c r="D400" s="18">
        <v>500</v>
      </c>
      <c r="E400" s="33">
        <v>0.5</v>
      </c>
      <c r="F400" s="18">
        <v>3</v>
      </c>
      <c r="G400" s="18">
        <v>129</v>
      </c>
      <c r="H400" s="18">
        <v>141</v>
      </c>
      <c r="I400" s="18">
        <v>109</v>
      </c>
    </row>
    <row r="401" spans="1:9">
      <c r="A401" s="18">
        <v>40</v>
      </c>
      <c r="B401" s="18">
        <v>3</v>
      </c>
      <c r="C401" s="18">
        <v>150</v>
      </c>
      <c r="D401" s="18">
        <v>500</v>
      </c>
      <c r="E401" s="33">
        <v>0.5</v>
      </c>
      <c r="F401" s="18">
        <v>4</v>
      </c>
      <c r="G401" s="18">
        <v>120</v>
      </c>
      <c r="H401" s="18">
        <v>136</v>
      </c>
      <c r="I401" s="18">
        <v>108</v>
      </c>
    </row>
    <row r="402" spans="1:9">
      <c r="A402" s="18">
        <v>40</v>
      </c>
      <c r="B402" s="18">
        <v>3</v>
      </c>
      <c r="C402" s="18">
        <v>150</v>
      </c>
      <c r="D402" s="18">
        <v>500</v>
      </c>
      <c r="E402" s="33">
        <v>0.5</v>
      </c>
      <c r="F402" s="18">
        <v>8</v>
      </c>
      <c r="G402" s="18">
        <v>107</v>
      </c>
      <c r="H402" s="18">
        <v>126</v>
      </c>
      <c r="I402" s="18">
        <v>104</v>
      </c>
    </row>
    <row r="403" spans="1:9">
      <c r="A403" s="18">
        <v>40</v>
      </c>
      <c r="B403" s="18">
        <v>3</v>
      </c>
      <c r="C403" s="18">
        <v>150</v>
      </c>
      <c r="D403" s="18">
        <v>500</v>
      </c>
      <c r="E403" s="33">
        <v>0.5</v>
      </c>
      <c r="F403" s="18">
        <v>24</v>
      </c>
      <c r="G403" s="18">
        <v>91</v>
      </c>
      <c r="H403" s="18">
        <v>110</v>
      </c>
      <c r="I403" s="18">
        <v>92</v>
      </c>
    </row>
    <row r="404" spans="1:9">
      <c r="A404" s="18">
        <v>40</v>
      </c>
      <c r="B404" s="44">
        <v>1</v>
      </c>
      <c r="C404" s="44">
        <v>50</v>
      </c>
      <c r="D404" s="44">
        <v>167.5</v>
      </c>
      <c r="E404" s="33">
        <f t="shared" ref="E404:I409" si="29">E398</f>
        <v>0.5</v>
      </c>
      <c r="F404" s="18">
        <f t="shared" si="29"/>
        <v>1</v>
      </c>
      <c r="G404" s="18">
        <f t="shared" si="29"/>
        <v>168</v>
      </c>
      <c r="H404" s="18">
        <f t="shared" si="29"/>
        <v>157</v>
      </c>
      <c r="I404" s="18">
        <f t="shared" si="29"/>
        <v>109</v>
      </c>
    </row>
    <row r="405" spans="1:9">
      <c r="A405" s="18">
        <v>40</v>
      </c>
      <c r="B405" s="44">
        <v>1</v>
      </c>
      <c r="C405" s="44">
        <v>50</v>
      </c>
      <c r="D405" s="44">
        <v>167.5</v>
      </c>
      <c r="E405" s="33">
        <f t="shared" si="29"/>
        <v>0.5</v>
      </c>
      <c r="F405" s="18">
        <f t="shared" si="29"/>
        <v>2</v>
      </c>
      <c r="G405" s="18">
        <f t="shared" si="29"/>
        <v>141</v>
      </c>
      <c r="H405" s="18">
        <f t="shared" si="29"/>
        <v>147</v>
      </c>
      <c r="I405" s="18">
        <f t="shared" si="29"/>
        <v>111</v>
      </c>
    </row>
    <row r="406" spans="1:9">
      <c r="A406" s="18">
        <v>40</v>
      </c>
      <c r="B406" s="44">
        <v>1</v>
      </c>
      <c r="C406" s="44">
        <v>50</v>
      </c>
      <c r="D406" s="44">
        <v>167.5</v>
      </c>
      <c r="E406" s="33">
        <f t="shared" si="29"/>
        <v>0.5</v>
      </c>
      <c r="F406" s="18">
        <f t="shared" si="29"/>
        <v>3</v>
      </c>
      <c r="G406" s="18">
        <f t="shared" si="29"/>
        <v>129</v>
      </c>
      <c r="H406" s="18">
        <f t="shared" si="29"/>
        <v>141</v>
      </c>
      <c r="I406" s="18">
        <f t="shared" si="29"/>
        <v>109</v>
      </c>
    </row>
    <row r="407" spans="1:9">
      <c r="A407" s="18">
        <v>40</v>
      </c>
      <c r="B407" s="44">
        <v>1</v>
      </c>
      <c r="C407" s="44">
        <v>50</v>
      </c>
      <c r="D407" s="44">
        <v>167.5</v>
      </c>
      <c r="E407" s="33">
        <f t="shared" si="29"/>
        <v>0.5</v>
      </c>
      <c r="F407" s="18">
        <f t="shared" si="29"/>
        <v>4</v>
      </c>
      <c r="G407" s="18">
        <f t="shared" si="29"/>
        <v>120</v>
      </c>
      <c r="H407" s="18">
        <f t="shared" si="29"/>
        <v>136</v>
      </c>
      <c r="I407" s="18">
        <f t="shared" si="29"/>
        <v>108</v>
      </c>
    </row>
    <row r="408" spans="1:9">
      <c r="A408" s="18">
        <v>40</v>
      </c>
      <c r="B408" s="44">
        <v>1</v>
      </c>
      <c r="C408" s="44">
        <v>50</v>
      </c>
      <c r="D408" s="44">
        <v>167.5</v>
      </c>
      <c r="E408" s="33">
        <f t="shared" si="29"/>
        <v>0.5</v>
      </c>
      <c r="F408" s="18">
        <f t="shared" si="29"/>
        <v>8</v>
      </c>
      <c r="G408" s="18">
        <f t="shared" si="29"/>
        <v>107</v>
      </c>
      <c r="H408" s="18">
        <f t="shared" si="29"/>
        <v>126</v>
      </c>
      <c r="I408" s="18">
        <f t="shared" si="29"/>
        <v>104</v>
      </c>
    </row>
    <row r="409" spans="1:9">
      <c r="A409" s="18">
        <v>40</v>
      </c>
      <c r="B409" s="44">
        <v>1</v>
      </c>
      <c r="C409" s="44">
        <v>50</v>
      </c>
      <c r="D409" s="44">
        <v>167.5</v>
      </c>
      <c r="E409" s="33">
        <f t="shared" si="29"/>
        <v>0.5</v>
      </c>
      <c r="F409" s="18">
        <f t="shared" si="29"/>
        <v>24</v>
      </c>
      <c r="G409" s="18">
        <f t="shared" si="29"/>
        <v>91</v>
      </c>
      <c r="H409" s="18">
        <f t="shared" si="29"/>
        <v>110</v>
      </c>
      <c r="I409" s="18">
        <f t="shared" si="29"/>
        <v>92</v>
      </c>
    </row>
    <row r="410" spans="1:9">
      <c r="A410" s="18">
        <v>40</v>
      </c>
      <c r="B410" s="18">
        <v>3</v>
      </c>
      <c r="C410" s="18">
        <v>150</v>
      </c>
      <c r="D410" s="18">
        <v>500</v>
      </c>
      <c r="E410" s="33">
        <v>0.75</v>
      </c>
      <c r="F410" s="18">
        <v>1</v>
      </c>
      <c r="G410" s="18">
        <v>150</v>
      </c>
      <c r="H410" s="18">
        <v>150</v>
      </c>
      <c r="I410" s="18">
        <v>110</v>
      </c>
    </row>
    <row r="411" spans="1:9">
      <c r="A411" s="18">
        <v>40</v>
      </c>
      <c r="B411" s="18">
        <v>3</v>
      </c>
      <c r="C411" s="18">
        <v>150</v>
      </c>
      <c r="D411" s="18">
        <v>500</v>
      </c>
      <c r="E411" s="33">
        <v>0.75</v>
      </c>
      <c r="F411" s="18">
        <v>2</v>
      </c>
      <c r="G411" s="18">
        <v>131</v>
      </c>
      <c r="H411" s="18">
        <v>140</v>
      </c>
      <c r="I411" s="18">
        <v>110</v>
      </c>
    </row>
    <row r="412" spans="1:9">
      <c r="A412" s="18">
        <v>40</v>
      </c>
      <c r="B412" s="18">
        <v>3</v>
      </c>
      <c r="C412" s="18">
        <v>150</v>
      </c>
      <c r="D412" s="18">
        <v>500</v>
      </c>
      <c r="E412" s="33">
        <v>0.75</v>
      </c>
      <c r="F412" s="18">
        <v>3</v>
      </c>
      <c r="G412" s="18">
        <v>121</v>
      </c>
      <c r="H412" s="18">
        <v>134</v>
      </c>
      <c r="I412" s="18">
        <v>107</v>
      </c>
    </row>
    <row r="413" spans="1:9">
      <c r="A413" s="18">
        <v>40</v>
      </c>
      <c r="B413" s="18">
        <v>3</v>
      </c>
      <c r="C413" s="18">
        <v>150</v>
      </c>
      <c r="D413" s="18">
        <v>500</v>
      </c>
      <c r="E413" s="33">
        <v>0.75</v>
      </c>
      <c r="F413" s="18">
        <v>4</v>
      </c>
      <c r="G413" s="18">
        <v>115</v>
      </c>
      <c r="H413" s="18">
        <v>132</v>
      </c>
      <c r="I413" s="18">
        <v>107</v>
      </c>
    </row>
    <row r="414" spans="1:9">
      <c r="A414" s="18">
        <v>40</v>
      </c>
      <c r="B414" s="18">
        <v>3</v>
      </c>
      <c r="C414" s="18">
        <v>150</v>
      </c>
      <c r="D414" s="18">
        <v>500</v>
      </c>
      <c r="E414" s="33">
        <v>0.75</v>
      </c>
      <c r="F414" s="18">
        <v>8</v>
      </c>
      <c r="G414" s="18">
        <v>104</v>
      </c>
      <c r="H414" s="18">
        <v>122</v>
      </c>
      <c r="I414" s="18">
        <v>101</v>
      </c>
    </row>
    <row r="415" spans="1:9">
      <c r="A415" s="18">
        <v>40</v>
      </c>
      <c r="B415" s="18">
        <v>3</v>
      </c>
      <c r="C415" s="18">
        <v>150</v>
      </c>
      <c r="D415" s="18">
        <v>500</v>
      </c>
      <c r="E415" s="33">
        <v>0.75</v>
      </c>
      <c r="F415" s="18">
        <v>24</v>
      </c>
      <c r="G415" s="18">
        <v>91</v>
      </c>
      <c r="H415" s="18">
        <v>109</v>
      </c>
      <c r="I415" s="18">
        <v>91</v>
      </c>
    </row>
    <row r="416" spans="1:9">
      <c r="A416" s="18">
        <v>40</v>
      </c>
      <c r="B416" s="44">
        <v>1</v>
      </c>
      <c r="C416" s="44">
        <v>50</v>
      </c>
      <c r="D416" s="44">
        <v>167.5</v>
      </c>
      <c r="E416" s="33">
        <f t="shared" ref="E416:I421" si="30">E410</f>
        <v>0.75</v>
      </c>
      <c r="F416" s="18">
        <f t="shared" si="30"/>
        <v>1</v>
      </c>
      <c r="G416" s="18">
        <f t="shared" si="30"/>
        <v>150</v>
      </c>
      <c r="H416" s="18">
        <f t="shared" si="30"/>
        <v>150</v>
      </c>
      <c r="I416" s="18">
        <f t="shared" si="30"/>
        <v>110</v>
      </c>
    </row>
    <row r="417" spans="1:9">
      <c r="A417" s="18">
        <v>40</v>
      </c>
      <c r="B417" s="44">
        <v>1</v>
      </c>
      <c r="C417" s="44">
        <v>50</v>
      </c>
      <c r="D417" s="44">
        <v>167.5</v>
      </c>
      <c r="E417" s="33">
        <f t="shared" si="30"/>
        <v>0.75</v>
      </c>
      <c r="F417" s="18">
        <f t="shared" si="30"/>
        <v>2</v>
      </c>
      <c r="G417" s="18">
        <f t="shared" si="30"/>
        <v>131</v>
      </c>
      <c r="H417" s="18">
        <f t="shared" si="30"/>
        <v>140</v>
      </c>
      <c r="I417" s="18">
        <f t="shared" si="30"/>
        <v>110</v>
      </c>
    </row>
    <row r="418" spans="1:9">
      <c r="A418" s="18">
        <v>40</v>
      </c>
      <c r="B418" s="44">
        <v>1</v>
      </c>
      <c r="C418" s="44">
        <v>50</v>
      </c>
      <c r="D418" s="44">
        <v>167.5</v>
      </c>
      <c r="E418" s="33">
        <f t="shared" si="30"/>
        <v>0.75</v>
      </c>
      <c r="F418" s="18">
        <f t="shared" si="30"/>
        <v>3</v>
      </c>
      <c r="G418" s="18">
        <f t="shared" si="30"/>
        <v>121</v>
      </c>
      <c r="H418" s="18">
        <f t="shared" si="30"/>
        <v>134</v>
      </c>
      <c r="I418" s="18">
        <f t="shared" si="30"/>
        <v>107</v>
      </c>
    </row>
    <row r="419" spans="1:9">
      <c r="A419" s="18">
        <v>40</v>
      </c>
      <c r="B419" s="44">
        <v>1</v>
      </c>
      <c r="C419" s="44">
        <v>50</v>
      </c>
      <c r="D419" s="44">
        <v>167.5</v>
      </c>
      <c r="E419" s="33">
        <f t="shared" si="30"/>
        <v>0.75</v>
      </c>
      <c r="F419" s="18">
        <f t="shared" si="30"/>
        <v>4</v>
      </c>
      <c r="G419" s="18">
        <f t="shared" si="30"/>
        <v>115</v>
      </c>
      <c r="H419" s="18">
        <f t="shared" si="30"/>
        <v>132</v>
      </c>
      <c r="I419" s="18">
        <f t="shared" si="30"/>
        <v>107</v>
      </c>
    </row>
    <row r="420" spans="1:9">
      <c r="A420" s="18">
        <v>40</v>
      </c>
      <c r="B420" s="44">
        <v>1</v>
      </c>
      <c r="C420" s="44">
        <v>50</v>
      </c>
      <c r="D420" s="44">
        <v>167.5</v>
      </c>
      <c r="E420" s="33">
        <f t="shared" si="30"/>
        <v>0.75</v>
      </c>
      <c r="F420" s="18">
        <f t="shared" si="30"/>
        <v>8</v>
      </c>
      <c r="G420" s="18">
        <f t="shared" si="30"/>
        <v>104</v>
      </c>
      <c r="H420" s="18">
        <f t="shared" si="30"/>
        <v>122</v>
      </c>
      <c r="I420" s="18">
        <f t="shared" si="30"/>
        <v>101</v>
      </c>
    </row>
    <row r="421" spans="1:9">
      <c r="A421" s="18">
        <v>40</v>
      </c>
      <c r="B421" s="44">
        <v>1</v>
      </c>
      <c r="C421" s="44">
        <v>50</v>
      </c>
      <c r="D421" s="44">
        <v>167.5</v>
      </c>
      <c r="E421" s="33">
        <f t="shared" si="30"/>
        <v>0.75</v>
      </c>
      <c r="F421" s="18">
        <f t="shared" si="30"/>
        <v>24</v>
      </c>
      <c r="G421" s="18">
        <f t="shared" si="30"/>
        <v>91</v>
      </c>
      <c r="H421" s="18">
        <f t="shared" si="30"/>
        <v>109</v>
      </c>
      <c r="I421" s="18">
        <f t="shared" si="30"/>
        <v>91</v>
      </c>
    </row>
    <row r="422" spans="1:9">
      <c r="A422" s="18">
        <v>40</v>
      </c>
      <c r="B422" s="18">
        <v>3</v>
      </c>
      <c r="C422" s="18">
        <v>150</v>
      </c>
      <c r="D422" s="18">
        <v>500</v>
      </c>
      <c r="E422" s="33">
        <v>0.9</v>
      </c>
      <c r="F422" s="18">
        <v>1</v>
      </c>
      <c r="G422" s="18">
        <v>124</v>
      </c>
      <c r="H422" s="18">
        <v>101</v>
      </c>
    </row>
    <row r="423" spans="1:9">
      <c r="A423" s="18">
        <v>40</v>
      </c>
      <c r="B423" s="18">
        <v>3</v>
      </c>
      <c r="C423" s="18">
        <v>150</v>
      </c>
      <c r="D423" s="18">
        <v>500</v>
      </c>
      <c r="E423" s="33">
        <v>0.9</v>
      </c>
      <c r="F423" s="18">
        <v>2</v>
      </c>
      <c r="G423" s="18">
        <v>118</v>
      </c>
      <c r="H423" s="18">
        <v>99</v>
      </c>
    </row>
    <row r="424" spans="1:9">
      <c r="A424" s="18">
        <v>40</v>
      </c>
      <c r="B424" s="18">
        <v>3</v>
      </c>
      <c r="C424" s="18">
        <v>150</v>
      </c>
      <c r="D424" s="18">
        <v>500</v>
      </c>
      <c r="E424" s="33">
        <v>0.9</v>
      </c>
      <c r="F424" s="18">
        <v>3</v>
      </c>
      <c r="G424" s="18">
        <v>114</v>
      </c>
      <c r="H424" s="18">
        <v>96</v>
      </c>
    </row>
    <row r="425" spans="1:9">
      <c r="A425" s="18">
        <v>40</v>
      </c>
      <c r="B425" s="18">
        <v>3</v>
      </c>
      <c r="C425" s="18">
        <v>150</v>
      </c>
      <c r="D425" s="18">
        <v>500</v>
      </c>
      <c r="E425" s="33">
        <v>0.9</v>
      </c>
      <c r="F425" s="18">
        <v>4</v>
      </c>
      <c r="G425" s="18">
        <v>113</v>
      </c>
      <c r="H425" s="18">
        <v>96</v>
      </c>
    </row>
    <row r="426" spans="1:9">
      <c r="A426" s="18">
        <v>40</v>
      </c>
      <c r="B426" s="18">
        <v>3</v>
      </c>
      <c r="C426" s="18">
        <v>150</v>
      </c>
      <c r="D426" s="18">
        <v>500</v>
      </c>
      <c r="E426" s="33">
        <v>0.9</v>
      </c>
      <c r="F426" s="18">
        <v>8</v>
      </c>
      <c r="G426" s="18">
        <v>110</v>
      </c>
      <c r="H426" s="18">
        <v>93</v>
      </c>
    </row>
    <row r="427" spans="1:9">
      <c r="A427" s="18">
        <v>40</v>
      </c>
      <c r="B427" s="18">
        <v>3</v>
      </c>
      <c r="C427" s="18">
        <v>150</v>
      </c>
      <c r="D427" s="18">
        <v>500</v>
      </c>
      <c r="E427" s="33">
        <v>0.9</v>
      </c>
      <c r="F427" s="18">
        <v>24</v>
      </c>
      <c r="G427" s="18">
        <v>108</v>
      </c>
      <c r="H427" s="18">
        <v>90</v>
      </c>
    </row>
    <row r="428" spans="1:9">
      <c r="A428" s="18">
        <v>40</v>
      </c>
      <c r="B428" s="44">
        <v>1</v>
      </c>
      <c r="C428" s="44">
        <v>50</v>
      </c>
      <c r="D428" s="44">
        <v>167.5</v>
      </c>
      <c r="E428" s="33">
        <f t="shared" ref="E428:H433" si="31">E422</f>
        <v>0.9</v>
      </c>
      <c r="F428" s="18">
        <f t="shared" si="31"/>
        <v>1</v>
      </c>
      <c r="G428" s="18">
        <f t="shared" si="31"/>
        <v>124</v>
      </c>
      <c r="H428" s="18">
        <f t="shared" si="31"/>
        <v>101</v>
      </c>
    </row>
    <row r="429" spans="1:9">
      <c r="A429" s="18">
        <v>40</v>
      </c>
      <c r="B429" s="44">
        <v>1</v>
      </c>
      <c r="C429" s="44">
        <v>50</v>
      </c>
      <c r="D429" s="44">
        <v>167.5</v>
      </c>
      <c r="E429" s="33">
        <f t="shared" si="31"/>
        <v>0.9</v>
      </c>
      <c r="F429" s="18">
        <f t="shared" si="31"/>
        <v>2</v>
      </c>
      <c r="G429" s="18">
        <f t="shared" si="31"/>
        <v>118</v>
      </c>
      <c r="H429" s="18">
        <f t="shared" si="31"/>
        <v>99</v>
      </c>
    </row>
    <row r="430" spans="1:9">
      <c r="A430" s="18">
        <v>40</v>
      </c>
      <c r="B430" s="44">
        <v>1</v>
      </c>
      <c r="C430" s="44">
        <v>50</v>
      </c>
      <c r="D430" s="44">
        <v>167.5</v>
      </c>
      <c r="E430" s="33">
        <f t="shared" si="31"/>
        <v>0.9</v>
      </c>
      <c r="F430" s="18">
        <f t="shared" si="31"/>
        <v>3</v>
      </c>
      <c r="G430" s="18">
        <f t="shared" si="31"/>
        <v>114</v>
      </c>
      <c r="H430" s="18">
        <f t="shared" si="31"/>
        <v>96</v>
      </c>
    </row>
    <row r="431" spans="1:9">
      <c r="A431" s="18">
        <v>40</v>
      </c>
      <c r="B431" s="44">
        <v>1</v>
      </c>
      <c r="C431" s="44">
        <v>50</v>
      </c>
      <c r="D431" s="44">
        <v>167.5</v>
      </c>
      <c r="E431" s="33">
        <f t="shared" si="31"/>
        <v>0.9</v>
      </c>
      <c r="F431" s="18">
        <f t="shared" si="31"/>
        <v>4</v>
      </c>
      <c r="G431" s="18">
        <f t="shared" si="31"/>
        <v>113</v>
      </c>
      <c r="H431" s="18">
        <f t="shared" si="31"/>
        <v>96</v>
      </c>
    </row>
    <row r="432" spans="1:9">
      <c r="A432" s="18">
        <v>40</v>
      </c>
      <c r="B432" s="44">
        <v>1</v>
      </c>
      <c r="C432" s="44">
        <v>50</v>
      </c>
      <c r="D432" s="44">
        <v>167.5</v>
      </c>
      <c r="E432" s="33">
        <f t="shared" si="31"/>
        <v>0.9</v>
      </c>
      <c r="F432" s="18">
        <f t="shared" si="31"/>
        <v>8</v>
      </c>
      <c r="G432" s="18">
        <f t="shared" si="31"/>
        <v>110</v>
      </c>
      <c r="H432" s="18">
        <f t="shared" si="31"/>
        <v>93</v>
      </c>
    </row>
    <row r="433" spans="1:9">
      <c r="A433" s="18">
        <v>40</v>
      </c>
      <c r="B433" s="44">
        <v>1</v>
      </c>
      <c r="C433" s="44">
        <v>50</v>
      </c>
      <c r="D433" s="44">
        <v>167.5</v>
      </c>
      <c r="E433" s="33">
        <f t="shared" si="31"/>
        <v>0.9</v>
      </c>
      <c r="F433" s="18">
        <f t="shared" si="31"/>
        <v>24</v>
      </c>
      <c r="G433" s="18">
        <f t="shared" si="31"/>
        <v>108</v>
      </c>
      <c r="H433" s="18">
        <f t="shared" si="31"/>
        <v>90</v>
      </c>
    </row>
    <row r="434" spans="1:9">
      <c r="A434" s="18">
        <v>40</v>
      </c>
      <c r="B434" s="18">
        <v>3</v>
      </c>
      <c r="C434" s="18">
        <v>500</v>
      </c>
      <c r="D434" s="18">
        <v>800</v>
      </c>
      <c r="E434" s="33">
        <v>0.5</v>
      </c>
      <c r="F434" s="18">
        <v>1</v>
      </c>
      <c r="G434" s="18">
        <v>163</v>
      </c>
      <c r="H434" s="18">
        <v>157</v>
      </c>
      <c r="I434" s="18">
        <v>111</v>
      </c>
    </row>
    <row r="435" spans="1:9">
      <c r="A435" s="18">
        <v>40</v>
      </c>
      <c r="B435" s="18">
        <v>3</v>
      </c>
      <c r="C435" s="18">
        <v>500</v>
      </c>
      <c r="D435" s="18">
        <v>800</v>
      </c>
      <c r="E435" s="33">
        <v>0.5</v>
      </c>
      <c r="F435" s="18">
        <v>2</v>
      </c>
      <c r="G435" s="18">
        <v>138</v>
      </c>
      <c r="H435" s="18">
        <v>146</v>
      </c>
      <c r="I435" s="18">
        <v>112</v>
      </c>
    </row>
    <row r="436" spans="1:9">
      <c r="A436" s="18">
        <v>40</v>
      </c>
      <c r="B436" s="18">
        <v>3</v>
      </c>
      <c r="C436" s="18">
        <v>500</v>
      </c>
      <c r="D436" s="18">
        <v>800</v>
      </c>
      <c r="E436" s="33">
        <v>0.5</v>
      </c>
      <c r="F436" s="18">
        <v>3</v>
      </c>
      <c r="G436" s="18">
        <v>126</v>
      </c>
      <c r="H436" s="18">
        <v>140</v>
      </c>
      <c r="I436" s="18">
        <v>109</v>
      </c>
    </row>
    <row r="437" spans="1:9">
      <c r="A437" s="18">
        <v>40</v>
      </c>
      <c r="B437" s="18">
        <v>3</v>
      </c>
      <c r="C437" s="18">
        <v>500</v>
      </c>
      <c r="D437" s="18">
        <v>800</v>
      </c>
      <c r="E437" s="33">
        <v>0.5</v>
      </c>
      <c r="F437" s="18">
        <v>4</v>
      </c>
      <c r="G437" s="18">
        <v>118</v>
      </c>
      <c r="H437" s="18">
        <v>136</v>
      </c>
      <c r="I437" s="18">
        <v>108</v>
      </c>
    </row>
    <row r="438" spans="1:9">
      <c r="A438" s="18">
        <v>40</v>
      </c>
      <c r="B438" s="18">
        <v>3</v>
      </c>
      <c r="C438" s="18">
        <v>500</v>
      </c>
      <c r="D438" s="18">
        <v>800</v>
      </c>
      <c r="E438" s="33">
        <v>0.5</v>
      </c>
      <c r="F438" s="18">
        <v>8</v>
      </c>
      <c r="G438" s="18">
        <v>107</v>
      </c>
      <c r="H438" s="18">
        <v>126</v>
      </c>
      <c r="I438" s="18">
        <v>104</v>
      </c>
    </row>
    <row r="439" spans="1:9">
      <c r="A439" s="18">
        <v>40</v>
      </c>
      <c r="B439" s="18">
        <v>3</v>
      </c>
      <c r="C439" s="18">
        <v>500</v>
      </c>
      <c r="D439" s="18">
        <v>800</v>
      </c>
      <c r="E439" s="33">
        <v>0.5</v>
      </c>
      <c r="F439" s="18">
        <v>24</v>
      </c>
      <c r="G439" s="18">
        <v>91</v>
      </c>
      <c r="H439" s="18">
        <v>100</v>
      </c>
      <c r="I439" s="18">
        <v>92</v>
      </c>
    </row>
    <row r="440" spans="1:9">
      <c r="A440" s="18">
        <v>40</v>
      </c>
      <c r="B440" s="18">
        <v>3</v>
      </c>
      <c r="C440" s="18">
        <v>500</v>
      </c>
      <c r="D440" s="18">
        <v>800</v>
      </c>
      <c r="E440" s="33">
        <v>0.75</v>
      </c>
      <c r="F440" s="18">
        <v>1</v>
      </c>
      <c r="G440" s="18">
        <v>148</v>
      </c>
      <c r="H440" s="18">
        <v>150</v>
      </c>
      <c r="I440" s="18">
        <v>112</v>
      </c>
    </row>
    <row r="441" spans="1:9">
      <c r="A441" s="18">
        <v>40</v>
      </c>
      <c r="B441" s="18">
        <v>3</v>
      </c>
      <c r="C441" s="18">
        <v>500</v>
      </c>
      <c r="D441" s="18">
        <v>800</v>
      </c>
      <c r="E441" s="33">
        <v>0.75</v>
      </c>
      <c r="F441" s="18">
        <v>2</v>
      </c>
      <c r="G441" s="18">
        <v>129</v>
      </c>
      <c r="H441" s="18">
        <v>140</v>
      </c>
      <c r="I441" s="18">
        <v>110</v>
      </c>
    </row>
    <row r="442" spans="1:9">
      <c r="A442" s="18">
        <v>40</v>
      </c>
      <c r="B442" s="18">
        <v>3</v>
      </c>
      <c r="C442" s="18">
        <v>500</v>
      </c>
      <c r="D442" s="18">
        <v>800</v>
      </c>
      <c r="E442" s="33">
        <v>0.75</v>
      </c>
      <c r="F442" s="18">
        <v>3</v>
      </c>
      <c r="G442" s="18">
        <v>120</v>
      </c>
      <c r="H442" s="18">
        <v>133</v>
      </c>
      <c r="I442" s="18">
        <v>107</v>
      </c>
    </row>
    <row r="443" spans="1:9">
      <c r="A443" s="18">
        <v>40</v>
      </c>
      <c r="B443" s="18">
        <v>3</v>
      </c>
      <c r="C443" s="18">
        <v>500</v>
      </c>
      <c r="D443" s="18">
        <v>800</v>
      </c>
      <c r="E443" s="33">
        <v>0.75</v>
      </c>
      <c r="F443" s="18">
        <v>4</v>
      </c>
      <c r="G443" s="18">
        <v>114</v>
      </c>
      <c r="H443" s="18">
        <v>131</v>
      </c>
      <c r="I443" s="18">
        <v>107</v>
      </c>
    </row>
    <row r="444" spans="1:9">
      <c r="A444" s="18">
        <v>40</v>
      </c>
      <c r="B444" s="18">
        <v>3</v>
      </c>
      <c r="C444" s="18">
        <v>500</v>
      </c>
      <c r="D444" s="18">
        <v>800</v>
      </c>
      <c r="E444" s="33">
        <v>0.75</v>
      </c>
      <c r="F444" s="18">
        <v>8</v>
      </c>
      <c r="G444" s="18">
        <v>103</v>
      </c>
      <c r="H444" s="18">
        <v>122</v>
      </c>
      <c r="I444" s="18">
        <v>101</v>
      </c>
    </row>
    <row r="445" spans="1:9">
      <c r="A445" s="18">
        <v>40</v>
      </c>
      <c r="B445" s="18">
        <v>3</v>
      </c>
      <c r="C445" s="18">
        <v>500</v>
      </c>
      <c r="D445" s="18">
        <v>800</v>
      </c>
      <c r="E445" s="33">
        <v>0.75</v>
      </c>
      <c r="F445" s="18">
        <v>24</v>
      </c>
      <c r="G445" s="18">
        <v>91</v>
      </c>
      <c r="H445" s="18">
        <v>109</v>
      </c>
      <c r="I445" s="18">
        <v>91</v>
      </c>
    </row>
    <row r="446" spans="1:9">
      <c r="A446" s="18">
        <v>40</v>
      </c>
      <c r="B446" s="18">
        <v>3</v>
      </c>
      <c r="C446" s="18">
        <v>500</v>
      </c>
      <c r="D446" s="18">
        <v>800</v>
      </c>
      <c r="E446" s="33">
        <v>0.9</v>
      </c>
      <c r="F446" s="18">
        <v>1</v>
      </c>
      <c r="G446" s="18">
        <v>123</v>
      </c>
      <c r="H446" s="18">
        <v>101</v>
      </c>
    </row>
    <row r="447" spans="1:9">
      <c r="A447" s="18">
        <v>40</v>
      </c>
      <c r="B447" s="18">
        <v>3</v>
      </c>
      <c r="C447" s="18">
        <v>500</v>
      </c>
      <c r="D447" s="18">
        <v>800</v>
      </c>
      <c r="E447" s="33">
        <v>0.9</v>
      </c>
      <c r="F447" s="18">
        <v>2</v>
      </c>
      <c r="G447" s="18">
        <v>118</v>
      </c>
      <c r="H447" s="18">
        <v>99</v>
      </c>
    </row>
    <row r="448" spans="1:9">
      <c r="A448" s="18">
        <v>40</v>
      </c>
      <c r="B448" s="18">
        <v>3</v>
      </c>
      <c r="C448" s="18">
        <v>500</v>
      </c>
      <c r="D448" s="18">
        <v>800</v>
      </c>
      <c r="E448" s="33">
        <v>0.9</v>
      </c>
      <c r="F448" s="18">
        <v>3</v>
      </c>
      <c r="G448" s="18">
        <v>114</v>
      </c>
      <c r="H448" s="18">
        <v>96</v>
      </c>
    </row>
    <row r="449" spans="1:9">
      <c r="A449" s="18">
        <v>40</v>
      </c>
      <c r="B449" s="18">
        <v>3</v>
      </c>
      <c r="C449" s="18">
        <v>500</v>
      </c>
      <c r="D449" s="18">
        <v>800</v>
      </c>
      <c r="E449" s="33">
        <v>0.9</v>
      </c>
      <c r="F449" s="18">
        <v>4</v>
      </c>
      <c r="G449" s="18">
        <v>113</v>
      </c>
      <c r="H449" s="18">
        <v>95</v>
      </c>
    </row>
    <row r="450" spans="1:9">
      <c r="A450" s="18">
        <v>40</v>
      </c>
      <c r="B450" s="18">
        <v>3</v>
      </c>
      <c r="C450" s="18">
        <v>500</v>
      </c>
      <c r="D450" s="18">
        <v>800</v>
      </c>
      <c r="E450" s="33">
        <v>0.9</v>
      </c>
      <c r="F450" s="18">
        <v>8</v>
      </c>
      <c r="G450" s="18">
        <v>109</v>
      </c>
      <c r="H450" s="18">
        <v>92</v>
      </c>
    </row>
    <row r="451" spans="1:9">
      <c r="A451" s="18">
        <v>40</v>
      </c>
      <c r="B451" s="18">
        <v>3</v>
      </c>
      <c r="C451" s="18">
        <v>500</v>
      </c>
      <c r="D451" s="18">
        <v>800</v>
      </c>
      <c r="E451" s="33">
        <v>0.9</v>
      </c>
      <c r="F451" s="18">
        <v>24</v>
      </c>
      <c r="G451" s="18">
        <v>108</v>
      </c>
      <c r="H451" s="18">
        <v>90</v>
      </c>
    </row>
    <row r="452" spans="1:9">
      <c r="A452" s="18">
        <v>50</v>
      </c>
      <c r="B452" s="18">
        <v>3</v>
      </c>
      <c r="C452" s="18">
        <v>0</v>
      </c>
      <c r="D452" s="18">
        <v>150</v>
      </c>
      <c r="E452" s="33">
        <v>0.5</v>
      </c>
      <c r="F452" s="18">
        <v>1</v>
      </c>
      <c r="G452" s="18">
        <v>166</v>
      </c>
      <c r="H452" s="18">
        <v>154</v>
      </c>
      <c r="I452" s="18">
        <v>108</v>
      </c>
    </row>
    <row r="453" spans="1:9">
      <c r="A453" s="18">
        <v>50</v>
      </c>
      <c r="B453" s="18">
        <v>3</v>
      </c>
      <c r="C453" s="18">
        <v>0</v>
      </c>
      <c r="D453" s="18">
        <v>150</v>
      </c>
      <c r="E453" s="33">
        <v>0.5</v>
      </c>
      <c r="F453" s="18">
        <v>2</v>
      </c>
      <c r="G453" s="18">
        <v>137</v>
      </c>
      <c r="H453" s="18">
        <v>146</v>
      </c>
      <c r="I453" s="18">
        <v>111</v>
      </c>
    </row>
    <row r="454" spans="1:9">
      <c r="A454" s="18">
        <v>50</v>
      </c>
      <c r="B454" s="18">
        <v>3</v>
      </c>
      <c r="C454" s="18">
        <v>0</v>
      </c>
      <c r="D454" s="18">
        <v>150</v>
      </c>
      <c r="E454" s="33">
        <v>0.5</v>
      </c>
      <c r="F454" s="18">
        <v>3</v>
      </c>
      <c r="G454" s="18">
        <v>123</v>
      </c>
      <c r="H454" s="18">
        <v>140</v>
      </c>
      <c r="I454" s="18">
        <v>110</v>
      </c>
    </row>
    <row r="455" spans="1:9">
      <c r="A455" s="18">
        <v>50</v>
      </c>
      <c r="B455" s="18">
        <v>3</v>
      </c>
      <c r="C455" s="18">
        <v>0</v>
      </c>
      <c r="D455" s="18">
        <v>150</v>
      </c>
      <c r="E455" s="33">
        <v>0.5</v>
      </c>
      <c r="F455" s="18">
        <v>4</v>
      </c>
      <c r="G455" s="18">
        <v>115</v>
      </c>
      <c r="H455" s="18">
        <v>135</v>
      </c>
      <c r="I455" s="18">
        <v>112</v>
      </c>
    </row>
    <row r="456" spans="1:9">
      <c r="A456" s="18">
        <v>50</v>
      </c>
      <c r="B456" s="18">
        <v>3</v>
      </c>
      <c r="C456" s="18">
        <v>0</v>
      </c>
      <c r="D456" s="18">
        <v>150</v>
      </c>
      <c r="E456" s="33">
        <v>0.5</v>
      </c>
      <c r="F456" s="18">
        <v>8</v>
      </c>
      <c r="G456" s="18">
        <v>98</v>
      </c>
      <c r="H456" s="18">
        <v>123</v>
      </c>
      <c r="I456" s="18">
        <v>106</v>
      </c>
    </row>
    <row r="457" spans="1:9">
      <c r="A457" s="18">
        <v>50</v>
      </c>
      <c r="B457" s="18">
        <v>3</v>
      </c>
      <c r="C457" s="18">
        <v>0</v>
      </c>
      <c r="D457" s="18">
        <v>150</v>
      </c>
      <c r="E457" s="33">
        <v>0.5</v>
      </c>
      <c r="F457" s="18">
        <v>24</v>
      </c>
      <c r="G457" s="18">
        <v>82</v>
      </c>
      <c r="H457" s="18">
        <v>111</v>
      </c>
      <c r="I457" s="18">
        <v>96</v>
      </c>
    </row>
    <row r="458" spans="1:9">
      <c r="A458" s="18">
        <v>50</v>
      </c>
      <c r="B458" s="44">
        <v>1</v>
      </c>
      <c r="C458" s="44">
        <v>0</v>
      </c>
      <c r="D458" s="44">
        <v>50</v>
      </c>
      <c r="E458" s="33">
        <f t="shared" ref="E458:I463" si="32">E452</f>
        <v>0.5</v>
      </c>
      <c r="F458" s="18">
        <f t="shared" si="32"/>
        <v>1</v>
      </c>
      <c r="G458" s="18">
        <f t="shared" si="32"/>
        <v>166</v>
      </c>
      <c r="H458" s="18">
        <f t="shared" si="32"/>
        <v>154</v>
      </c>
      <c r="I458" s="18">
        <f t="shared" si="32"/>
        <v>108</v>
      </c>
    </row>
    <row r="459" spans="1:9">
      <c r="A459" s="18">
        <v>50</v>
      </c>
      <c r="B459" s="44">
        <v>1</v>
      </c>
      <c r="C459" s="44">
        <v>0</v>
      </c>
      <c r="D459" s="44">
        <v>50</v>
      </c>
      <c r="E459" s="33">
        <f t="shared" si="32"/>
        <v>0.5</v>
      </c>
      <c r="F459" s="18">
        <f t="shared" si="32"/>
        <v>2</v>
      </c>
      <c r="G459" s="18">
        <f t="shared" si="32"/>
        <v>137</v>
      </c>
      <c r="H459" s="18">
        <f t="shared" si="32"/>
        <v>146</v>
      </c>
      <c r="I459" s="18">
        <f t="shared" si="32"/>
        <v>111</v>
      </c>
    </row>
    <row r="460" spans="1:9">
      <c r="A460" s="18">
        <v>50</v>
      </c>
      <c r="B460" s="44">
        <v>1</v>
      </c>
      <c r="C460" s="44">
        <v>0</v>
      </c>
      <c r="D460" s="44">
        <v>50</v>
      </c>
      <c r="E460" s="33">
        <f t="shared" si="32"/>
        <v>0.5</v>
      </c>
      <c r="F460" s="18">
        <f t="shared" si="32"/>
        <v>3</v>
      </c>
      <c r="G460" s="18">
        <f t="shared" si="32"/>
        <v>123</v>
      </c>
      <c r="H460" s="18">
        <f t="shared" si="32"/>
        <v>140</v>
      </c>
      <c r="I460" s="18">
        <f t="shared" si="32"/>
        <v>110</v>
      </c>
    </row>
    <row r="461" spans="1:9">
      <c r="A461" s="18">
        <v>50</v>
      </c>
      <c r="B461" s="44">
        <v>1</v>
      </c>
      <c r="C461" s="44">
        <v>0</v>
      </c>
      <c r="D461" s="44">
        <v>50</v>
      </c>
      <c r="E461" s="33">
        <f t="shared" si="32"/>
        <v>0.5</v>
      </c>
      <c r="F461" s="18">
        <f t="shared" si="32"/>
        <v>4</v>
      </c>
      <c r="G461" s="18">
        <f t="shared" si="32"/>
        <v>115</v>
      </c>
      <c r="H461" s="18">
        <f t="shared" si="32"/>
        <v>135</v>
      </c>
      <c r="I461" s="18">
        <f t="shared" si="32"/>
        <v>112</v>
      </c>
    </row>
    <row r="462" spans="1:9">
      <c r="A462" s="18">
        <v>50</v>
      </c>
      <c r="B462" s="44">
        <v>1</v>
      </c>
      <c r="C462" s="44">
        <v>0</v>
      </c>
      <c r="D462" s="44">
        <v>50</v>
      </c>
      <c r="E462" s="33">
        <f t="shared" si="32"/>
        <v>0.5</v>
      </c>
      <c r="F462" s="18">
        <f t="shared" si="32"/>
        <v>8</v>
      </c>
      <c r="G462" s="18">
        <f t="shared" si="32"/>
        <v>98</v>
      </c>
      <c r="H462" s="18">
        <f t="shared" si="32"/>
        <v>123</v>
      </c>
      <c r="I462" s="18">
        <f t="shared" si="32"/>
        <v>106</v>
      </c>
    </row>
    <row r="463" spans="1:9">
      <c r="A463" s="18">
        <v>50</v>
      </c>
      <c r="B463" s="44">
        <v>1</v>
      </c>
      <c r="C463" s="44">
        <v>0</v>
      </c>
      <c r="D463" s="44">
        <v>50</v>
      </c>
      <c r="E463" s="33">
        <f t="shared" si="32"/>
        <v>0.5</v>
      </c>
      <c r="F463" s="18">
        <f t="shared" si="32"/>
        <v>24</v>
      </c>
      <c r="G463" s="18">
        <f t="shared" si="32"/>
        <v>82</v>
      </c>
      <c r="H463" s="18">
        <f t="shared" si="32"/>
        <v>111</v>
      </c>
      <c r="I463" s="18">
        <f t="shared" si="32"/>
        <v>96</v>
      </c>
    </row>
    <row r="464" spans="1:9">
      <c r="A464" s="18">
        <v>50</v>
      </c>
      <c r="B464" s="18">
        <v>3</v>
      </c>
      <c r="C464" s="18">
        <v>0</v>
      </c>
      <c r="D464" s="18">
        <v>150</v>
      </c>
      <c r="E464" s="33">
        <v>0.75</v>
      </c>
      <c r="F464" s="18">
        <v>1</v>
      </c>
      <c r="G464" s="18">
        <v>134</v>
      </c>
      <c r="H464" s="18">
        <v>138</v>
      </c>
      <c r="I464" s="18">
        <v>107</v>
      </c>
    </row>
    <row r="465" spans="1:9">
      <c r="A465" s="18">
        <v>50</v>
      </c>
      <c r="B465" s="18">
        <v>3</v>
      </c>
      <c r="C465" s="18">
        <v>0</v>
      </c>
      <c r="D465" s="18">
        <v>150</v>
      </c>
      <c r="E465" s="33">
        <v>0.75</v>
      </c>
      <c r="F465" s="18">
        <v>2</v>
      </c>
      <c r="G465" s="18">
        <v>112</v>
      </c>
      <c r="H465" s="18">
        <v>130</v>
      </c>
      <c r="I465" s="18">
        <v>106</v>
      </c>
    </row>
    <row r="466" spans="1:9">
      <c r="A466" s="18">
        <v>50</v>
      </c>
      <c r="B466" s="18">
        <v>3</v>
      </c>
      <c r="C466" s="18">
        <v>0</v>
      </c>
      <c r="D466" s="18">
        <v>150</v>
      </c>
      <c r="E466" s="33">
        <v>0.75</v>
      </c>
      <c r="F466" s="18">
        <v>3</v>
      </c>
      <c r="G466" s="18">
        <v>102</v>
      </c>
      <c r="H466" s="18">
        <v>125</v>
      </c>
      <c r="I466" s="18">
        <v>104</v>
      </c>
    </row>
    <row r="467" spans="1:9">
      <c r="A467" s="18">
        <v>50</v>
      </c>
      <c r="B467" s="18">
        <v>3</v>
      </c>
      <c r="C467" s="18">
        <v>0</v>
      </c>
      <c r="D467" s="18">
        <v>150</v>
      </c>
      <c r="E467" s="33">
        <v>0.75</v>
      </c>
      <c r="F467" s="18">
        <v>4</v>
      </c>
      <c r="G467" s="18">
        <v>98</v>
      </c>
      <c r="H467" s="18">
        <v>124</v>
      </c>
      <c r="I467" s="18">
        <v>105</v>
      </c>
    </row>
    <row r="468" spans="1:9">
      <c r="A468" s="18">
        <v>50</v>
      </c>
      <c r="B468" s="18">
        <v>3</v>
      </c>
      <c r="C468" s="18">
        <v>0</v>
      </c>
      <c r="D468" s="18">
        <v>150</v>
      </c>
      <c r="E468" s="33">
        <v>0.75</v>
      </c>
      <c r="F468" s="18">
        <v>8</v>
      </c>
      <c r="G468" s="18">
        <v>88</v>
      </c>
      <c r="H468" s="18">
        <v>118</v>
      </c>
      <c r="I468" s="18">
        <v>101</v>
      </c>
    </row>
    <row r="469" spans="1:9">
      <c r="A469" s="18">
        <v>50</v>
      </c>
      <c r="B469" s="18">
        <v>3</v>
      </c>
      <c r="C469" s="18">
        <v>0</v>
      </c>
      <c r="D469" s="18">
        <v>150</v>
      </c>
      <c r="E469" s="33">
        <v>0.75</v>
      </c>
      <c r="F469" s="18">
        <v>24</v>
      </c>
      <c r="G469" s="18">
        <v>93</v>
      </c>
      <c r="H469" s="18">
        <v>108</v>
      </c>
      <c r="I469" s="18">
        <v>95</v>
      </c>
    </row>
    <row r="470" spans="1:9">
      <c r="A470" s="18">
        <v>50</v>
      </c>
      <c r="B470" s="44">
        <v>1</v>
      </c>
      <c r="C470" s="44">
        <v>0</v>
      </c>
      <c r="D470" s="44">
        <v>50</v>
      </c>
      <c r="E470" s="33">
        <f t="shared" ref="E470:I475" si="33">E464</f>
        <v>0.75</v>
      </c>
      <c r="F470" s="18">
        <f t="shared" si="33"/>
        <v>1</v>
      </c>
      <c r="G470" s="18">
        <f t="shared" si="33"/>
        <v>134</v>
      </c>
      <c r="H470" s="18">
        <f t="shared" si="33"/>
        <v>138</v>
      </c>
      <c r="I470" s="18">
        <f t="shared" si="33"/>
        <v>107</v>
      </c>
    </row>
    <row r="471" spans="1:9">
      <c r="A471" s="18">
        <v>50</v>
      </c>
      <c r="B471" s="44">
        <v>1</v>
      </c>
      <c r="C471" s="44">
        <v>0</v>
      </c>
      <c r="D471" s="44">
        <v>50</v>
      </c>
      <c r="E471" s="33">
        <f t="shared" si="33"/>
        <v>0.75</v>
      </c>
      <c r="F471" s="18">
        <f t="shared" si="33"/>
        <v>2</v>
      </c>
      <c r="G471" s="18">
        <f t="shared" si="33"/>
        <v>112</v>
      </c>
      <c r="H471" s="18">
        <f t="shared" si="33"/>
        <v>130</v>
      </c>
      <c r="I471" s="18">
        <f t="shared" si="33"/>
        <v>106</v>
      </c>
    </row>
    <row r="472" spans="1:9">
      <c r="A472" s="18">
        <v>50</v>
      </c>
      <c r="B472" s="44">
        <v>1</v>
      </c>
      <c r="C472" s="44">
        <v>0</v>
      </c>
      <c r="D472" s="44">
        <v>50</v>
      </c>
      <c r="E472" s="33">
        <f t="shared" si="33"/>
        <v>0.75</v>
      </c>
      <c r="F472" s="18">
        <f t="shared" si="33"/>
        <v>3</v>
      </c>
      <c r="G472" s="18">
        <f t="shared" si="33"/>
        <v>102</v>
      </c>
      <c r="H472" s="18">
        <f t="shared" si="33"/>
        <v>125</v>
      </c>
      <c r="I472" s="18">
        <f t="shared" si="33"/>
        <v>104</v>
      </c>
    </row>
    <row r="473" spans="1:9">
      <c r="A473" s="18">
        <v>50</v>
      </c>
      <c r="B473" s="44">
        <v>1</v>
      </c>
      <c r="C473" s="44">
        <v>0</v>
      </c>
      <c r="D473" s="44">
        <v>50</v>
      </c>
      <c r="E473" s="33">
        <f t="shared" si="33"/>
        <v>0.75</v>
      </c>
      <c r="F473" s="18">
        <f t="shared" si="33"/>
        <v>4</v>
      </c>
      <c r="G473" s="18">
        <f t="shared" si="33"/>
        <v>98</v>
      </c>
      <c r="H473" s="18">
        <f t="shared" si="33"/>
        <v>124</v>
      </c>
      <c r="I473" s="18">
        <f t="shared" si="33"/>
        <v>105</v>
      </c>
    </row>
    <row r="474" spans="1:9">
      <c r="A474" s="18">
        <v>50</v>
      </c>
      <c r="B474" s="44">
        <v>1</v>
      </c>
      <c r="C474" s="44">
        <v>0</v>
      </c>
      <c r="D474" s="44">
        <v>50</v>
      </c>
      <c r="E474" s="33">
        <f t="shared" si="33"/>
        <v>0.75</v>
      </c>
      <c r="F474" s="18">
        <f t="shared" si="33"/>
        <v>8</v>
      </c>
      <c r="G474" s="18">
        <f t="shared" si="33"/>
        <v>88</v>
      </c>
      <c r="H474" s="18">
        <f t="shared" si="33"/>
        <v>118</v>
      </c>
      <c r="I474" s="18">
        <f t="shared" si="33"/>
        <v>101</v>
      </c>
    </row>
    <row r="475" spans="1:9">
      <c r="A475" s="18">
        <v>50</v>
      </c>
      <c r="B475" s="44">
        <v>1</v>
      </c>
      <c r="C475" s="44">
        <v>0</v>
      </c>
      <c r="D475" s="44">
        <v>50</v>
      </c>
      <c r="E475" s="33">
        <f t="shared" si="33"/>
        <v>0.75</v>
      </c>
      <c r="F475" s="18">
        <f t="shared" si="33"/>
        <v>24</v>
      </c>
      <c r="G475" s="18">
        <f t="shared" si="33"/>
        <v>93</v>
      </c>
      <c r="H475" s="18">
        <f t="shared" si="33"/>
        <v>108</v>
      </c>
      <c r="I475" s="18">
        <f t="shared" si="33"/>
        <v>95</v>
      </c>
    </row>
    <row r="476" spans="1:9">
      <c r="A476" s="18">
        <v>50</v>
      </c>
      <c r="B476" s="18">
        <v>3</v>
      </c>
      <c r="C476" s="18">
        <v>0</v>
      </c>
      <c r="D476" s="18">
        <v>150</v>
      </c>
      <c r="E476" s="33">
        <v>0.9</v>
      </c>
      <c r="F476" s="18">
        <v>1</v>
      </c>
    </row>
    <row r="477" spans="1:9">
      <c r="A477" s="18">
        <v>50</v>
      </c>
      <c r="B477" s="18">
        <v>3</v>
      </c>
      <c r="C477" s="18">
        <v>0</v>
      </c>
      <c r="D477" s="18">
        <v>150</v>
      </c>
      <c r="E477" s="33">
        <v>0.9</v>
      </c>
      <c r="F477" s="18">
        <v>2</v>
      </c>
    </row>
    <row r="478" spans="1:9">
      <c r="A478" s="18">
        <v>50</v>
      </c>
      <c r="B478" s="18">
        <v>3</v>
      </c>
      <c r="C478" s="18">
        <v>0</v>
      </c>
      <c r="D478" s="18">
        <v>150</v>
      </c>
      <c r="E478" s="33">
        <v>0.9</v>
      </c>
      <c r="F478" s="18">
        <v>3</v>
      </c>
    </row>
    <row r="479" spans="1:9">
      <c r="A479" s="18">
        <v>50</v>
      </c>
      <c r="B479" s="18">
        <v>3</v>
      </c>
      <c r="C479" s="18">
        <v>0</v>
      </c>
      <c r="D479" s="18">
        <v>150</v>
      </c>
      <c r="E479" s="33">
        <v>0.9</v>
      </c>
      <c r="F479" s="18">
        <v>4</v>
      </c>
    </row>
    <row r="480" spans="1:9">
      <c r="A480" s="18">
        <v>50</v>
      </c>
      <c r="B480" s="18">
        <v>3</v>
      </c>
      <c r="C480" s="18">
        <v>0</v>
      </c>
      <c r="D480" s="18">
        <v>150</v>
      </c>
      <c r="E480" s="33">
        <v>0.9</v>
      </c>
      <c r="F480" s="18">
        <v>8</v>
      </c>
    </row>
    <row r="481" spans="1:9">
      <c r="A481" s="18">
        <v>50</v>
      </c>
      <c r="B481" s="18">
        <v>3</v>
      </c>
      <c r="C481" s="18">
        <v>0</v>
      </c>
      <c r="D481" s="18">
        <v>150</v>
      </c>
      <c r="E481" s="33">
        <v>0.9</v>
      </c>
      <c r="F481" s="18">
        <v>24</v>
      </c>
    </row>
    <row r="482" spans="1:9">
      <c r="A482" s="18">
        <v>50</v>
      </c>
      <c r="B482" s="44">
        <v>1</v>
      </c>
      <c r="C482" s="44">
        <v>0</v>
      </c>
      <c r="D482" s="44">
        <v>50</v>
      </c>
      <c r="E482" s="33">
        <f t="shared" ref="E482:F487" si="34">E476</f>
        <v>0.9</v>
      </c>
      <c r="F482" s="18">
        <f t="shared" si="34"/>
        <v>1</v>
      </c>
    </row>
    <row r="483" spans="1:9">
      <c r="A483" s="18">
        <v>50</v>
      </c>
      <c r="B483" s="44">
        <v>1</v>
      </c>
      <c r="C483" s="44">
        <v>0</v>
      </c>
      <c r="D483" s="44">
        <v>50</v>
      </c>
      <c r="E483" s="33">
        <f t="shared" si="34"/>
        <v>0.9</v>
      </c>
      <c r="F483" s="18">
        <f t="shared" si="34"/>
        <v>2</v>
      </c>
    </row>
    <row r="484" spans="1:9">
      <c r="A484" s="18">
        <v>50</v>
      </c>
      <c r="B484" s="44">
        <v>1</v>
      </c>
      <c r="C484" s="44">
        <v>0</v>
      </c>
      <c r="D484" s="44">
        <v>50</v>
      </c>
      <c r="E484" s="33">
        <f t="shared" si="34"/>
        <v>0.9</v>
      </c>
      <c r="F484" s="18">
        <f t="shared" si="34"/>
        <v>3</v>
      </c>
    </row>
    <row r="485" spans="1:9">
      <c r="A485" s="18">
        <v>50</v>
      </c>
      <c r="B485" s="44">
        <v>1</v>
      </c>
      <c r="C485" s="44">
        <v>0</v>
      </c>
      <c r="D485" s="44">
        <v>50</v>
      </c>
      <c r="E485" s="33">
        <f t="shared" si="34"/>
        <v>0.9</v>
      </c>
      <c r="F485" s="18">
        <f t="shared" si="34"/>
        <v>4</v>
      </c>
    </row>
    <row r="486" spans="1:9">
      <c r="A486" s="18">
        <v>50</v>
      </c>
      <c r="B486" s="44">
        <v>1</v>
      </c>
      <c r="C486" s="44">
        <v>0</v>
      </c>
      <c r="D486" s="44">
        <v>50</v>
      </c>
      <c r="E486" s="33">
        <f t="shared" si="34"/>
        <v>0.9</v>
      </c>
      <c r="F486" s="18">
        <f t="shared" si="34"/>
        <v>8</v>
      </c>
    </row>
    <row r="487" spans="1:9">
      <c r="A487" s="18">
        <v>50</v>
      </c>
      <c r="B487" s="44">
        <v>1</v>
      </c>
      <c r="C487" s="44">
        <v>0</v>
      </c>
      <c r="D487" s="44">
        <v>50</v>
      </c>
      <c r="E487" s="33">
        <f t="shared" si="34"/>
        <v>0.9</v>
      </c>
      <c r="F487" s="18">
        <f t="shared" si="34"/>
        <v>24</v>
      </c>
    </row>
    <row r="488" spans="1:9">
      <c r="A488" s="18">
        <v>50</v>
      </c>
      <c r="B488" s="18">
        <v>3</v>
      </c>
      <c r="C488" s="18">
        <v>150</v>
      </c>
      <c r="D488" s="18">
        <v>500</v>
      </c>
      <c r="E488" s="33">
        <v>0.5</v>
      </c>
      <c r="F488" s="18">
        <v>1</v>
      </c>
      <c r="G488" s="18">
        <v>155</v>
      </c>
      <c r="H488" s="18">
        <v>155</v>
      </c>
      <c r="I488" s="18">
        <v>113</v>
      </c>
    </row>
    <row r="489" spans="1:9">
      <c r="A489" s="18">
        <v>50</v>
      </c>
      <c r="B489" s="18">
        <v>3</v>
      </c>
      <c r="C489" s="18">
        <v>150</v>
      </c>
      <c r="D489" s="18">
        <v>500</v>
      </c>
      <c r="E489" s="33">
        <v>0.5</v>
      </c>
      <c r="F489" s="18">
        <v>2</v>
      </c>
      <c r="G489" s="18">
        <v>129</v>
      </c>
      <c r="H489" s="18">
        <v>146</v>
      </c>
      <c r="I489" s="18">
        <v>114</v>
      </c>
    </row>
    <row r="490" spans="1:9">
      <c r="A490" s="18">
        <v>50</v>
      </c>
      <c r="B490" s="18">
        <v>3</v>
      </c>
      <c r="C490" s="18">
        <v>150</v>
      </c>
      <c r="D490" s="18">
        <v>500</v>
      </c>
      <c r="E490" s="33">
        <v>0.5</v>
      </c>
      <c r="F490" s="18">
        <v>3</v>
      </c>
      <c r="G490" s="18">
        <v>117</v>
      </c>
      <c r="H490" s="18">
        <v>139</v>
      </c>
      <c r="I490" s="18">
        <v>112</v>
      </c>
    </row>
    <row r="491" spans="1:9">
      <c r="A491" s="18">
        <v>50</v>
      </c>
      <c r="B491" s="18">
        <v>3</v>
      </c>
      <c r="C491" s="18">
        <v>150</v>
      </c>
      <c r="D491" s="18">
        <v>500</v>
      </c>
      <c r="E491" s="33">
        <v>0.5</v>
      </c>
      <c r="F491" s="18">
        <v>4</v>
      </c>
      <c r="G491" s="18">
        <v>110</v>
      </c>
      <c r="H491" s="18">
        <v>134</v>
      </c>
      <c r="I491" s="18">
        <v>112</v>
      </c>
    </row>
    <row r="492" spans="1:9">
      <c r="A492" s="18">
        <v>50</v>
      </c>
      <c r="B492" s="18">
        <v>3</v>
      </c>
      <c r="C492" s="18">
        <v>150</v>
      </c>
      <c r="D492" s="18">
        <v>500</v>
      </c>
      <c r="E492" s="33">
        <v>0.5</v>
      </c>
      <c r="F492" s="18">
        <v>8</v>
      </c>
      <c r="G492" s="18">
        <v>96</v>
      </c>
      <c r="H492" s="18">
        <v>121</v>
      </c>
      <c r="I492" s="18">
        <v>105</v>
      </c>
    </row>
    <row r="493" spans="1:9">
      <c r="A493" s="18">
        <v>50</v>
      </c>
      <c r="B493" s="18">
        <v>3</v>
      </c>
      <c r="C493" s="18">
        <v>150</v>
      </c>
      <c r="D493" s="18">
        <v>500</v>
      </c>
      <c r="E493" s="33">
        <v>0.5</v>
      </c>
      <c r="F493" s="18">
        <v>24</v>
      </c>
      <c r="G493" s="18">
        <v>81</v>
      </c>
      <c r="H493" s="18">
        <v>110</v>
      </c>
      <c r="I493" s="18">
        <v>95</v>
      </c>
    </row>
    <row r="494" spans="1:9">
      <c r="A494" s="18">
        <v>50</v>
      </c>
      <c r="B494" s="44">
        <v>1</v>
      </c>
      <c r="C494" s="44">
        <v>50</v>
      </c>
      <c r="D494" s="44">
        <v>167.5</v>
      </c>
      <c r="E494" s="33">
        <f t="shared" ref="E494:I499" si="35">E488</f>
        <v>0.5</v>
      </c>
      <c r="F494" s="18">
        <f t="shared" si="35"/>
        <v>1</v>
      </c>
      <c r="G494" s="18">
        <f t="shared" si="35"/>
        <v>155</v>
      </c>
      <c r="H494" s="18">
        <f t="shared" si="35"/>
        <v>155</v>
      </c>
      <c r="I494" s="18">
        <f t="shared" si="35"/>
        <v>113</v>
      </c>
    </row>
    <row r="495" spans="1:9">
      <c r="A495" s="18">
        <v>50</v>
      </c>
      <c r="B495" s="44">
        <v>1</v>
      </c>
      <c r="C495" s="44">
        <v>50</v>
      </c>
      <c r="D495" s="44">
        <v>167.5</v>
      </c>
      <c r="E495" s="33">
        <f t="shared" si="35"/>
        <v>0.5</v>
      </c>
      <c r="F495" s="18">
        <f t="shared" si="35"/>
        <v>2</v>
      </c>
      <c r="G495" s="18">
        <f t="shared" si="35"/>
        <v>129</v>
      </c>
      <c r="H495" s="18">
        <f t="shared" si="35"/>
        <v>146</v>
      </c>
      <c r="I495" s="18">
        <f t="shared" si="35"/>
        <v>114</v>
      </c>
    </row>
    <row r="496" spans="1:9">
      <c r="A496" s="18">
        <v>50</v>
      </c>
      <c r="B496" s="44">
        <v>1</v>
      </c>
      <c r="C496" s="44">
        <v>50</v>
      </c>
      <c r="D496" s="44">
        <v>167.5</v>
      </c>
      <c r="E496" s="33">
        <f t="shared" si="35"/>
        <v>0.5</v>
      </c>
      <c r="F496" s="18">
        <f t="shared" si="35"/>
        <v>3</v>
      </c>
      <c r="G496" s="18">
        <f t="shared" si="35"/>
        <v>117</v>
      </c>
      <c r="H496" s="18">
        <f t="shared" si="35"/>
        <v>139</v>
      </c>
      <c r="I496" s="18">
        <f t="shared" si="35"/>
        <v>112</v>
      </c>
    </row>
    <row r="497" spans="1:9">
      <c r="A497" s="18">
        <v>50</v>
      </c>
      <c r="B497" s="44">
        <v>1</v>
      </c>
      <c r="C497" s="44">
        <v>50</v>
      </c>
      <c r="D497" s="44">
        <v>167.5</v>
      </c>
      <c r="E497" s="33">
        <f t="shared" si="35"/>
        <v>0.5</v>
      </c>
      <c r="F497" s="18">
        <f t="shared" si="35"/>
        <v>4</v>
      </c>
      <c r="G497" s="18">
        <f t="shared" si="35"/>
        <v>110</v>
      </c>
      <c r="H497" s="18">
        <f t="shared" si="35"/>
        <v>134</v>
      </c>
      <c r="I497" s="18">
        <f t="shared" si="35"/>
        <v>112</v>
      </c>
    </row>
    <row r="498" spans="1:9">
      <c r="A498" s="18">
        <v>50</v>
      </c>
      <c r="B498" s="44">
        <v>1</v>
      </c>
      <c r="C498" s="44">
        <v>50</v>
      </c>
      <c r="D498" s="44">
        <v>167.5</v>
      </c>
      <c r="E498" s="33">
        <f t="shared" si="35"/>
        <v>0.5</v>
      </c>
      <c r="F498" s="18">
        <f t="shared" si="35"/>
        <v>8</v>
      </c>
      <c r="G498" s="18">
        <f t="shared" si="35"/>
        <v>96</v>
      </c>
      <c r="H498" s="18">
        <f t="shared" si="35"/>
        <v>121</v>
      </c>
      <c r="I498" s="18">
        <f t="shared" si="35"/>
        <v>105</v>
      </c>
    </row>
    <row r="499" spans="1:9">
      <c r="A499" s="18">
        <v>50</v>
      </c>
      <c r="B499" s="44">
        <v>1</v>
      </c>
      <c r="C499" s="44">
        <v>50</v>
      </c>
      <c r="D499" s="44">
        <v>167.5</v>
      </c>
      <c r="E499" s="33">
        <f t="shared" si="35"/>
        <v>0.5</v>
      </c>
      <c r="F499" s="18">
        <f t="shared" si="35"/>
        <v>24</v>
      </c>
      <c r="G499" s="18">
        <f t="shared" si="35"/>
        <v>81</v>
      </c>
      <c r="H499" s="18">
        <f t="shared" si="35"/>
        <v>110</v>
      </c>
      <c r="I499" s="18">
        <f t="shared" si="35"/>
        <v>95</v>
      </c>
    </row>
    <row r="500" spans="1:9">
      <c r="A500" s="18">
        <v>50</v>
      </c>
      <c r="B500" s="18">
        <v>3</v>
      </c>
      <c r="C500" s="18">
        <v>150</v>
      </c>
      <c r="D500" s="18">
        <v>500</v>
      </c>
      <c r="E500" s="33">
        <v>0.75</v>
      </c>
      <c r="F500" s="18">
        <v>1</v>
      </c>
      <c r="G500" s="18">
        <v>127</v>
      </c>
      <c r="H500" s="18">
        <v>139</v>
      </c>
      <c r="I500" s="18">
        <v>110</v>
      </c>
    </row>
    <row r="501" spans="1:9">
      <c r="A501" s="18">
        <v>50</v>
      </c>
      <c r="B501" s="18">
        <v>3</v>
      </c>
      <c r="C501" s="18">
        <v>150</v>
      </c>
      <c r="D501" s="18">
        <v>500</v>
      </c>
      <c r="E501" s="33">
        <v>0.75</v>
      </c>
      <c r="F501" s="18">
        <v>2</v>
      </c>
      <c r="G501" s="18">
        <v>107</v>
      </c>
      <c r="H501" s="18">
        <v>129</v>
      </c>
      <c r="I501" s="18">
        <v>108</v>
      </c>
    </row>
    <row r="502" spans="1:9">
      <c r="A502" s="18">
        <v>50</v>
      </c>
      <c r="B502" s="18">
        <v>3</v>
      </c>
      <c r="C502" s="18">
        <v>150</v>
      </c>
      <c r="D502" s="18">
        <v>500</v>
      </c>
      <c r="E502" s="33">
        <v>0.75</v>
      </c>
      <c r="F502" s="18">
        <v>3</v>
      </c>
      <c r="G502" s="18">
        <v>99</v>
      </c>
      <c r="H502" s="18">
        <v>124</v>
      </c>
      <c r="I502" s="18">
        <v>105</v>
      </c>
    </row>
    <row r="503" spans="1:9">
      <c r="A503" s="18">
        <v>50</v>
      </c>
      <c r="B503" s="18">
        <v>3</v>
      </c>
      <c r="C503" s="18">
        <v>150</v>
      </c>
      <c r="D503" s="18">
        <v>500</v>
      </c>
      <c r="E503" s="33">
        <v>0.75</v>
      </c>
      <c r="F503" s="18">
        <v>4</v>
      </c>
      <c r="G503" s="18">
        <v>95</v>
      </c>
      <c r="H503" s="18">
        <v>123</v>
      </c>
      <c r="I503" s="18">
        <v>105</v>
      </c>
    </row>
    <row r="504" spans="1:9">
      <c r="A504" s="18">
        <v>50</v>
      </c>
      <c r="B504" s="18">
        <v>3</v>
      </c>
      <c r="C504" s="18">
        <v>150</v>
      </c>
      <c r="D504" s="18">
        <v>500</v>
      </c>
      <c r="E504" s="33">
        <v>0.75</v>
      </c>
      <c r="F504" s="18">
        <v>8</v>
      </c>
      <c r="G504" s="18">
        <v>87</v>
      </c>
      <c r="H504" s="18">
        <v>116</v>
      </c>
      <c r="I504" s="18">
        <v>100</v>
      </c>
    </row>
    <row r="505" spans="1:9">
      <c r="A505" s="18">
        <v>50</v>
      </c>
      <c r="B505" s="18">
        <v>3</v>
      </c>
      <c r="C505" s="18">
        <v>150</v>
      </c>
      <c r="D505" s="18">
        <v>500</v>
      </c>
      <c r="E505" s="33">
        <v>0.75</v>
      </c>
      <c r="F505" s="18">
        <v>24</v>
      </c>
      <c r="G505" s="18">
        <v>92</v>
      </c>
      <c r="H505" s="18">
        <v>108</v>
      </c>
      <c r="I505" s="18">
        <v>94</v>
      </c>
    </row>
    <row r="506" spans="1:9">
      <c r="A506" s="18">
        <v>50</v>
      </c>
      <c r="B506" s="44">
        <v>1</v>
      </c>
      <c r="C506" s="44">
        <v>50</v>
      </c>
      <c r="D506" s="44">
        <v>167.5</v>
      </c>
      <c r="E506" s="33">
        <f t="shared" ref="E506:I511" si="36">E500</f>
        <v>0.75</v>
      </c>
      <c r="F506" s="18">
        <f t="shared" si="36"/>
        <v>1</v>
      </c>
      <c r="G506" s="18">
        <f t="shared" si="36"/>
        <v>127</v>
      </c>
      <c r="H506" s="18">
        <f t="shared" si="36"/>
        <v>139</v>
      </c>
      <c r="I506" s="18">
        <f t="shared" si="36"/>
        <v>110</v>
      </c>
    </row>
    <row r="507" spans="1:9">
      <c r="A507" s="18">
        <v>50</v>
      </c>
      <c r="B507" s="44">
        <v>1</v>
      </c>
      <c r="C507" s="44">
        <v>50</v>
      </c>
      <c r="D507" s="44">
        <v>167.5</v>
      </c>
      <c r="E507" s="33">
        <f t="shared" si="36"/>
        <v>0.75</v>
      </c>
      <c r="F507" s="18">
        <f t="shared" si="36"/>
        <v>2</v>
      </c>
      <c r="G507" s="18">
        <f t="shared" si="36"/>
        <v>107</v>
      </c>
      <c r="H507" s="18">
        <f t="shared" si="36"/>
        <v>129</v>
      </c>
      <c r="I507" s="18">
        <f t="shared" si="36"/>
        <v>108</v>
      </c>
    </row>
    <row r="508" spans="1:9">
      <c r="A508" s="18">
        <v>50</v>
      </c>
      <c r="B508" s="44">
        <v>1</v>
      </c>
      <c r="C508" s="44">
        <v>50</v>
      </c>
      <c r="D508" s="44">
        <v>167.5</v>
      </c>
      <c r="E508" s="33">
        <f t="shared" si="36"/>
        <v>0.75</v>
      </c>
      <c r="F508" s="18">
        <f t="shared" si="36"/>
        <v>3</v>
      </c>
      <c r="G508" s="18">
        <f t="shared" si="36"/>
        <v>99</v>
      </c>
      <c r="H508" s="18">
        <f t="shared" si="36"/>
        <v>124</v>
      </c>
      <c r="I508" s="18">
        <f t="shared" si="36"/>
        <v>105</v>
      </c>
    </row>
    <row r="509" spans="1:9">
      <c r="A509" s="18">
        <v>50</v>
      </c>
      <c r="B509" s="44">
        <v>1</v>
      </c>
      <c r="C509" s="44">
        <v>50</v>
      </c>
      <c r="D509" s="44">
        <v>167.5</v>
      </c>
      <c r="E509" s="33">
        <f t="shared" si="36"/>
        <v>0.75</v>
      </c>
      <c r="F509" s="18">
        <f t="shared" si="36"/>
        <v>4</v>
      </c>
      <c r="G509" s="18">
        <f t="shared" si="36"/>
        <v>95</v>
      </c>
      <c r="H509" s="18">
        <f t="shared" si="36"/>
        <v>123</v>
      </c>
      <c r="I509" s="18">
        <f t="shared" si="36"/>
        <v>105</v>
      </c>
    </row>
    <row r="510" spans="1:9">
      <c r="A510" s="18">
        <v>50</v>
      </c>
      <c r="B510" s="44">
        <v>1</v>
      </c>
      <c r="C510" s="44">
        <v>50</v>
      </c>
      <c r="D510" s="44">
        <v>167.5</v>
      </c>
      <c r="E510" s="33">
        <f t="shared" si="36"/>
        <v>0.75</v>
      </c>
      <c r="F510" s="18">
        <f t="shared" si="36"/>
        <v>8</v>
      </c>
      <c r="G510" s="18">
        <f t="shared" si="36"/>
        <v>87</v>
      </c>
      <c r="H510" s="18">
        <f t="shared" si="36"/>
        <v>116</v>
      </c>
      <c r="I510" s="18">
        <f t="shared" si="36"/>
        <v>100</v>
      </c>
    </row>
    <row r="511" spans="1:9">
      <c r="A511" s="18">
        <v>50</v>
      </c>
      <c r="B511" s="44">
        <v>1</v>
      </c>
      <c r="C511" s="44">
        <v>50</v>
      </c>
      <c r="D511" s="44">
        <v>167.5</v>
      </c>
      <c r="E511" s="33">
        <f t="shared" si="36"/>
        <v>0.75</v>
      </c>
      <c r="F511" s="18">
        <f t="shared" si="36"/>
        <v>24</v>
      </c>
      <c r="G511" s="18">
        <f t="shared" si="36"/>
        <v>92</v>
      </c>
      <c r="H511" s="18">
        <f t="shared" si="36"/>
        <v>108</v>
      </c>
      <c r="I511" s="18">
        <f t="shared" si="36"/>
        <v>94</v>
      </c>
    </row>
    <row r="512" spans="1:9">
      <c r="A512" s="18">
        <v>50</v>
      </c>
      <c r="B512" s="18">
        <v>3</v>
      </c>
      <c r="C512" s="18">
        <v>150</v>
      </c>
      <c r="D512" s="18">
        <v>500</v>
      </c>
      <c r="E512" s="33">
        <v>0.9</v>
      </c>
      <c r="F512" s="18">
        <v>1</v>
      </c>
    </row>
    <row r="513" spans="1:9">
      <c r="A513" s="18">
        <v>50</v>
      </c>
      <c r="B513" s="18">
        <v>3</v>
      </c>
      <c r="C513" s="18">
        <v>150</v>
      </c>
      <c r="D513" s="18">
        <v>500</v>
      </c>
      <c r="E513" s="33">
        <v>0.9</v>
      </c>
      <c r="F513" s="18">
        <v>2</v>
      </c>
    </row>
    <row r="514" spans="1:9">
      <c r="A514" s="18">
        <v>50</v>
      </c>
      <c r="B514" s="18">
        <v>3</v>
      </c>
      <c r="C514" s="18">
        <v>150</v>
      </c>
      <c r="D514" s="18">
        <v>500</v>
      </c>
      <c r="E514" s="33">
        <v>0.9</v>
      </c>
      <c r="F514" s="18">
        <v>3</v>
      </c>
    </row>
    <row r="515" spans="1:9">
      <c r="A515" s="18">
        <v>50</v>
      </c>
      <c r="B515" s="18">
        <v>3</v>
      </c>
      <c r="C515" s="18">
        <v>150</v>
      </c>
      <c r="D515" s="18">
        <v>500</v>
      </c>
      <c r="E515" s="33">
        <v>0.9</v>
      </c>
      <c r="F515" s="18">
        <v>4</v>
      </c>
    </row>
    <row r="516" spans="1:9">
      <c r="A516" s="18">
        <v>50</v>
      </c>
      <c r="B516" s="18">
        <v>3</v>
      </c>
      <c r="C516" s="18">
        <v>150</v>
      </c>
      <c r="D516" s="18">
        <v>500</v>
      </c>
      <c r="E516" s="33">
        <v>0.9</v>
      </c>
      <c r="F516" s="18">
        <v>8</v>
      </c>
    </row>
    <row r="517" spans="1:9">
      <c r="A517" s="18">
        <v>50</v>
      </c>
      <c r="B517" s="18">
        <v>3</v>
      </c>
      <c r="C517" s="18">
        <v>150</v>
      </c>
      <c r="D517" s="18">
        <v>500</v>
      </c>
      <c r="E517" s="33">
        <v>0.9</v>
      </c>
      <c r="F517" s="18">
        <v>24</v>
      </c>
    </row>
    <row r="518" spans="1:9">
      <c r="A518" s="18">
        <v>50</v>
      </c>
      <c r="B518" s="44">
        <v>1</v>
      </c>
      <c r="C518" s="44">
        <v>50</v>
      </c>
      <c r="D518" s="44">
        <v>167.5</v>
      </c>
      <c r="E518" s="33">
        <f t="shared" ref="E518:F523" si="37">E512</f>
        <v>0.9</v>
      </c>
      <c r="F518" s="18">
        <f t="shared" si="37"/>
        <v>1</v>
      </c>
    </row>
    <row r="519" spans="1:9">
      <c r="A519" s="18">
        <v>50</v>
      </c>
      <c r="B519" s="44">
        <v>1</v>
      </c>
      <c r="C519" s="44">
        <v>50</v>
      </c>
      <c r="D519" s="44">
        <v>167.5</v>
      </c>
      <c r="E519" s="33">
        <f t="shared" si="37"/>
        <v>0.9</v>
      </c>
      <c r="F519" s="18">
        <f t="shared" si="37"/>
        <v>2</v>
      </c>
    </row>
    <row r="520" spans="1:9">
      <c r="A520" s="18">
        <v>50</v>
      </c>
      <c r="B520" s="44">
        <v>1</v>
      </c>
      <c r="C520" s="44">
        <v>50</v>
      </c>
      <c r="D520" s="44">
        <v>167.5</v>
      </c>
      <c r="E520" s="33">
        <f t="shared" si="37"/>
        <v>0.9</v>
      </c>
      <c r="F520" s="18">
        <f t="shared" si="37"/>
        <v>3</v>
      </c>
    </row>
    <row r="521" spans="1:9">
      <c r="A521" s="18">
        <v>50</v>
      </c>
      <c r="B521" s="44">
        <v>1</v>
      </c>
      <c r="C521" s="44">
        <v>50</v>
      </c>
      <c r="D521" s="44">
        <v>167.5</v>
      </c>
      <c r="E521" s="33">
        <f t="shared" si="37"/>
        <v>0.9</v>
      </c>
      <c r="F521" s="18">
        <f t="shared" si="37"/>
        <v>4</v>
      </c>
    </row>
    <row r="522" spans="1:9">
      <c r="A522" s="18">
        <v>50</v>
      </c>
      <c r="B522" s="44">
        <v>1</v>
      </c>
      <c r="C522" s="44">
        <v>50</v>
      </c>
      <c r="D522" s="44">
        <v>167.5</v>
      </c>
      <c r="E522" s="33">
        <f t="shared" si="37"/>
        <v>0.9</v>
      </c>
      <c r="F522" s="18">
        <f t="shared" si="37"/>
        <v>8</v>
      </c>
    </row>
    <row r="523" spans="1:9">
      <c r="A523" s="18">
        <v>50</v>
      </c>
      <c r="B523" s="44">
        <v>1</v>
      </c>
      <c r="C523" s="44">
        <v>50</v>
      </c>
      <c r="D523" s="44">
        <v>167.5</v>
      </c>
      <c r="E523" s="33">
        <f t="shared" si="37"/>
        <v>0.9</v>
      </c>
      <c r="F523" s="18">
        <f t="shared" si="37"/>
        <v>24</v>
      </c>
    </row>
    <row r="524" spans="1:9">
      <c r="A524" s="18">
        <v>50</v>
      </c>
      <c r="B524" s="18">
        <v>3</v>
      </c>
      <c r="C524" s="18">
        <v>500</v>
      </c>
      <c r="D524" s="18">
        <v>800</v>
      </c>
      <c r="E524" s="33">
        <v>0.5</v>
      </c>
      <c r="F524" s="18">
        <v>1</v>
      </c>
      <c r="G524" s="18">
        <v>150</v>
      </c>
      <c r="H524" s="18">
        <v>155</v>
      </c>
      <c r="I524" s="18">
        <v>115</v>
      </c>
    </row>
    <row r="525" spans="1:9">
      <c r="A525" s="18">
        <v>50</v>
      </c>
      <c r="B525" s="18">
        <v>3</v>
      </c>
      <c r="C525" s="18">
        <v>500</v>
      </c>
      <c r="D525" s="18">
        <v>800</v>
      </c>
      <c r="E525" s="33">
        <v>0.5</v>
      </c>
      <c r="F525" s="18">
        <v>2</v>
      </c>
      <c r="G525" s="18">
        <v>126</v>
      </c>
      <c r="H525" s="18">
        <v>145</v>
      </c>
      <c r="I525" s="18">
        <v>115</v>
      </c>
    </row>
    <row r="526" spans="1:9">
      <c r="A526" s="18">
        <v>50</v>
      </c>
      <c r="B526" s="18">
        <v>3</v>
      </c>
      <c r="C526" s="18">
        <v>500</v>
      </c>
      <c r="D526" s="18">
        <v>800</v>
      </c>
      <c r="E526" s="33">
        <v>0.5</v>
      </c>
      <c r="F526" s="18">
        <v>3</v>
      </c>
      <c r="G526" s="18">
        <v>115</v>
      </c>
      <c r="H526" s="18">
        <v>138</v>
      </c>
      <c r="I526" s="18">
        <v>112</v>
      </c>
    </row>
    <row r="527" spans="1:9">
      <c r="A527" s="18">
        <v>50</v>
      </c>
      <c r="B527" s="18">
        <v>3</v>
      </c>
      <c r="C527" s="18">
        <v>500</v>
      </c>
      <c r="D527" s="18">
        <v>800</v>
      </c>
      <c r="E527" s="33">
        <v>0.5</v>
      </c>
      <c r="F527" s="18">
        <v>4</v>
      </c>
      <c r="G527" s="18">
        <v>109</v>
      </c>
      <c r="H527" s="18">
        <v>133</v>
      </c>
      <c r="I527" s="18">
        <v>112</v>
      </c>
    </row>
    <row r="528" spans="1:9">
      <c r="A528" s="18">
        <v>50</v>
      </c>
      <c r="B528" s="18">
        <v>3</v>
      </c>
      <c r="C528" s="18">
        <v>500</v>
      </c>
      <c r="D528" s="18">
        <v>800</v>
      </c>
      <c r="E528" s="33">
        <v>0.5</v>
      </c>
      <c r="F528" s="18">
        <v>8</v>
      </c>
      <c r="G528" s="18">
        <v>95</v>
      </c>
      <c r="H528" s="18">
        <v>121</v>
      </c>
      <c r="I528" s="18">
        <v>105</v>
      </c>
    </row>
    <row r="529" spans="1:9">
      <c r="A529" s="18">
        <v>50</v>
      </c>
      <c r="B529" s="18">
        <v>3</v>
      </c>
      <c r="C529" s="18">
        <v>500</v>
      </c>
      <c r="D529" s="18">
        <v>800</v>
      </c>
      <c r="E529" s="33">
        <v>0.5</v>
      </c>
      <c r="F529" s="18">
        <v>24</v>
      </c>
      <c r="G529" s="18">
        <v>81</v>
      </c>
      <c r="H529" s="18">
        <v>110</v>
      </c>
      <c r="I529" s="18">
        <v>95</v>
      </c>
    </row>
    <row r="530" spans="1:9">
      <c r="A530" s="18">
        <v>50</v>
      </c>
      <c r="B530" s="18">
        <v>3</v>
      </c>
      <c r="C530" s="18">
        <v>500</v>
      </c>
      <c r="D530" s="18">
        <v>800</v>
      </c>
      <c r="E530" s="33">
        <v>0.75</v>
      </c>
      <c r="F530" s="18">
        <v>1</v>
      </c>
      <c r="G530" s="18">
        <v>124</v>
      </c>
      <c r="H530" s="18">
        <v>139</v>
      </c>
      <c r="I530" s="18">
        <v>111</v>
      </c>
    </row>
    <row r="531" spans="1:9">
      <c r="A531" s="18">
        <v>50</v>
      </c>
      <c r="B531" s="18">
        <v>3</v>
      </c>
      <c r="C531" s="18">
        <v>500</v>
      </c>
      <c r="D531" s="18">
        <v>800</v>
      </c>
      <c r="E531" s="33">
        <v>0.75</v>
      </c>
      <c r="F531" s="18">
        <v>2</v>
      </c>
      <c r="G531" s="18">
        <v>106</v>
      </c>
      <c r="H531" s="18">
        <v>129</v>
      </c>
      <c r="I531" s="18">
        <v>108</v>
      </c>
    </row>
    <row r="532" spans="1:9">
      <c r="A532" s="18">
        <v>50</v>
      </c>
      <c r="B532" s="18">
        <v>3</v>
      </c>
      <c r="C532" s="18">
        <v>500</v>
      </c>
      <c r="D532" s="18">
        <v>800</v>
      </c>
      <c r="E532" s="33">
        <v>0.75</v>
      </c>
      <c r="F532" s="18">
        <v>3</v>
      </c>
      <c r="G532" s="18">
        <v>98</v>
      </c>
      <c r="H532" s="18">
        <v>124</v>
      </c>
      <c r="I532" s="18">
        <v>105</v>
      </c>
    </row>
    <row r="533" spans="1:9">
      <c r="A533" s="18">
        <v>50</v>
      </c>
      <c r="B533" s="18">
        <v>3</v>
      </c>
      <c r="C533" s="18">
        <v>500</v>
      </c>
      <c r="D533" s="18">
        <v>800</v>
      </c>
      <c r="E533" s="33">
        <v>0.75</v>
      </c>
      <c r="F533" s="18">
        <v>4</v>
      </c>
      <c r="G533" s="18">
        <v>95</v>
      </c>
      <c r="H533" s="18">
        <v>123</v>
      </c>
      <c r="I533" s="18">
        <v>105</v>
      </c>
    </row>
    <row r="534" spans="1:9">
      <c r="A534" s="18">
        <v>50</v>
      </c>
      <c r="B534" s="18">
        <v>3</v>
      </c>
      <c r="C534" s="18">
        <v>500</v>
      </c>
      <c r="D534" s="18">
        <v>800</v>
      </c>
      <c r="E534" s="33">
        <v>0.75</v>
      </c>
      <c r="F534" s="18">
        <v>8</v>
      </c>
      <c r="G534" s="18">
        <v>87</v>
      </c>
      <c r="H534" s="18">
        <v>116</v>
      </c>
      <c r="I534" s="18">
        <v>100</v>
      </c>
    </row>
    <row r="535" spans="1:9">
      <c r="A535" s="18">
        <v>50</v>
      </c>
      <c r="B535" s="18">
        <v>3</v>
      </c>
      <c r="C535" s="18">
        <v>500</v>
      </c>
      <c r="D535" s="18">
        <v>800</v>
      </c>
      <c r="E535" s="33">
        <v>0.75</v>
      </c>
      <c r="F535" s="18">
        <v>24</v>
      </c>
      <c r="G535" s="18">
        <v>92</v>
      </c>
      <c r="H535" s="18">
        <v>108</v>
      </c>
      <c r="I535" s="18">
        <v>94</v>
      </c>
    </row>
    <row r="536" spans="1:9">
      <c r="A536" s="18">
        <v>50</v>
      </c>
      <c r="B536" s="18">
        <v>3</v>
      </c>
      <c r="C536" s="18">
        <v>500</v>
      </c>
      <c r="D536" s="18">
        <v>800</v>
      </c>
      <c r="E536" s="33">
        <v>0.9</v>
      </c>
      <c r="F536" s="18">
        <v>1</v>
      </c>
    </row>
    <row r="537" spans="1:9">
      <c r="A537" s="18">
        <v>50</v>
      </c>
      <c r="B537" s="18">
        <v>3</v>
      </c>
      <c r="C537" s="18">
        <v>500</v>
      </c>
      <c r="D537" s="18">
        <v>800</v>
      </c>
      <c r="E537" s="33">
        <v>0.9</v>
      </c>
      <c r="F537" s="18">
        <v>2</v>
      </c>
    </row>
    <row r="538" spans="1:9">
      <c r="A538" s="18">
        <v>50</v>
      </c>
      <c r="B538" s="18">
        <v>3</v>
      </c>
      <c r="C538" s="18">
        <v>500</v>
      </c>
      <c r="D538" s="18">
        <v>800</v>
      </c>
      <c r="E538" s="33">
        <v>0.9</v>
      </c>
      <c r="F538" s="18">
        <v>3</v>
      </c>
    </row>
    <row r="539" spans="1:9">
      <c r="A539" s="18">
        <v>50</v>
      </c>
      <c r="B539" s="18">
        <v>3</v>
      </c>
      <c r="C539" s="18">
        <v>500</v>
      </c>
      <c r="D539" s="18">
        <v>800</v>
      </c>
      <c r="E539" s="33">
        <v>0.9</v>
      </c>
      <c r="F539" s="18">
        <v>4</v>
      </c>
    </row>
    <row r="540" spans="1:9">
      <c r="A540" s="18">
        <v>50</v>
      </c>
      <c r="B540" s="18">
        <v>3</v>
      </c>
      <c r="C540" s="18">
        <v>500</v>
      </c>
      <c r="D540" s="18">
        <v>800</v>
      </c>
      <c r="E540" s="33">
        <v>0.9</v>
      </c>
      <c r="F540" s="18">
        <v>8</v>
      </c>
    </row>
    <row r="541" spans="1:9">
      <c r="A541" s="18">
        <v>50</v>
      </c>
      <c r="B541" s="18">
        <v>3</v>
      </c>
      <c r="C541" s="18">
        <v>500</v>
      </c>
      <c r="D541" s="18">
        <v>800</v>
      </c>
      <c r="E541" s="33">
        <v>0.9</v>
      </c>
      <c r="F541" s="18">
        <v>24</v>
      </c>
    </row>
  </sheetData>
  <autoFilter ref="A1:K542" xr:uid="{F056BC21-62D8-475B-9B93-D45972A0417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TD m1_nodos</vt:lpstr>
      <vt:lpstr>m1_nodos</vt:lpstr>
      <vt:lpstr>TD_m2_inventario_transformador</vt:lpstr>
      <vt:lpstr>m2_inventario_transformadores 1</vt:lpstr>
      <vt:lpstr>m2_inventario_transformadores</vt:lpstr>
      <vt:lpstr>carac_tecn_transf</vt:lpstr>
      <vt:lpstr>vida_util</vt:lpstr>
      <vt:lpstr>Hoja1</vt:lpstr>
      <vt:lpstr>vida_util_cj</vt:lpstr>
      <vt:lpstr>TD-m3_transformadores_nuevos</vt:lpstr>
      <vt:lpstr>m5_remuneracion_creg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2018-06-26T03:43:12Z</dcterms:modified>
</cp:coreProperties>
</file>