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24" activeTab="3"/>
  </bookViews>
  <sheets>
    <sheet name="ClassA" sheetId="1" r:id="rId1"/>
    <sheet name="ClassB" sheetId="2" r:id="rId2"/>
    <sheet name="ClassC" sheetId="3" r:id="rId3"/>
    <sheet name="Summary" sheetId="4" r:id="rId4"/>
  </sheets>
  <definedNames>
    <definedName name="ExternalData_1" localSheetId="0">ClassA!$A$1:$E$39</definedName>
    <definedName name="ExternalData_1" localSheetId="2">ClassC!$A$1:$A$1</definedName>
    <definedName name="ExternalData_2" localSheetId="2">ClassC!$B$1:$B$1</definedName>
    <definedName name="ExternalData_3" localSheetId="2">ClassC!$C$1:$D$1</definedName>
    <definedName name="ExternalData_1" localSheetId="1">ClassB!#REF!</definedName>
    <definedName name="ExternalData_2" localSheetId="1">ClassB!#REF!</definedName>
    <definedName name="ExternalData_3" localSheetId="1">ClassB!#REF!</definedName>
  </definedNames>
  <calcPr calcId="144525"/>
</workbook>
</file>

<file path=xl/connections.xml><?xml version="1.0" encoding="utf-8"?>
<connections xmlns="http://schemas.openxmlformats.org/spreadsheetml/2006/main">
  <connection id="1" name="ScoresClassA" type="6" background="1" refreshedVersion="2" saveData="1">
    <textPr sourceFile="C:\Users\Administrator\Desktop\ScoresClassA.txt" tab="0" semicolon="1">
      <textFields>
        <textField/>
      </textFields>
    </textPr>
  </connection>
  <connection id="2" name="英语姓名" type="6" background="1" refreshedVersion="2" saveData="1">
    <textPr sourceFile="C:\Users\Administrator\Desktop\英语姓名.txt">
      <textFields>
        <textField/>
      </textFields>
    </textPr>
  </connection>
  <connection id="3" name="英语姓名1" type="6" background="1" refreshedVersion="2" saveData="1">
    <textPr sourceFile="C:\Users\Administrator\Desktop\英语姓名.txt">
      <textFields>
        <textField/>
      </textFields>
    </textPr>
  </connection>
  <connection id="4" name="英语姓名2" type="6" background="1" refreshedVersion="2" saveData="1">
    <textPr sourceFile="C:\Users\Administrator\Desktop\英语姓名.txt" delimited="0">
      <textFields count="3">
        <textField/>
        <textField position="2"/>
        <textField position="5"/>
      </textFields>
    </textPr>
  </connection>
  <connection id="5" name="英语姓名3" type="6" background="1" refreshedVersion="2" saveData="1">
    <textPr sourceFile="C:\Users\Administrator\Desktop\英语姓名.txt" delimited="0">
      <textFields count="5">
        <textField/>
        <textField position="2"/>
        <textField position="6"/>
        <textField position="9"/>
        <textField position="11"/>
      </textFields>
    </textPr>
  </connection>
  <connection id="6" name="英语姓名4" type="6" background="1" refreshedVersion="2" saveData="1">
    <textPr sourceFile="C:\Users\Administrator\Desktop\英语姓名.txt">
      <textFields>
        <textField/>
      </textFields>
    </textPr>
  </connection>
  <connection id="7" name="英语姓名5" type="6" background="1" refreshedVersion="2" saveData="1">
    <textPr sourceFile="C:\Users\Administrator\Desktop\英语姓名.txt">
      <textFields>
        <textField/>
      </textFields>
    </textPr>
  </connection>
</connections>
</file>

<file path=xl/sharedStrings.xml><?xml version="1.0" encoding="utf-8"?>
<sst xmlns="http://schemas.openxmlformats.org/spreadsheetml/2006/main" count="112">
  <si>
    <t xml:space="preserve"> Number</t>
  </si>
  <si>
    <t xml:space="preserve"> Name</t>
  </si>
  <si>
    <t xml:space="preserve"> Project</t>
  </si>
  <si>
    <t xml:space="preserve"> Mid-Term</t>
  </si>
  <si>
    <t xml:space="preserve"> Exam</t>
  </si>
  <si>
    <t xml:space="preserve"> Score</t>
  </si>
  <si>
    <t xml:space="preserve"> Grade</t>
  </si>
  <si>
    <t xml:space="preserve"> Adam</t>
  </si>
  <si>
    <t xml:space="preserve"> Eva</t>
  </si>
  <si>
    <t xml:space="preserve"> Smith</t>
  </si>
  <si>
    <t xml:space="preserve"> Bob</t>
  </si>
  <si>
    <t xml:space="preserve"> Tom</t>
  </si>
  <si>
    <t xml:space="preserve"> York</t>
  </si>
  <si>
    <t xml:space="preserve"> Lisa</t>
  </si>
  <si>
    <t xml:space="preserve"> Hilton</t>
  </si>
  <si>
    <t xml:space="preserve"> Lincoln</t>
  </si>
  <si>
    <t xml:space="preserve"> Yourdon</t>
  </si>
  <si>
    <t xml:space="preserve"> White</t>
  </si>
  <si>
    <t xml:space="preserve"> Jack</t>
  </si>
  <si>
    <t xml:space="preserve"> Patrick</t>
  </si>
  <si>
    <t xml:space="preserve"> William</t>
  </si>
  <si>
    <t xml:space="preserve"> Kais</t>
  </si>
  <si>
    <t xml:space="preserve"> Hart</t>
  </si>
  <si>
    <t xml:space="preserve"> Marthon</t>
  </si>
  <si>
    <t xml:space="preserve"> Jackson</t>
  </si>
  <si>
    <t xml:space="preserve"> Nilson</t>
  </si>
  <si>
    <t xml:space="preserve"> Winston</t>
  </si>
  <si>
    <t xml:space="preserve"> Simon</t>
  </si>
  <si>
    <t xml:space="preserve"> Duke</t>
  </si>
  <si>
    <t xml:space="preserve"> Yale</t>
  </si>
  <si>
    <t xml:space="preserve"> Cambridge</t>
  </si>
  <si>
    <t xml:space="preserve"> Kucker</t>
  </si>
  <si>
    <t xml:space="preserve"> May</t>
  </si>
  <si>
    <t xml:space="preserve"> Amy</t>
  </si>
  <si>
    <t xml:space="preserve"> Pop</t>
  </si>
  <si>
    <t xml:space="preserve"> Lily</t>
  </si>
  <si>
    <t xml:space="preserve"> Marks</t>
  </si>
  <si>
    <t xml:space="preserve"> Digger</t>
  </si>
  <si>
    <t xml:space="preserve"> Black</t>
  </si>
  <si>
    <t xml:space="preserve"> Peppy</t>
  </si>
  <si>
    <t xml:space="preserve"> Houston</t>
  </si>
  <si>
    <t xml:space="preserve"> Frank</t>
  </si>
  <si>
    <t xml:space="preserve"> Susan</t>
  </si>
  <si>
    <t xml:space="preserve"> Bright</t>
  </si>
  <si>
    <t xml:space="preserve"> Wise</t>
  </si>
  <si>
    <t>最高分</t>
  </si>
  <si>
    <t>最低分</t>
  </si>
  <si>
    <t>平均分</t>
  </si>
  <si>
    <t>Project</t>
  </si>
  <si>
    <t>Mid-term</t>
  </si>
  <si>
    <t>Exam</t>
  </si>
  <si>
    <t>优秀[90,100]</t>
  </si>
  <si>
    <t>良好[80,89]</t>
  </si>
  <si>
    <t>中等[70,79]</t>
  </si>
  <si>
    <t>及格[60,69]</t>
  </si>
  <si>
    <t>不及格[0,59]</t>
  </si>
  <si>
    <t xml:space="preserve"> A1</t>
  </si>
  <si>
    <t xml:space="preserve"> A2</t>
  </si>
  <si>
    <t xml:space="preserve"> A3</t>
  </si>
  <si>
    <t xml:space="preserve"> A4</t>
  </si>
  <si>
    <t xml:space="preserve"> A5</t>
  </si>
  <si>
    <t xml:space="preserve"> A6</t>
  </si>
  <si>
    <t xml:space="preserve"> A7</t>
  </si>
  <si>
    <t xml:space="preserve"> A8</t>
  </si>
  <si>
    <t xml:space="preserve"> A9</t>
  </si>
  <si>
    <t xml:space="preserve"> A10</t>
  </si>
  <si>
    <t xml:space="preserve"> A11</t>
  </si>
  <si>
    <t xml:space="preserve"> A12</t>
  </si>
  <si>
    <t xml:space="preserve"> A13</t>
  </si>
  <si>
    <t xml:space="preserve"> A14</t>
  </si>
  <si>
    <t xml:space="preserve"> A15</t>
  </si>
  <si>
    <t xml:space="preserve"> A16</t>
  </si>
  <si>
    <t xml:space="preserve"> A17</t>
  </si>
  <si>
    <t xml:space="preserve"> A18</t>
  </si>
  <si>
    <t xml:space="preserve"> A19</t>
  </si>
  <si>
    <t xml:space="preserve"> A20</t>
  </si>
  <si>
    <t xml:space="preserve"> A21</t>
  </si>
  <si>
    <t xml:space="preserve"> A22</t>
  </si>
  <si>
    <t xml:space="preserve"> A23</t>
  </si>
  <si>
    <t xml:space="preserve"> A24</t>
  </si>
  <si>
    <t xml:space="preserve"> A25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</si>
  <si>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</si>
  <si>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</si>
  <si>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</si>
  <si>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</si>
  <si>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</si>
  <si>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</si>
  <si>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</si>
  <si>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</si>
  <si>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</si>
  <si>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</si>
  <si>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</si>
  <si>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</si>
  <si>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</si>
  <si>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</si>
  <si>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</si>
  <si>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</si>
  <si>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</si>
  <si>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</si>
  <si>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</si>
  <si>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</si>
  <si>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</si>
  <si>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</si>
  <si>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</si>
  <si>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</si>
  <si>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</si>
  <si>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总人数</t>
  </si>
  <si>
    <t>分数概况</t>
  </si>
  <si>
    <t>Score</t>
  </si>
  <si>
    <t>优秀率</t>
  </si>
  <si>
    <t>及格率</t>
  </si>
  <si>
    <t>等级概况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</si>
</sst>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3" fillId="19" borderId="3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1" fillId="2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3300"/>
        </patternFill>
      </fill>
    </dxf>
  </dxfs>
  <tableStyles count="0" defaultTableStyle="TableStyleMedium2" defaultPivotStyle="PivotStyleLight16"/>
  <colors>
    <mruColors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柱形图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ClassA!$C$45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ClassA!$C$46:$C$50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ClassA!$D$45</c:f>
              <c:strCache>
                <c:ptCount val="1"/>
                <c:pt idx="0">
                  <c:v>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ClassA!$D$46:$D$50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ClassA!$E$45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ClassA!$E$46:$E$50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ClassA!$F$45</c:f>
              <c:strCache>
                <c:ptCount val="1"/>
                <c:pt idx="0">
                  <c:v>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ClassA!$F$46:$F$50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160568"/>
        <c:axId val="493317782"/>
      </c:barChart>
      <c:catAx>
        <c:axId val="66116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</a:p>
        </c:txPr>
        <c:crossAx val="493317782"/>
        <c:crosses val="autoZero"/>
        <c:auto val="1"/>
        <c:lblAlgn val="ctr"/>
        <c:lblOffset val="100"/>
        <c:noMultiLvlLbl val="0"/>
      </c:catAx>
      <c:valAx>
        <c:axId val="493317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66116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314508169755456"/>
          <c:y val="0.91445805154450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ClassB!$D$33:$D$37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ClassB!$E$33:$E$37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柱形图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ClassC!$C$7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ClassC!$B$8:$B$12</c:f>
              <c:numCache>
                <c:formatCode>General</c:formatCode>
                <c:ptCount val="5"/>
                <c:pt idx="0">
                  <c:v>67</c:v>
                </c:pt>
                <c:pt idx="1">
                  <c:v>71</c:v>
                </c:pt>
                <c:pt idx="2">
                  <c:v>68</c:v>
                </c:pt>
                <c:pt idx="3">
                  <c:v>75</c:v>
                </c:pt>
                <c:pt idx="4">
                  <c:v>48</c:v>
                </c:pt>
              </c:numCache>
            </c:numRef>
          </c:cat>
          <c:val>
            <c:numRef>
              <c:f>ClassC!$C$8:$C$12</c:f>
              <c:numCache>
                <c:formatCode>General</c:formatCode>
                <c:ptCount val="5"/>
                <c:pt idx="0">
                  <c:v>86</c:v>
                </c:pt>
                <c:pt idx="1">
                  <c:v>65</c:v>
                </c:pt>
                <c:pt idx="2">
                  <c:v>67</c:v>
                </c:pt>
                <c:pt idx="3">
                  <c:v>79</c:v>
                </c:pt>
                <c:pt idx="4">
                  <c:v>50</c:v>
                </c:pt>
              </c:numCache>
            </c:numRef>
          </c:val>
        </c:ser>
        <c:ser>
          <c:idx val="1"/>
          <c:order val="1"/>
          <c:tx>
            <c:strRef>
              <c:f>ClassC!$D$7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ClassC!$B$8:$B$12</c:f>
              <c:numCache>
                <c:formatCode>General</c:formatCode>
                <c:ptCount val="5"/>
                <c:pt idx="0">
                  <c:v>67</c:v>
                </c:pt>
                <c:pt idx="1">
                  <c:v>71</c:v>
                </c:pt>
                <c:pt idx="2">
                  <c:v>68</c:v>
                </c:pt>
                <c:pt idx="3">
                  <c:v>75</c:v>
                </c:pt>
                <c:pt idx="4">
                  <c:v>48</c:v>
                </c:pt>
              </c:numCache>
            </c:numRef>
          </c:cat>
          <c:val>
            <c:numRef>
              <c:f>ClassC!$D$8:$D$12</c:f>
              <c:numCache>
                <c:formatCode>General</c:formatCode>
                <c:ptCount val="5"/>
                <c:pt idx="0">
                  <c:v>88</c:v>
                </c:pt>
                <c:pt idx="1">
                  <c:v>88</c:v>
                </c:pt>
                <c:pt idx="2">
                  <c:v>66</c:v>
                </c:pt>
                <c:pt idx="3">
                  <c:v>76</c:v>
                </c:pt>
                <c:pt idx="4">
                  <c:v>66</c:v>
                </c:pt>
              </c:numCache>
            </c:numRef>
          </c:val>
        </c:ser>
        <c:ser>
          <c:idx val="2"/>
          <c:order val="2"/>
          <c:tx>
            <c:strRef>
              <c:f>ClassC!$E$7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ClassC!$B$8:$B$12</c:f>
              <c:numCache>
                <c:formatCode>General</c:formatCode>
                <c:ptCount val="5"/>
                <c:pt idx="0">
                  <c:v>67</c:v>
                </c:pt>
                <c:pt idx="1">
                  <c:v>71</c:v>
                </c:pt>
                <c:pt idx="2">
                  <c:v>68</c:v>
                </c:pt>
                <c:pt idx="3">
                  <c:v>75</c:v>
                </c:pt>
                <c:pt idx="4">
                  <c:v>48</c:v>
                </c:pt>
              </c:numCache>
            </c:numRef>
          </c:cat>
          <c:val>
            <c:numRef>
              <c:f>ClassC!$E$8:$E$12</c:f>
              <c:numCache>
                <c:formatCode>General</c:formatCode>
                <c:ptCount val="5"/>
                <c:pt idx="0">
                  <c:v>81</c:v>
                </c:pt>
                <c:pt idx="1">
                  <c:v>78</c:v>
                </c:pt>
                <c:pt idx="2">
                  <c:v>67</c:v>
                </c:pt>
                <c:pt idx="3">
                  <c:v>76</c:v>
                </c:pt>
                <c:pt idx="4">
                  <c:v>57</c:v>
                </c:pt>
              </c:numCache>
            </c:numRef>
          </c:val>
        </c:ser>
        <c:ser>
          <c:idx val="3"/>
          <c:order val="3"/>
          <c:tx>
            <c:strRef>
              <c:f>ClassC!#REF!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ClassC!$B$8:$B$12</c:f>
              <c:numCache>
                <c:formatCode>General</c:formatCode>
                <c:ptCount val="5"/>
                <c:pt idx="0">
                  <c:v>67</c:v>
                </c:pt>
                <c:pt idx="1">
                  <c:v>71</c:v>
                </c:pt>
                <c:pt idx="2">
                  <c:v>68</c:v>
                </c:pt>
                <c:pt idx="3">
                  <c:v>75</c:v>
                </c:pt>
                <c:pt idx="4">
                  <c:v>48</c:v>
                </c:pt>
              </c:numCache>
            </c:numRef>
          </c:cat>
          <c:val>
            <c:numRef>
              <c:f>ClassC!#REF!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29513"/>
        <c:axId val="969640089"/>
      </c:barChart>
      <c:catAx>
        <c:axId val="5391295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69640089"/>
        <c:crosses val="autoZero"/>
        <c:auto val="1"/>
        <c:lblAlgn val="ctr"/>
        <c:lblOffset val="100"/>
        <c:noMultiLvlLbl val="0"/>
      </c:catAx>
      <c:valAx>
        <c:axId val="969640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391295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柱形图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15854505067333"/>
          <c:y val="0.123611111111111"/>
          <c:w val="0.907594058031376"/>
          <c:h val="0.6054166666666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ClassC!$A$33:$A$37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ClassC!$B$33:$B$37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ClassC!$A$33:$A$37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ClassC!$C$33:$C$37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5</c:v>
                </c:pt>
                <c:pt idx="4">
                  <c:v>11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ClassC!$A$33:$A$37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ClassC!$D$33:$D$37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ClassC!$A$33:$A$37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ClassC!$E$33:$E$37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106363"/>
        <c:axId val="98132591"/>
      </c:barChart>
      <c:catAx>
        <c:axId val="8071063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32591"/>
        <c:crosses val="autoZero"/>
        <c:auto val="1"/>
        <c:lblAlgn val="ctr"/>
        <c:lblOffset val="100"/>
        <c:noMultiLvlLbl val="0"/>
      </c:catAx>
      <c:valAx>
        <c:axId val="9813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1063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ClassC!$B$1</c:f>
              <c:strCache>
                <c:ptCount val="1"/>
                <c:pt idx="0">
                  <c:v> 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ClassC!$B$33:$B$37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ClassC!$C$1</c:f>
              <c:strCache>
                <c:ptCount val="1"/>
                <c:pt idx="0">
                  <c:v> 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(ClassC!$C$33:$C$38,ClassC!$C$38)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5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ClassC!$D$1</c:f>
              <c:strCache>
                <c:ptCount val="1"/>
                <c:pt idx="0">
                  <c:v> 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ClassC!$D$33:$D$37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06548061268332"/>
          <c:y val="0.219614782992251"/>
          <c:w val="0.67314702308627"/>
          <c:h val="0.605299098606938"/>
        </c:manualLayout>
      </c:layout>
      <c:pieChart>
        <c:varyColors val="1"/>
        <c:ser>
          <c:idx val="0"/>
          <c:order val="0"/>
          <c:tx>
            <c:strRef>
              <c:f>ClassC!$E$1</c:f>
              <c:strCache>
                <c:ptCount val="1"/>
                <c:pt idx="0">
                  <c:v> Score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explosion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ClassC!$E$33:$E$37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柱形图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Summary!$B$13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Summary!$B$14:$B$18</c:f>
              <c:numCache>
                <c:formatCode>General</c:formatCode>
                <c:ptCount val="5"/>
                <c:pt idx="0">
                  <c:v>9</c:v>
                </c:pt>
                <c:pt idx="1">
                  <c:v>19</c:v>
                </c:pt>
                <c:pt idx="2">
                  <c:v>27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Summary!$C$14:$C$18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30</c:v>
                </c:pt>
                <c:pt idx="3">
                  <c:v>14</c:v>
                </c:pt>
                <c:pt idx="4">
                  <c:v>20</c:v>
                </c:pt>
              </c:numCache>
            </c:numRef>
          </c:val>
        </c:ser>
        <c:ser>
          <c:idx val="2"/>
          <c:order val="2"/>
          <c:tx>
            <c:strRef>
              <c:f>Summary!$D$13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Summary!$D$14:$D$18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2">
                  <c:v>32</c:v>
                </c:pt>
                <c:pt idx="3">
                  <c:v>14</c:v>
                </c:pt>
                <c:pt idx="4">
                  <c:v>10</c:v>
                </c:pt>
              </c:numCache>
            </c:numRef>
          </c:val>
        </c:ser>
        <c:ser>
          <c:idx val="3"/>
          <c:order val="3"/>
          <c:tx>
            <c:strRef>
              <c:f>Summary!$E$13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Summary!$E$14:$E$18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31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03284"/>
        <c:axId val="544827997"/>
      </c:barChart>
      <c:catAx>
        <c:axId val="9924032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544827997"/>
        <c:crosses val="autoZero"/>
        <c:auto val="1"/>
        <c:lblAlgn val="ctr"/>
        <c:lblOffset val="100"/>
        <c:noMultiLvlLbl val="0"/>
      </c:catAx>
      <c:valAx>
        <c:axId val="544827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9924032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73116335141652"/>
          <c:y val="0.89793048020896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Project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Summary!$B$13</c:f>
              <c:strCache>
                <c:ptCount val="1"/>
                <c:pt idx="0">
                  <c:v>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Summary!$B$14:$B$18</c:f>
              <c:numCache>
                <c:formatCode>General</c:formatCode>
                <c:ptCount val="5"/>
                <c:pt idx="0">
                  <c:v>9</c:v>
                </c:pt>
                <c:pt idx="1">
                  <c:v>19</c:v>
                </c:pt>
                <c:pt idx="2">
                  <c:v>27</c:v>
                </c:pt>
                <c:pt idx="3">
                  <c:v>15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Project</a:t>
            </a:r>
            <a:endParaRPr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381869320640415"/>
          <c:y val="0.027036770007209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ClassA!$C$45</c:f>
              <c:strCache>
                <c:ptCount val="1"/>
                <c:pt idx="0">
                  <c:v>Project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ClassA!$C$46:$C$50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981753272510908"/>
          <c:y val="0.741903502974223"/>
          <c:w val="0.811186037286791"/>
          <c:h val="0.2461996034368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Mid-term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Summary!$C$13</c:f>
              <c:strCache>
                <c:ptCount val="1"/>
                <c:pt idx="0">
                  <c:v>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Summary!$C$14:$C$18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30</c:v>
                </c:pt>
                <c:pt idx="3">
                  <c:v>14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Exam</a:t>
            </a:r>
            <a:endParaRPr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411016144349478"/>
          <c:y val="0.037986704653371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51235257603973"/>
          <c:y val="0.136592592592593"/>
          <c:w val="0.380293813366439"/>
          <c:h val="0.544580740740741"/>
        </c:manualLayout>
      </c:layout>
      <c:pieChart>
        <c:varyColors val="1"/>
        <c:ser>
          <c:idx val="0"/>
          <c:order val="0"/>
          <c:tx>
            <c:strRef>
              <c:f>Summary!$D$13</c:f>
              <c:strCache>
                <c:ptCount val="1"/>
                <c:pt idx="0">
                  <c:v>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Summary!$D$14:$D$18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2">
                  <c:v>32</c:v>
                </c:pt>
                <c:pt idx="3">
                  <c:v>14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Score</a:t>
            </a:r>
            <a:endParaRPr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398676592224979"/>
          <c:y val="0.03015966883500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Summary!$E$13</c:f>
              <c:strCache>
                <c:ptCount val="1"/>
                <c:pt idx="0">
                  <c:v>Score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Summary!$E$14:$E$18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31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Mid-term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ClassA!$D$45</c:f>
              <c:strCache>
                <c:ptCount val="1"/>
                <c:pt idx="0">
                  <c:v>Mid-term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ClassA!$D$46:$D$50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Exam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ClassA!$E$45</c:f>
              <c:strCache>
                <c:ptCount val="1"/>
                <c:pt idx="0">
                  <c:v>Exam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ClassA!$E$46:$E$50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11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 Score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ClassA!$F$45</c:f>
              <c:strCache>
                <c:ptCount val="1"/>
                <c:pt idx="0">
                  <c:v> Score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uFill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ClassA!$B$46:$B$50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ClassA!$F$46:$F$50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不及格[0,59]</a:t>
            </a:r>
            <a:endParaRPr>
              <a:latin typeface="+mj-ea"/>
              <a:ea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ClassA!$B$50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ClassA!$C$45:$F$45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ClassA!$C$50:$F$50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2855388"/>
        <c:axId val="328454639"/>
      </c:lineChart>
      <c:catAx>
        <c:axId val="7228553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328454639"/>
        <c:crosses val="autoZero"/>
        <c:auto val="1"/>
        <c:lblAlgn val="ctr"/>
        <c:lblOffset val="100"/>
        <c:noMultiLvlLbl val="0"/>
      </c:catAx>
      <c:valAx>
        <c:axId val="3284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</a:p>
        </c:txPr>
        <c:crossAx val="7228553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柱形图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ClassB!$A$33:$A$37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ClassB!$B$33:$B$37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ClassB!$A$33:$A$37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ClassB!$C$33:$C$37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ClassB!$A$33:$A$37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ClassB!$D$33:$D$37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ClassB!$A$33:$A$37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ClassB!$E$33:$E$37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728750"/>
        <c:axId val="706482364"/>
      </c:barChart>
      <c:catAx>
        <c:axId val="2617287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482364"/>
        <c:crosses val="autoZero"/>
        <c:auto val="1"/>
        <c:lblAlgn val="ctr"/>
        <c:lblOffset val="100"/>
        <c:noMultiLvlLbl val="0"/>
      </c:catAx>
      <c:valAx>
        <c:axId val="7064823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72875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0.0154676076770872"/>
                  <c:y val="0.10745106266648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ClassB!$B$33:$B$37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ClassB!$C$33:$C$37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2.xml"/><Relationship Id="rId4" Type="http://schemas.openxmlformats.org/officeDocument/2006/relationships/chart" Target="../charts/chart21.xml"/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371475</xdr:colOff>
      <xdr:row>0</xdr:row>
      <xdr:rowOff>111125</xdr:rowOff>
    </xdr:from>
    <xdr:to>
      <xdr:col>16</xdr:col>
      <xdr:colOff>617220</xdr:colOff>
      <xdr:row>20</xdr:row>
      <xdr:rowOff>156210</xdr:rowOff>
    </xdr:to>
    <xdr:graphicFrame>
      <xdr:nvGraphicFramePr>
        <xdr:cNvPr id="5" name="图表 4"/>
        <xdr:cNvGraphicFramePr/>
      </xdr:nvGraphicFramePr>
      <xdr:xfrm>
        <a:off x="5086985" y="111125"/>
        <a:ext cx="5183505" cy="3702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21</xdr:row>
      <xdr:rowOff>117475</xdr:rowOff>
    </xdr:from>
    <xdr:to>
      <xdr:col>12</xdr:col>
      <xdr:colOff>617220</xdr:colOff>
      <xdr:row>32</xdr:row>
      <xdr:rowOff>153035</xdr:rowOff>
    </xdr:to>
    <xdr:graphicFrame>
      <xdr:nvGraphicFramePr>
        <xdr:cNvPr id="10" name="图表 9"/>
        <xdr:cNvGraphicFramePr/>
      </xdr:nvGraphicFramePr>
      <xdr:xfrm>
        <a:off x="4782185" y="3957955"/>
        <a:ext cx="3019425" cy="204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21</xdr:row>
      <xdr:rowOff>101600</xdr:rowOff>
    </xdr:from>
    <xdr:to>
      <xdr:col>17</xdr:col>
      <xdr:colOff>539115</xdr:colOff>
      <xdr:row>32</xdr:row>
      <xdr:rowOff>139700</xdr:rowOff>
    </xdr:to>
    <xdr:graphicFrame>
      <xdr:nvGraphicFramePr>
        <xdr:cNvPr id="11" name="图表 10"/>
        <xdr:cNvGraphicFramePr/>
      </xdr:nvGraphicFramePr>
      <xdr:xfrm>
        <a:off x="7877810" y="3942080"/>
        <a:ext cx="2931795" cy="2049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33</xdr:row>
      <xdr:rowOff>98425</xdr:rowOff>
    </xdr:from>
    <xdr:to>
      <xdr:col>12</xdr:col>
      <xdr:colOff>617220</xdr:colOff>
      <xdr:row>45</xdr:row>
      <xdr:rowOff>31750</xdr:rowOff>
    </xdr:to>
    <xdr:graphicFrame>
      <xdr:nvGraphicFramePr>
        <xdr:cNvPr id="12" name="图表 11"/>
        <xdr:cNvGraphicFramePr/>
      </xdr:nvGraphicFramePr>
      <xdr:xfrm>
        <a:off x="4782185" y="6133465"/>
        <a:ext cx="3019425" cy="2127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57785</xdr:colOff>
      <xdr:row>33</xdr:row>
      <xdr:rowOff>88900</xdr:rowOff>
    </xdr:from>
    <xdr:to>
      <xdr:col>17</xdr:col>
      <xdr:colOff>553085</xdr:colOff>
      <xdr:row>44</xdr:row>
      <xdr:rowOff>158115</xdr:rowOff>
    </xdr:to>
    <xdr:graphicFrame>
      <xdr:nvGraphicFramePr>
        <xdr:cNvPr id="13" name="图表 12"/>
        <xdr:cNvGraphicFramePr/>
      </xdr:nvGraphicFramePr>
      <xdr:xfrm>
        <a:off x="7859395" y="6123940"/>
        <a:ext cx="2964180" cy="2080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428625</xdr:colOff>
      <xdr:row>70</xdr:row>
      <xdr:rowOff>34925</xdr:rowOff>
    </xdr:from>
    <xdr:to>
      <xdr:col>15</xdr:col>
      <xdr:colOff>504825</xdr:colOff>
      <xdr:row>82</xdr:row>
      <xdr:rowOff>80645</xdr:rowOff>
    </xdr:to>
    <xdr:graphicFrame>
      <xdr:nvGraphicFramePr>
        <xdr:cNvPr id="26" name="图表 25"/>
        <xdr:cNvGraphicFramePr/>
      </xdr:nvGraphicFramePr>
      <xdr:xfrm>
        <a:off x="6378575" y="12836525"/>
        <a:ext cx="3162300" cy="224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313690</xdr:colOff>
      <xdr:row>1</xdr:row>
      <xdr:rowOff>76200</xdr:rowOff>
    </xdr:from>
    <xdr:to>
      <xdr:col>14</xdr:col>
      <xdr:colOff>565150</xdr:colOff>
      <xdr:row>16</xdr:row>
      <xdr:rowOff>76200</xdr:rowOff>
    </xdr:to>
    <xdr:graphicFrame>
      <xdr:nvGraphicFramePr>
        <xdr:cNvPr id="3" name="图表 2"/>
        <xdr:cNvGraphicFramePr/>
      </xdr:nvGraphicFramePr>
      <xdr:xfrm>
        <a:off x="5105400" y="2590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283210</xdr:colOff>
      <xdr:row>17</xdr:row>
      <xdr:rowOff>2540</xdr:rowOff>
    </xdr:from>
    <xdr:to>
      <xdr:col>11</xdr:col>
      <xdr:colOff>33020</xdr:colOff>
      <xdr:row>30</xdr:row>
      <xdr:rowOff>56515</xdr:rowOff>
    </xdr:to>
    <xdr:graphicFrame>
      <xdr:nvGraphicFramePr>
        <xdr:cNvPr id="7" name="图表 6"/>
        <xdr:cNvGraphicFramePr/>
      </xdr:nvGraphicFramePr>
      <xdr:xfrm>
        <a:off x="5074920" y="3111500"/>
        <a:ext cx="2218690" cy="2431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191770</xdr:colOff>
      <xdr:row>17</xdr:row>
      <xdr:rowOff>18415</xdr:rowOff>
    </xdr:from>
    <xdr:to>
      <xdr:col>14</xdr:col>
      <xdr:colOff>542290</xdr:colOff>
      <xdr:row>30</xdr:row>
      <xdr:rowOff>71120</xdr:rowOff>
    </xdr:to>
    <xdr:graphicFrame>
      <xdr:nvGraphicFramePr>
        <xdr:cNvPr id="11" name="图表 10"/>
        <xdr:cNvGraphicFramePr/>
      </xdr:nvGraphicFramePr>
      <xdr:xfrm>
        <a:off x="7452360" y="3127375"/>
        <a:ext cx="2202180" cy="2430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290830</xdr:colOff>
      <xdr:row>30</xdr:row>
      <xdr:rowOff>121920</xdr:rowOff>
    </xdr:from>
    <xdr:to>
      <xdr:col>11</xdr:col>
      <xdr:colOff>17145</xdr:colOff>
      <xdr:row>43</xdr:row>
      <xdr:rowOff>137160</xdr:rowOff>
    </xdr:to>
    <xdr:graphicFrame>
      <xdr:nvGraphicFramePr>
        <xdr:cNvPr id="13" name="图表 12"/>
        <xdr:cNvGraphicFramePr/>
      </xdr:nvGraphicFramePr>
      <xdr:xfrm>
        <a:off x="5082540" y="5608320"/>
        <a:ext cx="2195195" cy="239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123190</xdr:colOff>
      <xdr:row>30</xdr:row>
      <xdr:rowOff>137160</xdr:rowOff>
    </xdr:from>
    <xdr:to>
      <xdr:col>15</xdr:col>
      <xdr:colOff>2540</xdr:colOff>
      <xdr:row>43</xdr:row>
      <xdr:rowOff>160020</xdr:rowOff>
    </xdr:to>
    <xdr:graphicFrame>
      <xdr:nvGraphicFramePr>
        <xdr:cNvPr id="14" name="图表 13"/>
        <xdr:cNvGraphicFramePr/>
      </xdr:nvGraphicFramePr>
      <xdr:xfrm>
        <a:off x="7383780" y="5623560"/>
        <a:ext cx="2348230" cy="240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333375</xdr:colOff>
      <xdr:row>0</xdr:row>
      <xdr:rowOff>88900</xdr:rowOff>
    </xdr:from>
    <xdr:to>
      <xdr:col>14</xdr:col>
      <xdr:colOff>617220</xdr:colOff>
      <xdr:row>0</xdr:row>
      <xdr:rowOff>88900</xdr:rowOff>
    </xdr:to>
    <xdr:graphicFrame>
      <xdr:nvGraphicFramePr>
        <xdr:cNvPr id="5" name="图表 4"/>
        <xdr:cNvGraphicFramePr/>
      </xdr:nvGraphicFramePr>
      <xdr:xfrm>
        <a:off x="5162550" y="88900"/>
        <a:ext cx="4604385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86360</xdr:colOff>
      <xdr:row>0</xdr:row>
      <xdr:rowOff>635</xdr:rowOff>
    </xdr:from>
    <xdr:to>
      <xdr:col>15</xdr:col>
      <xdr:colOff>337820</xdr:colOff>
      <xdr:row>14</xdr:row>
      <xdr:rowOff>183515</xdr:rowOff>
    </xdr:to>
    <xdr:graphicFrame>
      <xdr:nvGraphicFramePr>
        <xdr:cNvPr id="2" name="图表 1"/>
        <xdr:cNvGraphicFramePr/>
      </xdr:nvGraphicFramePr>
      <xdr:xfrm>
        <a:off x="5532755" y="635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436880</xdr:colOff>
      <xdr:row>15</xdr:row>
      <xdr:rowOff>106680</xdr:rowOff>
    </xdr:from>
    <xdr:to>
      <xdr:col>11</xdr:col>
      <xdr:colOff>193040</xdr:colOff>
      <xdr:row>27</xdr:row>
      <xdr:rowOff>45720</xdr:rowOff>
    </xdr:to>
    <xdr:graphicFrame>
      <xdr:nvGraphicFramePr>
        <xdr:cNvPr id="4" name="图表 3"/>
        <xdr:cNvGraphicFramePr/>
      </xdr:nvGraphicFramePr>
      <xdr:xfrm>
        <a:off x="5266055" y="2849880"/>
        <a:ext cx="2225040" cy="213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337820</xdr:colOff>
      <xdr:row>15</xdr:row>
      <xdr:rowOff>96520</xdr:rowOff>
    </xdr:from>
    <xdr:to>
      <xdr:col>15</xdr:col>
      <xdr:colOff>322580</xdr:colOff>
      <xdr:row>28</xdr:row>
      <xdr:rowOff>157480</xdr:rowOff>
    </xdr:to>
    <xdr:graphicFrame>
      <xdr:nvGraphicFramePr>
        <xdr:cNvPr id="10" name="图表 9"/>
        <xdr:cNvGraphicFramePr/>
      </xdr:nvGraphicFramePr>
      <xdr:xfrm>
        <a:off x="7635875" y="2839720"/>
        <a:ext cx="2453640" cy="24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193040</xdr:colOff>
      <xdr:row>28</xdr:row>
      <xdr:rowOff>63500</xdr:rowOff>
    </xdr:from>
    <xdr:to>
      <xdr:col>11</xdr:col>
      <xdr:colOff>147320</xdr:colOff>
      <xdr:row>41</xdr:row>
      <xdr:rowOff>33020</xdr:rowOff>
    </xdr:to>
    <xdr:graphicFrame>
      <xdr:nvGraphicFramePr>
        <xdr:cNvPr id="16" name="图表 15"/>
        <xdr:cNvGraphicFramePr/>
      </xdr:nvGraphicFramePr>
      <xdr:xfrm>
        <a:off x="5022215" y="5184140"/>
        <a:ext cx="2423160" cy="234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421640</xdr:colOff>
      <xdr:row>29</xdr:row>
      <xdr:rowOff>73025</xdr:rowOff>
    </xdr:from>
    <xdr:to>
      <xdr:col>15</xdr:col>
      <xdr:colOff>41275</xdr:colOff>
      <xdr:row>42</xdr:row>
      <xdr:rowOff>20320</xdr:rowOff>
    </xdr:to>
    <xdr:graphicFrame>
      <xdr:nvGraphicFramePr>
        <xdr:cNvPr id="17" name="图表 16"/>
        <xdr:cNvGraphicFramePr/>
      </xdr:nvGraphicFramePr>
      <xdr:xfrm>
        <a:off x="7719695" y="5376545"/>
        <a:ext cx="2088515" cy="2324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0</xdr:row>
      <xdr:rowOff>99060</xdr:rowOff>
    </xdr:from>
    <xdr:to>
      <xdr:col>13</xdr:col>
      <xdr:colOff>466725</xdr:colOff>
      <xdr:row>19</xdr:row>
      <xdr:rowOff>1905</xdr:rowOff>
    </xdr:to>
    <xdr:graphicFrame>
      <xdr:nvGraphicFramePr>
        <xdr:cNvPr id="2" name="图表 1"/>
        <xdr:cNvGraphicFramePr/>
      </xdr:nvGraphicFramePr>
      <xdr:xfrm>
        <a:off x="4218305" y="99060"/>
        <a:ext cx="4787265" cy="3377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611505</xdr:colOff>
      <xdr:row>20</xdr:row>
      <xdr:rowOff>100330</xdr:rowOff>
    </xdr:from>
    <xdr:to>
      <xdr:col>12</xdr:col>
      <xdr:colOff>416560</xdr:colOff>
      <xdr:row>31</xdr:row>
      <xdr:rowOff>5080</xdr:rowOff>
    </xdr:to>
    <xdr:graphicFrame>
      <xdr:nvGraphicFramePr>
        <xdr:cNvPr id="3" name="图表 2"/>
        <xdr:cNvGraphicFramePr/>
      </xdr:nvGraphicFramePr>
      <xdr:xfrm>
        <a:off x="5447030" y="3757930"/>
        <a:ext cx="2891155" cy="1916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449580</xdr:colOff>
      <xdr:row>20</xdr:row>
      <xdr:rowOff>109855</xdr:rowOff>
    </xdr:from>
    <xdr:to>
      <xdr:col>17</xdr:col>
      <xdr:colOff>20955</xdr:colOff>
      <xdr:row>30</xdr:row>
      <xdr:rowOff>178435</xdr:rowOff>
    </xdr:to>
    <xdr:graphicFrame>
      <xdr:nvGraphicFramePr>
        <xdr:cNvPr id="4" name="图表 3"/>
        <xdr:cNvGraphicFramePr/>
      </xdr:nvGraphicFramePr>
      <xdr:xfrm>
        <a:off x="8371205" y="3767455"/>
        <a:ext cx="2657475" cy="1897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376555</xdr:colOff>
      <xdr:row>20</xdr:row>
      <xdr:rowOff>63500</xdr:rowOff>
    </xdr:from>
    <xdr:to>
      <xdr:col>8</xdr:col>
      <xdr:colOff>39370</xdr:colOff>
      <xdr:row>31</xdr:row>
      <xdr:rowOff>147320</xdr:rowOff>
    </xdr:to>
    <xdr:graphicFrame>
      <xdr:nvGraphicFramePr>
        <xdr:cNvPr id="5" name="图表 4"/>
        <xdr:cNvGraphicFramePr/>
      </xdr:nvGraphicFramePr>
      <xdr:xfrm>
        <a:off x="2743200" y="3721100"/>
        <a:ext cx="2748915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144780</xdr:colOff>
      <xdr:row>20</xdr:row>
      <xdr:rowOff>100330</xdr:rowOff>
    </xdr:from>
    <xdr:to>
      <xdr:col>3</xdr:col>
      <xdr:colOff>213360</xdr:colOff>
      <xdr:row>31</xdr:row>
      <xdr:rowOff>167640</xdr:rowOff>
    </xdr:to>
    <xdr:graphicFrame>
      <xdr:nvGraphicFramePr>
        <xdr:cNvPr id="6" name="图表 5"/>
        <xdr:cNvGraphicFramePr/>
      </xdr:nvGraphicFramePr>
      <xdr:xfrm>
        <a:off x="144780" y="3757930"/>
        <a:ext cx="2435225" cy="2078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3" connectionId="4" autoFormatId="16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顶峰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topLeftCell="A19" workbookViewId="0">
      <selection activeCell="C28" sqref="C28"/>
    </sheetView>
  </sheetViews>
  <sheetFormatPr defaultColWidth="9" defaultRowHeight="14.4" outlineLevelCol="6"/>
  <cols>
    <col min="1" max="1" width="9" customWidth="1"/>
    <col min="2" max="2" width="12.25" customWidth="1"/>
    <col min="3" max="3" width="8.87962962962963" customWidth="1"/>
    <col min="4" max="4" width="9.5" customWidth="1"/>
    <col min="5" max="5" width="6.25" customWidth="1"/>
    <col min="6" max="6" width="6.75" customWidth="1"/>
    <col min="7" max="7" width="7.1296296296296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4">
        <v>150012</v>
      </c>
      <c r="B2" s="16" t="s">
        <v>7</v>
      </c>
      <c r="C2">
        <v>86</v>
      </c>
      <c r="D2">
        <v>87</v>
      </c>
      <c r="E2">
        <v>88</v>
      </c>
      <c r="F2">
        <f>ROUND(0.3*C2+0.2*D2+0.5*E2,0)</f>
        <v>87</v>
      </c>
      <c r="G2" t="str">
        <f>IF(F2&lt;60,"不及格",IF(F2&lt;70,"及格",IF(F2&lt;80,"中等",IF(F2&lt;90,"良好",IF(F2&lt;101,"优秀")))))</f>
        <v>良好</v>
      </c>
    </row>
    <row r="3" spans="1:7">
      <c r="A3" s="4">
        <v>150015</v>
      </c>
      <c r="B3" s="16" t="s">
        <v>8</v>
      </c>
      <c r="C3">
        <v>78</v>
      </c>
      <c r="D3">
        <v>79</v>
      </c>
      <c r="E3">
        <v>80</v>
      </c>
      <c r="F3">
        <f t="shared" ref="F3:F39" si="0">ROUND(0.3*C3+0.2*D3+0.5*E3,0)</f>
        <v>79</v>
      </c>
      <c r="G3" t="str">
        <f t="shared" ref="G3:G39" si="1">IF(F3&lt;60,"不及格",IF(F3&lt;70,"及格",IF(F3&lt;80,"中等",IF(F3&lt;90,"良好",IF(F3&lt;101,"优秀")))))</f>
        <v>中等</v>
      </c>
    </row>
    <row r="4" spans="1:7">
      <c r="A4" s="4">
        <v>150017</v>
      </c>
      <c r="B4" s="16" t="s">
        <v>9</v>
      </c>
      <c r="C4">
        <v>90</v>
      </c>
      <c r="D4">
        <v>91</v>
      </c>
      <c r="E4">
        <v>92</v>
      </c>
      <c r="F4">
        <f t="shared" si="0"/>
        <v>91</v>
      </c>
      <c r="G4" t="str">
        <f t="shared" si="1"/>
        <v>优秀</v>
      </c>
    </row>
    <row r="5" spans="1:7">
      <c r="A5" s="4">
        <v>151012</v>
      </c>
      <c r="B5" s="16" t="s">
        <v>10</v>
      </c>
      <c r="C5">
        <v>75</v>
      </c>
      <c r="D5">
        <v>76</v>
      </c>
      <c r="E5">
        <v>77</v>
      </c>
      <c r="F5">
        <f t="shared" si="0"/>
        <v>76</v>
      </c>
      <c r="G5" t="str">
        <f t="shared" si="1"/>
        <v>中等</v>
      </c>
    </row>
    <row r="6" spans="1:7">
      <c r="A6" s="4">
        <v>151306</v>
      </c>
      <c r="B6" s="16" t="s">
        <v>11</v>
      </c>
      <c r="C6">
        <v>85</v>
      </c>
      <c r="D6">
        <v>86</v>
      </c>
      <c r="E6">
        <v>87</v>
      </c>
      <c r="F6">
        <f t="shared" si="0"/>
        <v>86</v>
      </c>
      <c r="G6" t="str">
        <f t="shared" si="1"/>
        <v>良好</v>
      </c>
    </row>
    <row r="7" spans="1:7">
      <c r="A7" s="4">
        <v>151312</v>
      </c>
      <c r="B7" s="16" t="s">
        <v>12</v>
      </c>
      <c r="C7">
        <v>70</v>
      </c>
      <c r="D7">
        <v>71</v>
      </c>
      <c r="E7">
        <v>72</v>
      </c>
      <c r="F7">
        <f t="shared" si="0"/>
        <v>71</v>
      </c>
      <c r="G7" t="str">
        <f t="shared" si="1"/>
        <v>中等</v>
      </c>
    </row>
    <row r="8" spans="1:7">
      <c r="A8" s="4">
        <v>151315</v>
      </c>
      <c r="B8" s="16" t="s">
        <v>13</v>
      </c>
      <c r="C8">
        <v>75</v>
      </c>
      <c r="D8">
        <v>76</v>
      </c>
      <c r="E8">
        <v>77</v>
      </c>
      <c r="F8">
        <f t="shared" si="0"/>
        <v>76</v>
      </c>
      <c r="G8" t="str">
        <f t="shared" si="1"/>
        <v>中等</v>
      </c>
    </row>
    <row r="9" spans="1:7">
      <c r="A9" s="4">
        <v>151412</v>
      </c>
      <c r="B9" s="16" t="s">
        <v>14</v>
      </c>
      <c r="C9">
        <v>95</v>
      </c>
      <c r="D9">
        <v>96</v>
      </c>
      <c r="E9">
        <v>97</v>
      </c>
      <c r="F9">
        <f t="shared" si="0"/>
        <v>96</v>
      </c>
      <c r="G9" t="str">
        <f t="shared" si="1"/>
        <v>优秀</v>
      </c>
    </row>
    <row r="10" spans="1:7">
      <c r="A10" s="4">
        <v>151417</v>
      </c>
      <c r="B10" s="16" t="s">
        <v>15</v>
      </c>
      <c r="C10">
        <v>70</v>
      </c>
      <c r="D10">
        <v>71</v>
      </c>
      <c r="E10">
        <v>72</v>
      </c>
      <c r="F10">
        <f t="shared" si="0"/>
        <v>71</v>
      </c>
      <c r="G10" t="str">
        <f t="shared" si="1"/>
        <v>中等</v>
      </c>
    </row>
    <row r="11" spans="1:7">
      <c r="A11" s="4">
        <v>151428</v>
      </c>
      <c r="B11" s="16" t="s">
        <v>16</v>
      </c>
      <c r="C11">
        <v>85</v>
      </c>
      <c r="D11">
        <v>86</v>
      </c>
      <c r="E11">
        <v>87</v>
      </c>
      <c r="F11">
        <f t="shared" si="0"/>
        <v>86</v>
      </c>
      <c r="G11" t="str">
        <f t="shared" si="1"/>
        <v>良好</v>
      </c>
    </row>
    <row r="12" spans="1:7">
      <c r="A12" s="4">
        <v>151501</v>
      </c>
      <c r="B12" s="16" t="s">
        <v>17</v>
      </c>
      <c r="C12">
        <v>75</v>
      </c>
      <c r="D12">
        <v>76</v>
      </c>
      <c r="E12">
        <v>77</v>
      </c>
      <c r="F12">
        <f t="shared" si="0"/>
        <v>76</v>
      </c>
      <c r="G12" t="str">
        <f t="shared" si="1"/>
        <v>中等</v>
      </c>
    </row>
    <row r="13" spans="1:7">
      <c r="A13" s="4">
        <v>151508</v>
      </c>
      <c r="B13" s="16" t="s">
        <v>18</v>
      </c>
      <c r="C13">
        <v>88</v>
      </c>
      <c r="D13">
        <v>89</v>
      </c>
      <c r="E13">
        <v>90</v>
      </c>
      <c r="F13">
        <f t="shared" si="0"/>
        <v>89</v>
      </c>
      <c r="G13" t="str">
        <f t="shared" si="1"/>
        <v>良好</v>
      </c>
    </row>
    <row r="14" spans="1:7">
      <c r="A14" s="4">
        <v>151603</v>
      </c>
      <c r="B14" s="16" t="s">
        <v>19</v>
      </c>
      <c r="C14">
        <v>70</v>
      </c>
      <c r="D14">
        <v>71</v>
      </c>
      <c r="E14">
        <v>72</v>
      </c>
      <c r="F14">
        <f t="shared" si="0"/>
        <v>71</v>
      </c>
      <c r="G14" t="str">
        <f t="shared" si="1"/>
        <v>中等</v>
      </c>
    </row>
    <row r="15" spans="1:7">
      <c r="A15" s="4">
        <v>151612</v>
      </c>
      <c r="B15" s="16" t="s">
        <v>20</v>
      </c>
      <c r="C15">
        <v>70</v>
      </c>
      <c r="D15">
        <v>71</v>
      </c>
      <c r="E15">
        <v>72</v>
      </c>
      <c r="F15">
        <f t="shared" si="0"/>
        <v>71</v>
      </c>
      <c r="G15" t="str">
        <f t="shared" si="1"/>
        <v>中等</v>
      </c>
    </row>
    <row r="16" spans="1:7">
      <c r="A16" s="4">
        <v>151711</v>
      </c>
      <c r="B16" s="16" t="s">
        <v>21</v>
      </c>
      <c r="C16">
        <v>93</v>
      </c>
      <c r="D16">
        <v>94</v>
      </c>
      <c r="E16">
        <v>95</v>
      </c>
      <c r="F16">
        <f t="shared" si="0"/>
        <v>94</v>
      </c>
      <c r="G16" t="str">
        <f t="shared" si="1"/>
        <v>优秀</v>
      </c>
    </row>
    <row r="17" spans="1:7">
      <c r="A17" s="4">
        <v>151715</v>
      </c>
      <c r="B17" s="16" t="s">
        <v>22</v>
      </c>
      <c r="C17">
        <v>75</v>
      </c>
      <c r="D17">
        <v>76</v>
      </c>
      <c r="E17">
        <v>77</v>
      </c>
      <c r="F17">
        <f t="shared" si="0"/>
        <v>76</v>
      </c>
      <c r="G17" t="str">
        <f t="shared" si="1"/>
        <v>中等</v>
      </c>
    </row>
    <row r="18" spans="1:7">
      <c r="A18" s="4">
        <v>151809</v>
      </c>
      <c r="B18" s="16" t="s">
        <v>23</v>
      </c>
      <c r="C18">
        <v>65</v>
      </c>
      <c r="D18">
        <v>66</v>
      </c>
      <c r="E18">
        <v>67</v>
      </c>
      <c r="F18">
        <f t="shared" si="0"/>
        <v>66</v>
      </c>
      <c r="G18" t="str">
        <f t="shared" si="1"/>
        <v>及格</v>
      </c>
    </row>
    <row r="19" spans="1:7">
      <c r="A19" s="4">
        <v>151816</v>
      </c>
      <c r="B19" s="16" t="s">
        <v>24</v>
      </c>
      <c r="C19">
        <v>90</v>
      </c>
      <c r="D19">
        <v>91</v>
      </c>
      <c r="E19">
        <v>92</v>
      </c>
      <c r="F19">
        <f t="shared" si="0"/>
        <v>91</v>
      </c>
      <c r="G19" t="str">
        <f t="shared" si="1"/>
        <v>优秀</v>
      </c>
    </row>
    <row r="20" spans="1:7">
      <c r="A20" s="4">
        <v>151823</v>
      </c>
      <c r="B20" s="16" t="s">
        <v>25</v>
      </c>
      <c r="C20">
        <v>86</v>
      </c>
      <c r="D20">
        <v>87</v>
      </c>
      <c r="E20">
        <v>88</v>
      </c>
      <c r="F20">
        <f t="shared" si="0"/>
        <v>87</v>
      </c>
      <c r="G20" t="str">
        <f t="shared" si="1"/>
        <v>良好</v>
      </c>
    </row>
    <row r="21" spans="1:7">
      <c r="A21" s="4">
        <v>152101</v>
      </c>
      <c r="B21" s="16" t="s">
        <v>26</v>
      </c>
      <c r="C21">
        <v>80</v>
      </c>
      <c r="D21">
        <v>81</v>
      </c>
      <c r="E21">
        <v>82</v>
      </c>
      <c r="F21">
        <f t="shared" si="0"/>
        <v>81</v>
      </c>
      <c r="G21" t="str">
        <f t="shared" si="1"/>
        <v>良好</v>
      </c>
    </row>
    <row r="22" spans="1:7">
      <c r="A22" s="4">
        <v>152111</v>
      </c>
      <c r="B22" s="16" t="s">
        <v>27</v>
      </c>
      <c r="C22">
        <v>70</v>
      </c>
      <c r="D22">
        <v>71</v>
      </c>
      <c r="E22">
        <v>72</v>
      </c>
      <c r="F22">
        <f t="shared" si="0"/>
        <v>71</v>
      </c>
      <c r="G22" t="str">
        <f t="shared" si="1"/>
        <v>中等</v>
      </c>
    </row>
    <row r="23" spans="1:7">
      <c r="A23" s="4">
        <v>152116</v>
      </c>
      <c r="B23" s="16" t="s">
        <v>28</v>
      </c>
      <c r="C23">
        <v>86</v>
      </c>
      <c r="D23">
        <v>87</v>
      </c>
      <c r="E23">
        <v>88</v>
      </c>
      <c r="F23">
        <f t="shared" si="0"/>
        <v>87</v>
      </c>
      <c r="G23" t="str">
        <f t="shared" si="1"/>
        <v>良好</v>
      </c>
    </row>
    <row r="24" spans="1:7">
      <c r="A24" s="4">
        <v>152122</v>
      </c>
      <c r="B24" s="16" t="s">
        <v>29</v>
      </c>
      <c r="C24">
        <v>93</v>
      </c>
      <c r="D24">
        <v>94</v>
      </c>
      <c r="E24">
        <v>95</v>
      </c>
      <c r="F24">
        <f t="shared" si="0"/>
        <v>94</v>
      </c>
      <c r="G24" t="str">
        <f t="shared" si="1"/>
        <v>优秀</v>
      </c>
    </row>
    <row r="25" spans="1:7">
      <c r="A25" s="4">
        <v>152309</v>
      </c>
      <c r="B25" s="16" t="s">
        <v>30</v>
      </c>
      <c r="C25">
        <v>86</v>
      </c>
      <c r="D25">
        <v>87</v>
      </c>
      <c r="E25">
        <v>88</v>
      </c>
      <c r="F25">
        <f t="shared" si="0"/>
        <v>87</v>
      </c>
      <c r="G25" t="str">
        <f t="shared" si="1"/>
        <v>良好</v>
      </c>
    </row>
    <row r="26" spans="1:7">
      <c r="A26" s="4">
        <v>152311</v>
      </c>
      <c r="B26" s="16" t="s">
        <v>31</v>
      </c>
      <c r="C26">
        <v>80</v>
      </c>
      <c r="D26">
        <v>81</v>
      </c>
      <c r="E26">
        <v>82</v>
      </c>
      <c r="F26">
        <f t="shared" si="0"/>
        <v>81</v>
      </c>
      <c r="G26" t="str">
        <f t="shared" si="1"/>
        <v>良好</v>
      </c>
    </row>
    <row r="27" spans="1:7">
      <c r="A27" s="4">
        <v>152318</v>
      </c>
      <c r="B27" s="16" t="s">
        <v>32</v>
      </c>
      <c r="C27">
        <v>86</v>
      </c>
      <c r="D27">
        <v>87</v>
      </c>
      <c r="E27">
        <v>88</v>
      </c>
      <c r="F27">
        <f t="shared" si="0"/>
        <v>87</v>
      </c>
      <c r="G27" t="str">
        <f t="shared" si="1"/>
        <v>良好</v>
      </c>
    </row>
    <row r="28" spans="1:7">
      <c r="A28" s="4">
        <v>152319</v>
      </c>
      <c r="B28" s="16" t="s">
        <v>33</v>
      </c>
      <c r="C28">
        <v>93</v>
      </c>
      <c r="D28">
        <v>94</v>
      </c>
      <c r="E28">
        <v>95</v>
      </c>
      <c r="F28">
        <f t="shared" si="0"/>
        <v>94</v>
      </c>
      <c r="G28" t="str">
        <f t="shared" si="1"/>
        <v>优秀</v>
      </c>
    </row>
    <row r="29" spans="1:7">
      <c r="A29" s="4">
        <v>152511</v>
      </c>
      <c r="B29" s="16" t="s">
        <v>34</v>
      </c>
      <c r="C29">
        <v>70</v>
      </c>
      <c r="D29">
        <v>71</v>
      </c>
      <c r="E29">
        <v>72</v>
      </c>
      <c r="F29">
        <f t="shared" si="0"/>
        <v>71</v>
      </c>
      <c r="G29" t="str">
        <f t="shared" si="1"/>
        <v>中等</v>
      </c>
    </row>
    <row r="30" spans="1:7">
      <c r="A30" s="4">
        <v>152512</v>
      </c>
      <c r="B30" s="16" t="s">
        <v>35</v>
      </c>
      <c r="C30">
        <v>86</v>
      </c>
      <c r="D30">
        <v>87</v>
      </c>
      <c r="E30">
        <v>88</v>
      </c>
      <c r="F30">
        <f t="shared" si="0"/>
        <v>87</v>
      </c>
      <c r="G30" t="str">
        <f t="shared" si="1"/>
        <v>良好</v>
      </c>
    </row>
    <row r="31" spans="1:7">
      <c r="A31" s="4">
        <v>152612</v>
      </c>
      <c r="B31" s="16" t="s">
        <v>36</v>
      </c>
      <c r="C31">
        <v>86</v>
      </c>
      <c r="D31">
        <v>87</v>
      </c>
      <c r="E31">
        <v>88</v>
      </c>
      <c r="F31">
        <f t="shared" si="0"/>
        <v>87</v>
      </c>
      <c r="G31" t="str">
        <f t="shared" si="1"/>
        <v>良好</v>
      </c>
    </row>
    <row r="32" spans="1:7">
      <c r="A32" s="4">
        <v>152702</v>
      </c>
      <c r="B32" s="16" t="s">
        <v>37</v>
      </c>
      <c r="C32">
        <v>93</v>
      </c>
      <c r="D32">
        <v>94</v>
      </c>
      <c r="E32">
        <v>95</v>
      </c>
      <c r="F32">
        <f t="shared" si="0"/>
        <v>94</v>
      </c>
      <c r="G32" t="str">
        <f t="shared" si="1"/>
        <v>优秀</v>
      </c>
    </row>
    <row r="33" spans="1:7">
      <c r="A33" s="4">
        <v>152703</v>
      </c>
      <c r="B33" s="16" t="s">
        <v>38</v>
      </c>
      <c r="C33">
        <v>66</v>
      </c>
      <c r="D33">
        <v>67</v>
      </c>
      <c r="E33">
        <v>68</v>
      </c>
      <c r="F33">
        <f t="shared" si="0"/>
        <v>67</v>
      </c>
      <c r="G33" t="str">
        <f t="shared" si="1"/>
        <v>及格</v>
      </c>
    </row>
    <row r="34" spans="1:7">
      <c r="A34" s="4">
        <v>152713</v>
      </c>
      <c r="B34" s="16" t="s">
        <v>39</v>
      </c>
      <c r="C34">
        <v>86</v>
      </c>
      <c r="D34">
        <v>87</v>
      </c>
      <c r="E34">
        <v>88</v>
      </c>
      <c r="F34">
        <f t="shared" si="0"/>
        <v>87</v>
      </c>
      <c r="G34" t="str">
        <f t="shared" si="1"/>
        <v>良好</v>
      </c>
    </row>
    <row r="35" spans="1:7">
      <c r="A35" s="4">
        <v>152911</v>
      </c>
      <c r="B35" s="16" t="s">
        <v>40</v>
      </c>
      <c r="C35">
        <v>93</v>
      </c>
      <c r="D35">
        <v>94</v>
      </c>
      <c r="E35">
        <v>95</v>
      </c>
      <c r="F35">
        <f t="shared" si="0"/>
        <v>94</v>
      </c>
      <c r="G35" t="str">
        <f t="shared" si="1"/>
        <v>优秀</v>
      </c>
    </row>
    <row r="36" spans="1:7">
      <c r="A36" s="4">
        <v>152918</v>
      </c>
      <c r="B36" s="16" t="s">
        <v>41</v>
      </c>
      <c r="C36">
        <v>86</v>
      </c>
      <c r="D36">
        <v>87</v>
      </c>
      <c r="E36">
        <v>88</v>
      </c>
      <c r="F36">
        <f t="shared" si="0"/>
        <v>87</v>
      </c>
      <c r="G36" t="str">
        <f t="shared" si="1"/>
        <v>良好</v>
      </c>
    </row>
    <row r="37" spans="1:7">
      <c r="A37" s="4">
        <v>152922</v>
      </c>
      <c r="B37" s="16" t="s">
        <v>42</v>
      </c>
      <c r="C37">
        <v>86</v>
      </c>
      <c r="D37">
        <v>87</v>
      </c>
      <c r="E37">
        <v>88</v>
      </c>
      <c r="F37">
        <f t="shared" si="0"/>
        <v>87</v>
      </c>
      <c r="G37" t="str">
        <f t="shared" si="1"/>
        <v>良好</v>
      </c>
    </row>
    <row r="38" spans="1:7">
      <c r="A38" s="4">
        <v>153003</v>
      </c>
      <c r="B38" s="16" t="s">
        <v>43</v>
      </c>
      <c r="C38">
        <v>83</v>
      </c>
      <c r="D38">
        <v>84</v>
      </c>
      <c r="E38">
        <v>85</v>
      </c>
      <c r="F38">
        <f t="shared" si="0"/>
        <v>84</v>
      </c>
      <c r="G38" t="str">
        <f t="shared" si="1"/>
        <v>良好</v>
      </c>
    </row>
    <row r="39" spans="1:7">
      <c r="A39" s="4">
        <v>153106</v>
      </c>
      <c r="B39" s="16" t="s">
        <v>44</v>
      </c>
      <c r="C39">
        <v>76</v>
      </c>
      <c r="D39">
        <v>77</v>
      </c>
      <c r="E39">
        <v>78</v>
      </c>
      <c r="F39">
        <f t="shared" si="0"/>
        <v>77</v>
      </c>
      <c r="G39" t="str">
        <f t="shared" si="1"/>
        <v>中等</v>
      </c>
    </row>
    <row r="41" spans="2:6">
      <c r="B41" t="s">
        <v>45</v>
      </c>
      <c r="C41">
        <f>MAX(C2:C39)</f>
        <v>95</v>
      </c>
      <c r="D41">
        <f>MAX(D2:D39)</f>
        <v>96</v>
      </c>
      <c r="E41">
        <f>MAX(E2:E39)</f>
        <v>97</v>
      </c>
      <c r="F41">
        <f>MAX(F2:F39)</f>
        <v>96</v>
      </c>
    </row>
    <row r="42" spans="2:6">
      <c r="B42" t="s">
        <v>46</v>
      </c>
      <c r="C42">
        <f>MIN(C2:C39)</f>
        <v>65</v>
      </c>
      <c r="D42">
        <f>MIN(D2:D39)</f>
        <v>66</v>
      </c>
      <c r="E42">
        <f>MIN(E2:E39)</f>
        <v>67</v>
      </c>
      <c r="F42">
        <f>MIN(F2:F39)</f>
        <v>66</v>
      </c>
    </row>
    <row r="43" spans="2:6">
      <c r="B43" t="s">
        <v>47</v>
      </c>
      <c r="C43" s="2">
        <f>AVERAGE(C2:C39)</f>
        <v>81.7368421052632</v>
      </c>
      <c r="D43" s="2">
        <f>AVERAGE(D2:D39)</f>
        <v>82.7368421052632</v>
      </c>
      <c r="E43" s="2">
        <f>AVERAGE(E2:E39)</f>
        <v>83.7368421052632</v>
      </c>
      <c r="F43" s="2">
        <f>AVERAGE(F2:F39)</f>
        <v>82.7368421052632</v>
      </c>
    </row>
    <row r="45" spans="2:6">
      <c r="B45" s="1"/>
      <c r="C45" s="17" t="s">
        <v>48</v>
      </c>
      <c r="D45" t="s">
        <v>49</v>
      </c>
      <c r="E45" t="s">
        <v>50</v>
      </c>
      <c r="F45" t="s">
        <v>5</v>
      </c>
    </row>
    <row r="46" spans="2:6">
      <c r="B46" t="s">
        <v>51</v>
      </c>
      <c r="C46" s="4">
        <f>COUNTIF(C2:C39,"&gt;89")</f>
        <v>8</v>
      </c>
      <c r="D46" s="4">
        <f>COUNTIF(D2:D39,"&gt;89")</f>
        <v>8</v>
      </c>
      <c r="E46" s="4">
        <f>COUNTIF(E2:E39,"&gt;89")</f>
        <v>9</v>
      </c>
      <c r="F46" s="4">
        <f>COUNTIF(F2:F39,"&gt;89")</f>
        <v>8</v>
      </c>
    </row>
    <row r="47" spans="2:6">
      <c r="B47" t="s">
        <v>52</v>
      </c>
      <c r="C47" s="4">
        <f>(COUNTIF(C2:C39,"&gt;79")-C46)</f>
        <v>16</v>
      </c>
      <c r="D47" s="4">
        <f>(COUNTIF(D2:D39,"&gt;79")-D46)</f>
        <v>16</v>
      </c>
      <c r="E47" s="4">
        <f>(COUNTIF(E2:E39,"&gt;79")-E46)</f>
        <v>16</v>
      </c>
      <c r="F47" s="4">
        <f>(COUNTIF(F2:F39,"&gt;79")-F46)</f>
        <v>16</v>
      </c>
    </row>
    <row r="48" spans="2:6">
      <c r="B48" t="s">
        <v>53</v>
      </c>
      <c r="C48" s="4">
        <f>(COUNTIF(C2:C39,"&gt;69")-C46-C47)</f>
        <v>12</v>
      </c>
      <c r="D48" s="4">
        <f>(COUNTIF(D2:D39,"&gt;69")-D46-D47)</f>
        <v>12</v>
      </c>
      <c r="E48" s="4">
        <f>(COUNTIF(E2:E39,"&gt;69")-E46-E47)</f>
        <v>11</v>
      </c>
      <c r="F48" s="4">
        <f>(COUNTIF(F2:F39,"&gt;69")-F46-F47)</f>
        <v>12</v>
      </c>
    </row>
    <row r="49" spans="2:6">
      <c r="B49" t="s">
        <v>54</v>
      </c>
      <c r="C49" s="4">
        <f>(COUNTIF(C2:C39,"&gt;59")-C46-C47-C48)</f>
        <v>2</v>
      </c>
      <c r="D49" s="4">
        <f>(COUNTIF(D2:D39,"&gt;59")-D46-D47-D48)</f>
        <v>2</v>
      </c>
      <c r="E49" s="4">
        <f>(COUNTIF(E2:E39,"&gt;59")-E46-E47-E48)</f>
        <v>2</v>
      </c>
      <c r="F49" s="4">
        <f>(COUNTIF(F2:F39,"&gt;59")-F46-F47-F48)</f>
        <v>2</v>
      </c>
    </row>
    <row r="50" spans="2:6">
      <c r="B50" t="s">
        <v>55</v>
      </c>
      <c r="C50" s="4">
        <f>(COUNTIF(C2:C39,"&gt;0")-C46-C47-C48-C49)</f>
        <v>0</v>
      </c>
      <c r="D50" s="4">
        <f>(COUNTIF(D2:D39,"&gt;0")-D46-D47-D48-D49)</f>
        <v>0</v>
      </c>
      <c r="E50" s="4">
        <f>(COUNTIF(E2:E39,"&gt;0")-E46-E47-E48-E49)</f>
        <v>0</v>
      </c>
      <c r="F50" s="4">
        <f>(COUNTIF(F2:F39,"&gt;0")-F46-F47-F48-F49)</f>
        <v>0</v>
      </c>
    </row>
  </sheetData>
  <conditionalFormatting sqref="G2:G39">
    <cfRule type="cellIs" dxfId="0" priority="2" operator="equal">
      <formula>"优秀"</formula>
    </cfRule>
    <cfRule type="cellIs" dxfId="1" priority="1" operator="equal">
      <formula>"不及格"</formula>
    </cfRule>
  </conditionalFormatting>
  <conditionalFormatting sqref="C2:F39">
    <cfRule type="cellIs" dxfId="0" priority="5" operator="greaterThan">
      <formula>89</formula>
    </cfRule>
    <cfRule type="cellIs" dxfId="2" priority="4" operator="lessThan">
      <formula>60</formula>
    </cfRule>
  </conditionalFormatting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opLeftCell="A10" workbookViewId="0">
      <selection activeCell="B21" sqref="B21"/>
    </sheetView>
  </sheetViews>
  <sheetFormatPr defaultColWidth="9" defaultRowHeight="14.4" outlineLevelCol="5"/>
  <cols>
    <col min="1" max="1" width="13.3333333333333" customWidth="1"/>
    <col min="2" max="2" width="10.3333333333333" customWidth="1"/>
    <col min="3" max="3" width="10.4444444444444" customWidth="1"/>
    <col min="4" max="4" width="10.1296296296296" customWidth="1"/>
    <col min="5" max="5" width="7.62962962962963" customWidth="1"/>
  </cols>
  <sheetData>
    <row r="1" spans="1: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56</v>
      </c>
      <c r="B2">
        <v>86</v>
      </c>
      <c r="C2">
        <v>76</v>
      </c>
      <c r="D2">
        <v>80</v>
      </c>
      <c r="E2">
        <f>ROUND(0.3*B2+0.2*C2+0.5*D2,0)</f>
        <v>81</v>
      </c>
      <c r="F2" t="str">
        <f>IF(E2&lt;60,"不及格",IF(E2&lt;70,"及格",IF(E2&lt;80,"中等",IF(E2&lt;90,"良好",IF(E2&lt;101,"优秀")))))</f>
        <v>良好</v>
      </c>
    </row>
    <row r="3" spans="1:6">
      <c r="A3" t="s">
        <v>57</v>
      </c>
      <c r="B3">
        <v>68</v>
      </c>
      <c r="C3">
        <v>70</v>
      </c>
      <c r="D3">
        <v>63</v>
      </c>
      <c r="E3">
        <f t="shared" ref="E3:E26" si="0">ROUND(0.3*B3+0.2*C3+0.5*D3,0)</f>
        <v>66</v>
      </c>
      <c r="F3" t="str">
        <f t="shared" ref="F3:F26" si="1">IF(E3&lt;60,"不及格",IF(E3&lt;70,"及格",IF(E3&lt;80,"中等",IF(E3&lt;90,"良好",IF(E3&lt;101,"优秀")))))</f>
        <v>及格</v>
      </c>
    </row>
    <row r="4" spans="1:6">
      <c r="A4" t="s">
        <v>58</v>
      </c>
      <c r="B4" s="11">
        <v>57</v>
      </c>
      <c r="C4" s="11">
        <v>53</v>
      </c>
      <c r="D4" s="11">
        <v>60</v>
      </c>
      <c r="E4" s="12">
        <f t="shared" si="0"/>
        <v>58</v>
      </c>
      <c r="F4" s="13" t="str">
        <f t="shared" si="1"/>
        <v>不及格</v>
      </c>
    </row>
    <row r="5" spans="1:6">
      <c r="A5" t="s">
        <v>59</v>
      </c>
      <c r="B5">
        <v>75</v>
      </c>
      <c r="C5">
        <v>63</v>
      </c>
      <c r="D5">
        <v>80</v>
      </c>
      <c r="E5">
        <f t="shared" si="0"/>
        <v>75</v>
      </c>
      <c r="F5" t="str">
        <f t="shared" si="1"/>
        <v>中等</v>
      </c>
    </row>
    <row r="6" spans="1:6">
      <c r="A6" t="s">
        <v>60</v>
      </c>
      <c r="B6">
        <v>67</v>
      </c>
      <c r="C6" s="14">
        <v>50</v>
      </c>
      <c r="D6">
        <v>86</v>
      </c>
      <c r="E6">
        <f t="shared" si="0"/>
        <v>73</v>
      </c>
      <c r="F6" t="str">
        <f t="shared" si="1"/>
        <v>中等</v>
      </c>
    </row>
    <row r="7" spans="1:6">
      <c r="A7" t="s">
        <v>61</v>
      </c>
      <c r="B7" s="5">
        <v>74</v>
      </c>
      <c r="C7" s="5">
        <v>60</v>
      </c>
      <c r="D7" s="11">
        <v>45</v>
      </c>
      <c r="E7" s="5">
        <f t="shared" si="0"/>
        <v>57</v>
      </c>
      <c r="F7" s="5" t="str">
        <f t="shared" si="1"/>
        <v>不及格</v>
      </c>
    </row>
    <row r="8" spans="1:6">
      <c r="A8" t="s">
        <v>62</v>
      </c>
      <c r="B8">
        <v>68</v>
      </c>
      <c r="C8">
        <v>70</v>
      </c>
      <c r="D8">
        <v>81</v>
      </c>
      <c r="E8">
        <f t="shared" si="0"/>
        <v>75</v>
      </c>
      <c r="F8" t="str">
        <f t="shared" si="1"/>
        <v>中等</v>
      </c>
    </row>
    <row r="9" spans="1:6">
      <c r="A9" t="s">
        <v>63</v>
      </c>
      <c r="B9" s="14">
        <v>53</v>
      </c>
      <c r="C9">
        <v>64</v>
      </c>
      <c r="D9">
        <v>70</v>
      </c>
      <c r="E9">
        <f t="shared" si="0"/>
        <v>64</v>
      </c>
      <c r="F9" t="str">
        <f t="shared" si="1"/>
        <v>及格</v>
      </c>
    </row>
    <row r="10" spans="1:6">
      <c r="A10" t="s">
        <v>64</v>
      </c>
      <c r="B10">
        <v>75</v>
      </c>
      <c r="C10" s="14">
        <v>59</v>
      </c>
      <c r="D10" s="14">
        <v>56</v>
      </c>
      <c r="E10">
        <f t="shared" si="0"/>
        <v>62</v>
      </c>
      <c r="F10" t="str">
        <f t="shared" si="1"/>
        <v>及格</v>
      </c>
    </row>
    <row r="11" spans="1:6">
      <c r="A11" t="s">
        <v>65</v>
      </c>
      <c r="B11" s="11">
        <v>52</v>
      </c>
      <c r="C11" s="11">
        <v>54</v>
      </c>
      <c r="D11" s="15">
        <v>60</v>
      </c>
      <c r="E11" s="15">
        <f t="shared" si="0"/>
        <v>56</v>
      </c>
      <c r="F11" s="15" t="str">
        <f t="shared" si="1"/>
        <v>不及格</v>
      </c>
    </row>
    <row r="12" spans="1:6">
      <c r="A12" t="s">
        <v>66</v>
      </c>
      <c r="B12">
        <v>81</v>
      </c>
      <c r="C12">
        <v>75</v>
      </c>
      <c r="D12">
        <v>77</v>
      </c>
      <c r="E12">
        <f t="shared" si="0"/>
        <v>78</v>
      </c>
      <c r="F12" t="str">
        <f t="shared" si="1"/>
        <v>中等</v>
      </c>
    </row>
    <row r="13" spans="1:6">
      <c r="A13" t="s">
        <v>67</v>
      </c>
      <c r="B13">
        <v>65</v>
      </c>
      <c r="C13">
        <v>74</v>
      </c>
      <c r="D13">
        <v>68</v>
      </c>
      <c r="E13">
        <f t="shared" si="0"/>
        <v>68</v>
      </c>
      <c r="F13" t="str">
        <f t="shared" si="1"/>
        <v>及格</v>
      </c>
    </row>
    <row r="14" spans="1:6">
      <c r="A14" t="s">
        <v>68</v>
      </c>
      <c r="B14" s="11">
        <v>51</v>
      </c>
      <c r="C14" s="11">
        <v>49</v>
      </c>
      <c r="D14" s="15">
        <v>60</v>
      </c>
      <c r="E14" s="15">
        <f t="shared" si="0"/>
        <v>55</v>
      </c>
      <c r="F14" s="15" t="str">
        <f t="shared" si="1"/>
        <v>不及格</v>
      </c>
    </row>
    <row r="15" spans="1:6">
      <c r="A15" t="s">
        <v>69</v>
      </c>
      <c r="B15" s="14">
        <v>53</v>
      </c>
      <c r="C15">
        <v>64</v>
      </c>
      <c r="D15">
        <v>65</v>
      </c>
      <c r="E15">
        <f t="shared" si="0"/>
        <v>61</v>
      </c>
      <c r="F15" t="str">
        <f t="shared" si="1"/>
        <v>及格</v>
      </c>
    </row>
    <row r="16" spans="1:6">
      <c r="A16" t="s">
        <v>70</v>
      </c>
      <c r="B16" s="11">
        <v>55</v>
      </c>
      <c r="C16" s="11">
        <v>53</v>
      </c>
      <c r="D16" s="11">
        <v>49</v>
      </c>
      <c r="E16" s="15">
        <f t="shared" si="0"/>
        <v>52</v>
      </c>
      <c r="F16" s="15" t="str">
        <f t="shared" si="1"/>
        <v>不及格</v>
      </c>
    </row>
    <row r="17" spans="1:6">
      <c r="A17" t="s">
        <v>71</v>
      </c>
      <c r="B17" s="14">
        <v>56</v>
      </c>
      <c r="C17">
        <v>70</v>
      </c>
      <c r="D17" s="14">
        <v>77</v>
      </c>
      <c r="E17">
        <f t="shared" si="0"/>
        <v>69</v>
      </c>
      <c r="F17" t="str">
        <f t="shared" si="1"/>
        <v>及格</v>
      </c>
    </row>
    <row r="18" spans="1:6">
      <c r="A18" t="s">
        <v>72</v>
      </c>
      <c r="B18" s="11">
        <v>34</v>
      </c>
      <c r="C18" s="15">
        <v>60</v>
      </c>
      <c r="D18" s="11">
        <v>58</v>
      </c>
      <c r="E18" s="15">
        <f t="shared" si="0"/>
        <v>51</v>
      </c>
      <c r="F18" s="15" t="str">
        <f t="shared" si="1"/>
        <v>不及格</v>
      </c>
    </row>
    <row r="19" spans="1:6">
      <c r="A19" t="s">
        <v>73</v>
      </c>
      <c r="B19">
        <v>62</v>
      </c>
      <c r="C19" s="14">
        <v>57</v>
      </c>
      <c r="D19">
        <v>75</v>
      </c>
      <c r="E19">
        <f t="shared" si="0"/>
        <v>68</v>
      </c>
      <c r="F19" t="str">
        <f t="shared" si="1"/>
        <v>及格</v>
      </c>
    </row>
    <row r="20" spans="1:6">
      <c r="A20" t="s">
        <v>74</v>
      </c>
      <c r="B20" s="11">
        <v>47</v>
      </c>
      <c r="C20" s="11">
        <v>56</v>
      </c>
      <c r="D20" s="15">
        <v>68</v>
      </c>
      <c r="E20" s="15">
        <f t="shared" si="0"/>
        <v>59</v>
      </c>
      <c r="F20" s="15" t="str">
        <f t="shared" si="1"/>
        <v>不及格</v>
      </c>
    </row>
    <row r="21" spans="1:6">
      <c r="A21" t="s">
        <v>75</v>
      </c>
      <c r="B21">
        <v>78</v>
      </c>
      <c r="C21">
        <v>64</v>
      </c>
      <c r="D21">
        <v>70</v>
      </c>
      <c r="E21">
        <f t="shared" si="0"/>
        <v>71</v>
      </c>
      <c r="F21" t="str">
        <f t="shared" si="1"/>
        <v>中等</v>
      </c>
    </row>
    <row r="22" spans="1:6">
      <c r="A22" t="s">
        <v>76</v>
      </c>
      <c r="B22" s="11">
        <v>52</v>
      </c>
      <c r="C22" s="15">
        <v>64</v>
      </c>
      <c r="D22" s="11">
        <v>59</v>
      </c>
      <c r="E22" s="15">
        <f t="shared" si="0"/>
        <v>58</v>
      </c>
      <c r="F22" s="15" t="str">
        <f t="shared" si="1"/>
        <v>不及格</v>
      </c>
    </row>
    <row r="23" spans="1:6">
      <c r="A23" t="s">
        <v>77</v>
      </c>
      <c r="B23">
        <v>72</v>
      </c>
      <c r="C23">
        <v>76</v>
      </c>
      <c r="D23">
        <v>79</v>
      </c>
      <c r="E23">
        <f t="shared" si="0"/>
        <v>76</v>
      </c>
      <c r="F23" t="str">
        <f t="shared" si="1"/>
        <v>中等</v>
      </c>
    </row>
    <row r="24" spans="1:6">
      <c r="A24" t="s">
        <v>78</v>
      </c>
      <c r="B24">
        <v>83</v>
      </c>
      <c r="C24">
        <v>71</v>
      </c>
      <c r="D24">
        <v>76</v>
      </c>
      <c r="E24">
        <f t="shared" si="0"/>
        <v>77</v>
      </c>
      <c r="F24" t="str">
        <f t="shared" si="1"/>
        <v>中等</v>
      </c>
    </row>
    <row r="25" spans="1:6">
      <c r="A25" t="s">
        <v>79</v>
      </c>
      <c r="B25">
        <v>69</v>
      </c>
      <c r="C25">
        <v>73</v>
      </c>
      <c r="D25">
        <v>88</v>
      </c>
      <c r="E25">
        <f t="shared" si="0"/>
        <v>79</v>
      </c>
      <c r="F25" t="str">
        <f t="shared" si="1"/>
        <v>中等</v>
      </c>
    </row>
    <row r="26" spans="1:6">
      <c r="A26" t="s">
        <v>80</v>
      </c>
      <c r="B26">
        <v>64</v>
      </c>
      <c r="C26" s="14">
        <v>58</v>
      </c>
      <c r="D26">
        <v>72</v>
      </c>
      <c r="E26">
        <f t="shared" si="0"/>
        <v>67</v>
      </c>
      <c r="F26" t="str">
        <f t="shared" si="1"/>
        <v>及格</v>
      </c>
    </row>
    <row r="29" spans="1:5">
      <c r="A29" t="s">
        <v>45</v>
      </c>
      <c r="B29">
        <f>MAX(B2:B26)</f>
        <v>86</v>
      </c>
      <c r="C29">
        <f>MAX(C2:C26)</f>
        <v>76</v>
      </c>
      <c r="D29">
        <f>MAX(D2:D26)</f>
        <v>88</v>
      </c>
      <c r="E29">
        <f>MAX(E2:E26)</f>
        <v>81</v>
      </c>
    </row>
    <row r="30" spans="1:5">
      <c r="A30" t="s">
        <v>46</v>
      </c>
      <c r="B30">
        <f>MIN(B2:B26)</f>
        <v>34</v>
      </c>
      <c r="C30">
        <f>MIN(C2:C26)</f>
        <v>49</v>
      </c>
      <c r="D30">
        <f>MIN(D2:D26)</f>
        <v>45</v>
      </c>
      <c r="E30">
        <f>MIN(E2:E26)</f>
        <v>51</v>
      </c>
    </row>
    <row r="31" spans="1:5">
      <c r="A31" t="s">
        <v>47</v>
      </c>
      <c r="B31">
        <f>AVERAGE(B2:B26)</f>
        <v>63.88</v>
      </c>
      <c r="C31">
        <f>AVERAGE(C2:C26)</f>
        <v>63.32</v>
      </c>
      <c r="D31">
        <f>AVERAGE(D2:D26)</f>
        <v>68.88</v>
      </c>
      <c r="E31">
        <f>AVERAGE(E2:E26)</f>
        <v>66.24</v>
      </c>
    </row>
    <row r="33" spans="1:5">
      <c r="A33" t="s">
        <v>51</v>
      </c>
      <c r="B33">
        <f>COUNTIF(B2:B26,"&gt;89")</f>
        <v>0</v>
      </c>
      <c r="C33">
        <f>COUNTIF(C2:C26,"&gt;89")</f>
        <v>0</v>
      </c>
      <c r="D33">
        <f>COUNTIF(D2:D26,"&gt;89")</f>
        <v>0</v>
      </c>
      <c r="E33">
        <f>COUNTIF(D2:D26,"&gt;89")</f>
        <v>0</v>
      </c>
    </row>
    <row r="34" spans="1:5">
      <c r="A34" t="s">
        <v>52</v>
      </c>
      <c r="B34">
        <f>(COUNTIF(B2:B26,"&gt;79"))</f>
        <v>3</v>
      </c>
      <c r="C34">
        <f>(COUNTIF(C2:C26,"&gt;79"))</f>
        <v>0</v>
      </c>
      <c r="D34">
        <f>(COUNTIF(D2:D26,"&gt;79"))</f>
        <v>5</v>
      </c>
      <c r="E34">
        <f>(COUNTIF(E2:E26,"&gt;79"))</f>
        <v>1</v>
      </c>
    </row>
    <row r="35" spans="1:5">
      <c r="A35" t="s">
        <v>53</v>
      </c>
      <c r="B35">
        <f>(COUNTIF(B2:B26,"&gt;69")-B34)</f>
        <v>5</v>
      </c>
      <c r="C35">
        <f>(COUNTIF(C2:C26,"&gt;69")-C34)</f>
        <v>9</v>
      </c>
      <c r="D35">
        <f>(COUNTIF(D2:D26,"&gt;69")-D34)</f>
        <v>8</v>
      </c>
      <c r="E35">
        <f>(COUNTIF(E2:E26,"&gt;69")-E34)</f>
        <v>8</v>
      </c>
    </row>
    <row r="36" spans="1:5">
      <c r="A36" t="s">
        <v>54</v>
      </c>
      <c r="B36">
        <f>(COUNTIF(B2:B26,"&gt;59")-B34-B35)</f>
        <v>7</v>
      </c>
      <c r="C36">
        <f>(COUNTIF(C2:C26,"&gt;59")-C34-C35)</f>
        <v>7</v>
      </c>
      <c r="D36">
        <f>(COUNTIF(D2:D26,"&gt;59")-D34-D35)</f>
        <v>7</v>
      </c>
      <c r="E36">
        <f>(COUNTIF(E2:E26,"&gt;59")-E35-E34)</f>
        <v>8</v>
      </c>
    </row>
    <row r="37" spans="1:5">
      <c r="A37" t="s">
        <v>55</v>
      </c>
      <c r="B37">
        <f>(COUNTIF(B2:B26,"&gt;0")-B34-B35-B36)</f>
        <v>10</v>
      </c>
      <c r="C37">
        <f>(COUNTIF(C2:C26,"&gt;0")-C34-C35-C36)</f>
        <v>9</v>
      </c>
      <c r="D37">
        <f>(COUNTIF(D2:D26,"&gt;0")-D34-D35-D36)</f>
        <v>5</v>
      </c>
      <c r="E37">
        <f>(COUNTIF(E2:E26,"&gt;0")-E34-E35-E36)</f>
        <v>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selection activeCell="E33" sqref="E1 E33:E37"/>
    </sheetView>
  </sheetViews>
  <sheetFormatPr defaultColWidth="9" defaultRowHeight="14.4" outlineLevelCol="5"/>
  <cols>
    <col min="1" max="1" width="13.6666666666667" customWidth="1"/>
    <col min="2" max="2" width="11.75" customWidth="1"/>
    <col min="3" max="3" width="9.25" customWidth="1"/>
    <col min="4" max="4" width="10" customWidth="1"/>
    <col min="5" max="5" width="7.75" customWidth="1"/>
  </cols>
  <sheetData>
    <row r="1" spans="1: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 t="s">
        <v>81</v>
      </c>
      <c r="B2" s="5">
        <v>65</v>
      </c>
      <c r="C2" s="5">
        <v>47</v>
      </c>
      <c r="D2" s="5">
        <v>52</v>
      </c>
      <c r="E2" s="5">
        <f>ROUND(0.3*B2+0.2*C2+0.5*D2,0)</f>
        <v>55</v>
      </c>
      <c r="F2" s="6" t="str">
        <f>IF(E2&lt;60,"不及格",IF(E2&lt;70,"及格",IF(E2&lt;80,"中等",IF(E2&lt;90,"良好",IF(E2&lt;101,"优秀")))))</f>
        <v>不及格</v>
      </c>
    </row>
    <row r="3" spans="1:6">
      <c r="A3" t="s">
        <v>82</v>
      </c>
      <c r="B3" s="7">
        <v>86</v>
      </c>
      <c r="C3" s="7">
        <v>75</v>
      </c>
      <c r="D3" s="7">
        <v>89</v>
      </c>
      <c r="E3" s="8">
        <f t="shared" ref="E3:E26" si="0">ROUND(0.3*B3+0.2*C3+0.5*D3,0)</f>
        <v>85</v>
      </c>
      <c r="F3" t="str">
        <f t="shared" ref="F3:F26" si="1">IF(E3&lt;60,"不及格",IF(E3&lt;70,"及格",IF(E3&lt;80,"中等",IF(E3&lt;90,"良好",IF(E3&lt;101,"优秀")))))</f>
        <v>良好</v>
      </c>
    </row>
    <row r="4" spans="1:6">
      <c r="A4" t="s">
        <v>83</v>
      </c>
      <c r="B4" s="5">
        <v>32</v>
      </c>
      <c r="C4" s="5">
        <v>42</v>
      </c>
      <c r="D4" s="5">
        <v>78</v>
      </c>
      <c r="E4" s="5">
        <f t="shared" si="0"/>
        <v>57</v>
      </c>
      <c r="F4" s="5" t="str">
        <f t="shared" si="1"/>
        <v>不及格</v>
      </c>
    </row>
    <row r="5" spans="1:6">
      <c r="A5" t="s">
        <v>84</v>
      </c>
      <c r="B5" s="5">
        <v>56</v>
      </c>
      <c r="C5" s="5">
        <v>85</v>
      </c>
      <c r="D5" s="5">
        <v>45</v>
      </c>
      <c r="E5" s="5">
        <f t="shared" si="0"/>
        <v>56</v>
      </c>
      <c r="F5" s="5" t="str">
        <f t="shared" si="1"/>
        <v>不及格</v>
      </c>
    </row>
    <row r="6" spans="1:6">
      <c r="A6" t="s">
        <v>85</v>
      </c>
      <c r="B6" s="7">
        <v>78</v>
      </c>
      <c r="C6" s="8">
        <v>52</v>
      </c>
      <c r="D6" s="7">
        <v>68</v>
      </c>
      <c r="E6" s="8">
        <f t="shared" si="0"/>
        <v>68</v>
      </c>
      <c r="F6" t="str">
        <f t="shared" si="1"/>
        <v>及格</v>
      </c>
    </row>
    <row r="7" spans="1:6">
      <c r="A7" t="s">
        <v>86</v>
      </c>
      <c r="B7" s="5">
        <v>49</v>
      </c>
      <c r="C7" s="5">
        <v>45</v>
      </c>
      <c r="D7" s="5">
        <v>60</v>
      </c>
      <c r="E7" s="5">
        <f t="shared" si="0"/>
        <v>54</v>
      </c>
      <c r="F7" s="5" t="str">
        <f t="shared" si="1"/>
        <v>不及格</v>
      </c>
    </row>
    <row r="8" spans="1:6">
      <c r="A8" t="s">
        <v>87</v>
      </c>
      <c r="B8" s="7">
        <v>67</v>
      </c>
      <c r="C8" s="7">
        <v>86</v>
      </c>
      <c r="D8" s="7">
        <v>88</v>
      </c>
      <c r="E8" s="8">
        <f t="shared" si="0"/>
        <v>81</v>
      </c>
      <c r="F8" t="str">
        <f t="shared" si="1"/>
        <v>良好</v>
      </c>
    </row>
    <row r="9" spans="1:6">
      <c r="A9" t="s">
        <v>88</v>
      </c>
      <c r="B9" s="7">
        <v>71</v>
      </c>
      <c r="C9" s="7">
        <v>65</v>
      </c>
      <c r="D9" s="7">
        <v>88</v>
      </c>
      <c r="E9" s="8">
        <f t="shared" si="0"/>
        <v>78</v>
      </c>
      <c r="F9" t="str">
        <f t="shared" si="1"/>
        <v>中等</v>
      </c>
    </row>
    <row r="10" spans="1:6">
      <c r="A10" t="s">
        <v>89</v>
      </c>
      <c r="B10" s="7">
        <v>68</v>
      </c>
      <c r="C10" s="7">
        <v>67</v>
      </c>
      <c r="D10" s="7">
        <v>66</v>
      </c>
      <c r="E10" s="8">
        <f t="shared" si="0"/>
        <v>67</v>
      </c>
      <c r="F10" t="str">
        <f t="shared" si="1"/>
        <v>及格</v>
      </c>
    </row>
    <row r="11" spans="1:6">
      <c r="A11" t="s">
        <v>90</v>
      </c>
      <c r="B11" s="7">
        <v>75</v>
      </c>
      <c r="C11" s="7">
        <v>79</v>
      </c>
      <c r="D11" s="7">
        <v>76</v>
      </c>
      <c r="E11" s="8">
        <f t="shared" si="0"/>
        <v>76</v>
      </c>
      <c r="F11" t="str">
        <f t="shared" si="1"/>
        <v>中等</v>
      </c>
    </row>
    <row r="12" spans="1:6">
      <c r="A12" t="s">
        <v>91</v>
      </c>
      <c r="B12" s="5">
        <v>48</v>
      </c>
      <c r="C12" s="5">
        <v>50</v>
      </c>
      <c r="D12" s="5">
        <v>66</v>
      </c>
      <c r="E12" s="5">
        <f t="shared" si="0"/>
        <v>57</v>
      </c>
      <c r="F12" s="5" t="str">
        <f t="shared" si="1"/>
        <v>不及格</v>
      </c>
    </row>
    <row r="13" spans="1:6">
      <c r="A13" t="s">
        <v>92</v>
      </c>
      <c r="B13" s="7">
        <v>82</v>
      </c>
      <c r="C13" s="7">
        <v>58</v>
      </c>
      <c r="D13" s="7">
        <v>73</v>
      </c>
      <c r="E13" s="8">
        <f t="shared" si="0"/>
        <v>73</v>
      </c>
      <c r="F13" t="str">
        <f t="shared" si="1"/>
        <v>中等</v>
      </c>
    </row>
    <row r="14" spans="1:6">
      <c r="A14" t="s">
        <v>93</v>
      </c>
      <c r="B14" s="7">
        <v>83</v>
      </c>
      <c r="C14" s="7">
        <v>88</v>
      </c>
      <c r="D14" s="7">
        <v>91</v>
      </c>
      <c r="E14" s="8">
        <f t="shared" si="0"/>
        <v>88</v>
      </c>
      <c r="F14" t="str">
        <f t="shared" si="1"/>
        <v>良好</v>
      </c>
    </row>
    <row r="15" spans="1:6">
      <c r="A15" t="s">
        <v>94</v>
      </c>
      <c r="B15" s="7">
        <v>73</v>
      </c>
      <c r="C15" s="7">
        <v>72</v>
      </c>
      <c r="D15" s="7">
        <v>77</v>
      </c>
      <c r="E15" s="8">
        <f t="shared" si="0"/>
        <v>75</v>
      </c>
      <c r="F15" t="str">
        <f t="shared" si="1"/>
        <v>中等</v>
      </c>
    </row>
    <row r="16" spans="1:6">
      <c r="A16" t="s">
        <v>95</v>
      </c>
      <c r="B16" s="5">
        <v>56</v>
      </c>
      <c r="C16" s="5">
        <v>57</v>
      </c>
      <c r="D16" s="5">
        <v>61</v>
      </c>
      <c r="E16" s="5">
        <f t="shared" si="0"/>
        <v>59</v>
      </c>
      <c r="F16" s="5" t="str">
        <f t="shared" si="1"/>
        <v>不及格</v>
      </c>
    </row>
    <row r="17" spans="1:6">
      <c r="A17" t="s">
        <v>96</v>
      </c>
      <c r="B17" s="7">
        <v>68</v>
      </c>
      <c r="C17" s="8">
        <v>56</v>
      </c>
      <c r="D17" s="7">
        <v>71</v>
      </c>
      <c r="E17" s="8">
        <f t="shared" si="0"/>
        <v>67</v>
      </c>
      <c r="F17" t="str">
        <f t="shared" si="1"/>
        <v>及格</v>
      </c>
    </row>
    <row r="18" spans="1:6">
      <c r="A18" t="s">
        <v>97</v>
      </c>
      <c r="B18" s="8">
        <v>52</v>
      </c>
      <c r="C18" s="7">
        <v>65</v>
      </c>
      <c r="D18" s="7">
        <v>72</v>
      </c>
      <c r="E18" s="8">
        <f t="shared" si="0"/>
        <v>65</v>
      </c>
      <c r="F18" t="str">
        <f t="shared" si="1"/>
        <v>及格</v>
      </c>
    </row>
    <row r="19" spans="1:6">
      <c r="A19" t="s">
        <v>98</v>
      </c>
      <c r="B19" s="7">
        <v>85</v>
      </c>
      <c r="C19" s="7">
        <v>78</v>
      </c>
      <c r="D19" s="7">
        <v>80</v>
      </c>
      <c r="E19" s="8">
        <f t="shared" si="0"/>
        <v>81</v>
      </c>
      <c r="F19" t="str">
        <f t="shared" si="1"/>
        <v>良好</v>
      </c>
    </row>
    <row r="20" spans="1:6">
      <c r="A20" t="s">
        <v>99</v>
      </c>
      <c r="B20" s="7">
        <v>75</v>
      </c>
      <c r="C20" s="7">
        <v>86</v>
      </c>
      <c r="D20" s="7">
        <v>81</v>
      </c>
      <c r="E20" s="8">
        <f t="shared" si="0"/>
        <v>80</v>
      </c>
      <c r="F20" t="str">
        <f t="shared" si="1"/>
        <v>良好</v>
      </c>
    </row>
    <row r="21" spans="1:6">
      <c r="A21" t="s">
        <v>100</v>
      </c>
      <c r="B21" s="5">
        <v>66</v>
      </c>
      <c r="C21" s="5">
        <v>60</v>
      </c>
      <c r="D21" s="5">
        <v>54</v>
      </c>
      <c r="E21" s="5">
        <f t="shared" si="0"/>
        <v>59</v>
      </c>
      <c r="F21" s="5" t="str">
        <f t="shared" si="1"/>
        <v>不及格</v>
      </c>
    </row>
    <row r="22" spans="1:6">
      <c r="A22" t="s">
        <v>101</v>
      </c>
      <c r="B22" s="7">
        <v>73</v>
      </c>
      <c r="C22" s="7">
        <v>54</v>
      </c>
      <c r="D22" s="7">
        <v>70</v>
      </c>
      <c r="E22" s="8">
        <f t="shared" si="0"/>
        <v>68</v>
      </c>
      <c r="F22" t="str">
        <f t="shared" si="1"/>
        <v>及格</v>
      </c>
    </row>
    <row r="23" spans="1:6">
      <c r="A23" t="s">
        <v>102</v>
      </c>
      <c r="B23" s="7">
        <v>67</v>
      </c>
      <c r="C23" s="7">
        <v>61</v>
      </c>
      <c r="D23" s="7">
        <v>75</v>
      </c>
      <c r="E23" s="8">
        <f t="shared" si="0"/>
        <v>70</v>
      </c>
      <c r="F23" t="str">
        <f t="shared" si="1"/>
        <v>中等</v>
      </c>
    </row>
    <row r="24" spans="1:6">
      <c r="A24" t="s">
        <v>103</v>
      </c>
      <c r="B24" s="8">
        <v>45</v>
      </c>
      <c r="C24" s="8">
        <v>43</v>
      </c>
      <c r="D24" s="8">
        <v>50</v>
      </c>
      <c r="E24" s="8">
        <f t="shared" si="0"/>
        <v>47</v>
      </c>
      <c r="F24" t="str">
        <f t="shared" si="1"/>
        <v>不及格</v>
      </c>
    </row>
    <row r="25" spans="1:6">
      <c r="A25" t="s">
        <v>104</v>
      </c>
      <c r="B25" s="8">
        <v>51</v>
      </c>
      <c r="C25" s="8">
        <v>53</v>
      </c>
      <c r="D25" s="8">
        <v>57</v>
      </c>
      <c r="E25" s="8">
        <f t="shared" si="0"/>
        <v>54</v>
      </c>
      <c r="F25" t="str">
        <f t="shared" si="1"/>
        <v>不及格</v>
      </c>
    </row>
    <row r="26" spans="1:6">
      <c r="A26" t="s">
        <v>105</v>
      </c>
      <c r="B26" s="9">
        <v>93</v>
      </c>
      <c r="C26" s="10">
        <v>88</v>
      </c>
      <c r="D26" s="9">
        <v>92</v>
      </c>
      <c r="E26" s="10">
        <f t="shared" si="0"/>
        <v>92</v>
      </c>
      <c r="F26" s="10" t="str">
        <f t="shared" si="1"/>
        <v>优秀</v>
      </c>
    </row>
    <row r="29" spans="1:5">
      <c r="A29" t="s">
        <v>45</v>
      </c>
      <c r="B29">
        <f>MAX(B2:B26)</f>
        <v>93</v>
      </c>
      <c r="C29">
        <f>MAX(C2:C26)</f>
        <v>88</v>
      </c>
      <c r="D29">
        <f>MAX(D2:D26)</f>
        <v>92</v>
      </c>
      <c r="E29">
        <f>MAX(E2:E26)</f>
        <v>92</v>
      </c>
    </row>
    <row r="30" spans="1:5">
      <c r="A30" t="s">
        <v>46</v>
      </c>
      <c r="B30">
        <f>MIN(B2:B26)</f>
        <v>32</v>
      </c>
      <c r="C30">
        <f>MIN(C2:C26)</f>
        <v>42</v>
      </c>
      <c r="D30">
        <f>MIN(D2:D26)</f>
        <v>45</v>
      </c>
      <c r="E30">
        <f>MIN(E2:E26)</f>
        <v>47</v>
      </c>
    </row>
    <row r="31" spans="1:5">
      <c r="A31" t="s">
        <v>47</v>
      </c>
      <c r="B31">
        <f>AVERAGE(B2:B26)</f>
        <v>66.56</v>
      </c>
      <c r="C31">
        <f>AVERAGE(C2:C26)</f>
        <v>64.48</v>
      </c>
      <c r="D31">
        <f>AVERAGE(D2:D26)</f>
        <v>71.2</v>
      </c>
      <c r="E31">
        <f>AVERAGE(E2:E26)</f>
        <v>68.48</v>
      </c>
    </row>
    <row r="33" spans="1:5">
      <c r="A33" t="s">
        <v>51</v>
      </c>
      <c r="B33">
        <f>COUNTIF(B2:B26,"&gt;89")</f>
        <v>1</v>
      </c>
      <c r="C33">
        <f>COUNTIF(C2:C26,"&gt;89")</f>
        <v>0</v>
      </c>
      <c r="D33">
        <f>COUNTIF(D2:D26,"&gt;89")</f>
        <v>2</v>
      </c>
      <c r="E33">
        <f>COUNTIF(E1:E25,"&gt;89")</f>
        <v>0</v>
      </c>
    </row>
    <row r="34" spans="1:5">
      <c r="A34" t="s">
        <v>52</v>
      </c>
      <c r="B34">
        <f>(COUNTIF(B2:B26,"&gt;79"-B33))</f>
        <v>0</v>
      </c>
      <c r="C34">
        <f>(COUNTIF(C2:C26,"&gt;79"-C33))</f>
        <v>0</v>
      </c>
      <c r="D34">
        <f>(COUNTIF(D2:D26,"&gt;79"-D33))</f>
        <v>0</v>
      </c>
      <c r="E34">
        <f>(COUNTIF(E2:E26,"&gt;79"-E33))</f>
        <v>0</v>
      </c>
    </row>
    <row r="35" spans="1:5">
      <c r="A35" t="s">
        <v>53</v>
      </c>
      <c r="B35">
        <f>(COUNTIF(B2:B26,"&gt;69")-B33)</f>
        <v>10</v>
      </c>
      <c r="C35">
        <f>(COUNTIF(C2:C26,"&gt;69")-C33)</f>
        <v>9</v>
      </c>
      <c r="D35">
        <f>(COUNTIF(D2:D26,"&gt;69")-D33)</f>
        <v>13</v>
      </c>
      <c r="E35">
        <f>(COUNTIF(E2:E26,"&gt;69")-E33)</f>
        <v>11</v>
      </c>
    </row>
    <row r="36" spans="1:5">
      <c r="A36" t="s">
        <v>54</v>
      </c>
      <c r="B36">
        <f>(COUNTIF(B2:B26,"&gt;59")-B33-B35)</f>
        <v>6</v>
      </c>
      <c r="C36">
        <f>(COUNTIF(C2:C26,"&gt;59")-C33-C35)</f>
        <v>5</v>
      </c>
      <c r="D36">
        <f>(COUNTIF(D2:D26,"&gt;59")-D33-D35)</f>
        <v>5</v>
      </c>
      <c r="E36">
        <f>(COUNTIF(E2:E26,"&gt;59")-E33-E35)</f>
        <v>5</v>
      </c>
    </row>
    <row r="37" spans="1:5">
      <c r="A37" t="s">
        <v>55</v>
      </c>
      <c r="B37">
        <f>(COUNTIF(B2:B26,"&gt;0")-B33-B35-B36)</f>
        <v>8</v>
      </c>
      <c r="C37">
        <f>(COUNTIF(C2:C26,"&gt;0")-C33-C35-C36)</f>
        <v>11</v>
      </c>
      <c r="D37">
        <f>(COUNTIF(D2:D26,"&gt;0")-D33-D35-D36)</f>
        <v>5</v>
      </c>
      <c r="E37">
        <f>(COUNTIF(E2:E26,"&gt;0")-E33-E35-E36)</f>
        <v>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8"/>
  <sheetViews>
    <sheetView tabSelected="1" workbookViewId="0">
      <selection activeCell="Q11" sqref="Q11"/>
    </sheetView>
  </sheetViews>
  <sheetFormatPr defaultColWidth="9" defaultRowHeight="14.4" outlineLevelCol="4"/>
  <cols>
    <col min="1" max="1" width="14" customWidth="1"/>
    <col min="2" max="2" width="10.8796296296296" customWidth="1"/>
    <col min="3" max="3" width="9.62962962962963" customWidth="1"/>
  </cols>
  <sheetData>
    <row r="2" spans="1:2">
      <c r="A2" s="1" t="s">
        <v>106</v>
      </c>
      <c r="B2" s="1">
        <f>SUM(B14:B18)</f>
        <v>88</v>
      </c>
    </row>
    <row r="3" spans="1:2">
      <c r="A3" s="1"/>
      <c r="B3" s="1"/>
    </row>
    <row r="6" spans="1:5">
      <c r="A6" t="s">
        <v>107</v>
      </c>
      <c r="B6" s="1" t="s">
        <v>48</v>
      </c>
      <c r="C6" s="1" t="s">
        <v>49</v>
      </c>
      <c r="D6" s="1" t="s">
        <v>50</v>
      </c>
      <c r="E6" s="1" t="s">
        <v>108</v>
      </c>
    </row>
    <row r="7" spans="1:5">
      <c r="A7" t="s">
        <v>45</v>
      </c>
      <c r="B7">
        <f>MAX(ClassA!C41,ClassB!B29,ClassC!B29)</f>
        <v>95</v>
      </c>
      <c r="C7">
        <f>MAX(ClassA!D41,ClassB!C29,ClassC!C29)</f>
        <v>96</v>
      </c>
      <c r="D7">
        <f>MAX(ClassA!E41,ClassB!D29,ClassC!D29)</f>
        <v>97</v>
      </c>
      <c r="E7">
        <f>MAX(ClassA!F41,ClassB!E29,ClassC!E29)</f>
        <v>96</v>
      </c>
    </row>
    <row r="8" spans="1:5">
      <c r="A8" t="s">
        <v>46</v>
      </c>
      <c r="B8">
        <f>MIN(ClassA!C42,ClassB!B29,ClassC!B29)</f>
        <v>65</v>
      </c>
      <c r="C8">
        <f>MIN(ClassA!D42,ClassB!C29,ClassC!C29)</f>
        <v>66</v>
      </c>
      <c r="D8">
        <f>MIN(ClassA!E42,ClassB!D29,ClassC!D29)</f>
        <v>67</v>
      </c>
      <c r="E8">
        <f>MIN(ClassA!F42,ClassB!E29,ClassC!E29)</f>
        <v>66</v>
      </c>
    </row>
    <row r="9" spans="1:5">
      <c r="A9" t="s">
        <v>47</v>
      </c>
      <c r="B9" s="2">
        <f>AVERAGE(ClassA!C2:C39,ClassB!B2:B26,ClassC!B2:B26)</f>
        <v>72.3522727272727</v>
      </c>
      <c r="C9" s="2">
        <f>AVERAGE(ClassA!D2:D39,ClassB!C2:C26,ClassC!C2:C26)</f>
        <v>72.0340909090909</v>
      </c>
      <c r="D9" s="2">
        <f>AVERAGE(ClassA!E2:E39,ClassB!D2:D26,ClassC!D2:D26)</f>
        <v>75.9545454545455</v>
      </c>
      <c r="E9" s="2">
        <f>AVERAGE(ClassA!F2:F39,ClassB!E2:E26,ClassC!E2:E26)</f>
        <v>74</v>
      </c>
    </row>
    <row r="10" spans="1:5">
      <c r="A10" t="s">
        <v>109</v>
      </c>
      <c r="B10" s="3">
        <f>(B14/SUM(B14:B18))</f>
        <v>0.102272727272727</v>
      </c>
      <c r="C10" s="3">
        <f>(C14/SUM(C14:C18))</f>
        <v>0.0909090909090909</v>
      </c>
      <c r="D10" s="3">
        <f>(D14/SUM(D14:D18))</f>
        <v>0.125</v>
      </c>
      <c r="E10" s="3">
        <f>(E14/SUM(E14:E18))</f>
        <v>0.0909090909090909</v>
      </c>
    </row>
    <row r="11" spans="1:5">
      <c r="A11" t="s">
        <v>110</v>
      </c>
      <c r="B11" s="3">
        <f>(SUM(B14:B17)/SUM(B14:B18))</f>
        <v>0.795454545454545</v>
      </c>
      <c r="C11" s="3">
        <f>(SUM(C14:C17)/SUM(C14:C18))</f>
        <v>0.772727272727273</v>
      </c>
      <c r="D11" s="3">
        <f>(SUM(D14:D17)/SUM(D14:D18))</f>
        <v>0.886363636363636</v>
      </c>
      <c r="E11" s="3">
        <f>(SUM(E14:E17)/SUM(E14:E18))</f>
        <v>0.806818181818182</v>
      </c>
    </row>
    <row r="13" spans="1:5">
      <c r="A13" t="s">
        <v>111</v>
      </c>
      <c r="B13" s="1" t="s">
        <v>48</v>
      </c>
      <c r="C13" s="1" t="s">
        <v>49</v>
      </c>
      <c r="D13" s="1" t="s">
        <v>50</v>
      </c>
      <c r="E13" s="1" t="s">
        <v>108</v>
      </c>
    </row>
    <row r="14" spans="1:5">
      <c r="A14" s="4" t="s">
        <v>51</v>
      </c>
      <c r="B14">
        <f>SUM(ClassA!C46,ClassB!B33,ClassC!B33)</f>
        <v>9</v>
      </c>
      <c r="C14">
        <f>SUM(ClassA!D46,ClassB!C33,ClassC!C33)</f>
        <v>8</v>
      </c>
      <c r="D14">
        <f>SUM(ClassA!E46,ClassB!D33,ClassC!D33)</f>
        <v>11</v>
      </c>
      <c r="E14">
        <f>SUM(ClassA!F46,ClassB!E33,ClassC!E33)</f>
        <v>8</v>
      </c>
    </row>
    <row r="15" spans="1:5">
      <c r="A15" s="4" t="s">
        <v>52</v>
      </c>
      <c r="B15">
        <f>SUM(ClassA!C47,ClassB!B34,ClassC!B34)</f>
        <v>19</v>
      </c>
      <c r="C15">
        <f>SUM(ClassA!D47,ClassB!C34,ClassC!C34)</f>
        <v>16</v>
      </c>
      <c r="D15">
        <f>SUM(ClassA!E47,ClassB!D34,ClassC!D34)</f>
        <v>21</v>
      </c>
      <c r="E15">
        <f>SUM(ClassA!F47,ClassB!E34,ClassC!E34)</f>
        <v>17</v>
      </c>
    </row>
    <row r="16" spans="1:5">
      <c r="A16" s="4" t="s">
        <v>53</v>
      </c>
      <c r="B16">
        <f>SUM(ClassA!C48,ClassB!B35,ClassC!B35)</f>
        <v>27</v>
      </c>
      <c r="C16">
        <f>SUM(ClassA!D48,ClassB!C35,ClassC!C35)</f>
        <v>30</v>
      </c>
      <c r="D16">
        <f>SUM(ClassA!E48,ClassB!D35,ClassC!D35)</f>
        <v>32</v>
      </c>
      <c r="E16">
        <f>SUM(ClassA!F48,ClassB!E35,ClassC!E35)</f>
        <v>31</v>
      </c>
    </row>
    <row r="17" spans="1:5">
      <c r="A17" s="4" t="s">
        <v>54</v>
      </c>
      <c r="B17">
        <f>SUM(ClassA!C49,ClassB!B36,ClassC!B36)</f>
        <v>15</v>
      </c>
      <c r="C17">
        <f>SUM(ClassA!D49,ClassB!C36,ClassC!C36)</f>
        <v>14</v>
      </c>
      <c r="D17">
        <f>SUM(ClassA!E49,ClassB!D36,ClassC!D36)</f>
        <v>14</v>
      </c>
      <c r="E17">
        <f>SUM(ClassA!F49,ClassB!E36,ClassC!E36)</f>
        <v>15</v>
      </c>
    </row>
    <row r="18" spans="1:5">
      <c r="A18" s="4" t="s">
        <v>55</v>
      </c>
      <c r="B18">
        <f>SUM(ClassA!C50,ClassB!B37,ClassC!B37)</f>
        <v>18</v>
      </c>
      <c r="C18">
        <f>SUM(ClassA!D50,ClassB!C37,ClassC!C37)</f>
        <v>20</v>
      </c>
      <c r="D18">
        <f>SUM(ClassA!E50,ClassB!D37,ClassC!D37)</f>
        <v>10</v>
      </c>
      <c r="E18">
        <f>SUM(ClassA!F50,ClassB!E37,ClassC!E37)</f>
        <v>17</v>
      </c>
    </row>
  </sheetData>
  <mergeCells count="2">
    <mergeCell ref="A2:A3"/>
    <mergeCell ref="B2:B3"/>
  </mergeCells>
  <pageMargins left="0.75" right="0.75" top="1" bottom="1" header="0.511805555555556" footer="0.511805555555556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ClassA</vt:lpstr>
      <vt:lpstr>ClassB</vt:lpstr>
      <vt:lpstr>ClassC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</cp:lastModifiedBy>
  <dcterms:created xsi:type="dcterms:W3CDTF">2017-11-25T12:57:00Z</dcterms:created>
  <dcterms:modified xsi:type="dcterms:W3CDTF">2017-12-04T17:37:24Z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