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ls" ContentType="application/vnd.ms-exce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drawings/drawing7.xml" ContentType="application/vnd.openxmlformats-officedocument.drawing+xml"/>
  <Override PartName="/xl/charts/chart4.xml" ContentType="application/vnd.openxmlformats-officedocument.drawingml.chart+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624"/>
  <workbookPr defaultThemeVersion="124226"/>
  <mc:AlternateContent xmlns:mc="http://schemas.openxmlformats.org/markup-compatibility/2006">
    <mc:Choice Requires="x15">
      <x15ac:absPath xmlns:x15ac="http://schemas.microsoft.com/office/spreadsheetml/2010/11/ac" url="C:\Users\Benlo\DataMining2020\"/>
    </mc:Choice>
  </mc:AlternateContent>
  <xr:revisionPtr revIDLastSave="0" documentId="13_ncr:1_{F1C37BC0-E20F-4420-B0CD-376120AAE4E5}" xr6:coauthVersionLast="45" xr6:coauthVersionMax="45" xr10:uidLastSave="{00000000-0000-0000-0000-000000000000}"/>
  <bookViews>
    <workbookView xWindow="-120" yWindow="-120" windowWidth="29040" windowHeight="15840" firstSheet="15" activeTab="17" xr2:uid="{00000000-000D-0000-FFFF-FFFF00000000}"/>
  </bookViews>
  <sheets>
    <sheet name="HW Index" sheetId="38" r:id="rId1"/>
    <sheet name="Problem 2.2" sheetId="1" r:id="rId2"/>
    <sheet name="Problem 2.3" sheetId="13" r:id="rId3"/>
    <sheet name="Problem 2.6" sheetId="2" r:id="rId4"/>
    <sheet name="Problem 3.3" sheetId="3" r:id="rId5"/>
    <sheet name="Problem 3.7" sheetId="6" r:id="rId6"/>
    <sheet name="Problem 4.3" sheetId="43" r:id="rId7"/>
    <sheet name="Problem 4.4" sheetId="44" r:id="rId8"/>
    <sheet name="Problem 4.16" sheetId="21" r:id="rId9"/>
    <sheet name="Problem 6.6" sheetId="28" r:id="rId10"/>
    <sheet name="Problem 6.14c" sheetId="29" r:id="rId11"/>
    <sheet name="Problem 8.7 demo" sheetId="41" r:id="rId12"/>
    <sheet name="Problem 8.7 HW" sheetId="37" r:id="rId13"/>
    <sheet name="Problem 8.12 demo" sheetId="42" r:id="rId14"/>
    <sheet name="Problem 8.12  HW" sheetId="31" r:id="rId15"/>
    <sheet name="HW Problem 9.1" sheetId="34" r:id="rId16"/>
    <sheet name="HW Problem 9.4- 9.6" sheetId="35" r:id="rId17"/>
    <sheet name="HW, Chapter 10" sheetId="36" r:id="rId18"/>
    <sheet name="table_8_1" sheetId="45" r:id="rId19"/>
  </sheets>
  <definedNames>
    <definedName name="_xlchart.v1.0" hidden="1">'Problem 2.2'!$A$2:$A$26</definedName>
    <definedName name="_xlnm.Print_Area" localSheetId="6">'Problem 4.3'!$A$1:$M$26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U51" i="36" l="1"/>
  <c r="T51" i="36"/>
  <c r="Q51" i="36"/>
  <c r="P51" i="36"/>
  <c r="M51" i="36"/>
  <c r="L51" i="36"/>
  <c r="H52" i="36"/>
  <c r="H51" i="36"/>
  <c r="H50" i="36"/>
  <c r="H49" i="36"/>
  <c r="H48" i="36"/>
  <c r="H47" i="36"/>
  <c r="I47" i="36" s="1"/>
  <c r="H46" i="36"/>
  <c r="H45" i="36"/>
  <c r="G52" i="36"/>
  <c r="G51" i="36"/>
  <c r="G50" i="36"/>
  <c r="G49" i="36"/>
  <c r="G48" i="36"/>
  <c r="G47" i="36"/>
  <c r="G46" i="36"/>
  <c r="I46" i="36" s="1"/>
  <c r="G45" i="36"/>
  <c r="F52" i="36"/>
  <c r="F51" i="36"/>
  <c r="F50" i="36"/>
  <c r="F49" i="36"/>
  <c r="F48" i="36"/>
  <c r="F47" i="36"/>
  <c r="F46" i="36"/>
  <c r="F45" i="36"/>
  <c r="U41" i="36"/>
  <c r="T41" i="36"/>
  <c r="Q41" i="36"/>
  <c r="P41" i="36"/>
  <c r="M41" i="36"/>
  <c r="L41" i="36"/>
  <c r="I35" i="36"/>
  <c r="I36" i="36"/>
  <c r="I37" i="36"/>
  <c r="I38" i="36"/>
  <c r="I39" i="36"/>
  <c r="I40" i="36"/>
  <c r="I41" i="36"/>
  <c r="I34" i="36"/>
  <c r="H41" i="36"/>
  <c r="H40" i="36"/>
  <c r="H39" i="36"/>
  <c r="H38" i="36"/>
  <c r="H37" i="36"/>
  <c r="H36" i="36"/>
  <c r="H35" i="36"/>
  <c r="H34" i="36"/>
  <c r="G38" i="36"/>
  <c r="G41" i="36"/>
  <c r="G40" i="36"/>
  <c r="G39" i="36"/>
  <c r="G37" i="36"/>
  <c r="G36" i="36"/>
  <c r="G35" i="36"/>
  <c r="G34" i="36"/>
  <c r="F41" i="36"/>
  <c r="F40" i="36"/>
  <c r="F39" i="36"/>
  <c r="F38" i="36"/>
  <c r="F37" i="36"/>
  <c r="F36" i="36"/>
  <c r="F35" i="36"/>
  <c r="M32" i="36"/>
  <c r="P32" i="36"/>
  <c r="Q32" i="36"/>
  <c r="T32" i="36"/>
  <c r="U32" i="36"/>
  <c r="L32" i="36"/>
  <c r="F34" i="36" s="1"/>
  <c r="H30" i="36"/>
  <c r="H29" i="36"/>
  <c r="H28" i="36"/>
  <c r="H27" i="36"/>
  <c r="H26" i="36"/>
  <c r="H25" i="36"/>
  <c r="H24" i="36"/>
  <c r="H23" i="36"/>
  <c r="G30" i="36"/>
  <c r="G29" i="36"/>
  <c r="G28" i="36"/>
  <c r="G27" i="36"/>
  <c r="G26" i="36"/>
  <c r="G25" i="36"/>
  <c r="G24" i="36"/>
  <c r="G23" i="36"/>
  <c r="F30" i="36"/>
  <c r="F29" i="36"/>
  <c r="F28" i="36"/>
  <c r="F27" i="36"/>
  <c r="F26" i="36"/>
  <c r="F25" i="36"/>
  <c r="F24" i="36"/>
  <c r="F23" i="36"/>
  <c r="U22" i="36"/>
  <c r="T22" i="36"/>
  <c r="Q22" i="36"/>
  <c r="P22" i="36"/>
  <c r="M22" i="36"/>
  <c r="L22" i="36"/>
  <c r="I13" i="36"/>
  <c r="I14" i="36"/>
  <c r="I15" i="36"/>
  <c r="I16" i="36"/>
  <c r="I17" i="36"/>
  <c r="I18" i="36"/>
  <c r="I19" i="36"/>
  <c r="I12" i="36"/>
  <c r="H19" i="36"/>
  <c r="H18" i="36"/>
  <c r="H17" i="36"/>
  <c r="H16" i="36"/>
  <c r="H15" i="36"/>
  <c r="H14" i="36"/>
  <c r="H13" i="36"/>
  <c r="H12" i="36"/>
  <c r="G19" i="36"/>
  <c r="G18" i="36"/>
  <c r="G17" i="36"/>
  <c r="G16" i="36"/>
  <c r="G15" i="36"/>
  <c r="G14" i="36"/>
  <c r="G13" i="36"/>
  <c r="G12" i="36"/>
  <c r="F19" i="36"/>
  <c r="F18" i="36"/>
  <c r="F17" i="36"/>
  <c r="F16" i="36"/>
  <c r="F15" i="36"/>
  <c r="F14" i="36"/>
  <c r="F13" i="36"/>
  <c r="F12" i="36"/>
  <c r="I48" i="36" l="1"/>
  <c r="I50" i="36"/>
  <c r="I52" i="36"/>
  <c r="I49" i="36"/>
  <c r="I51" i="36"/>
  <c r="I45" i="36"/>
  <c r="I30" i="36"/>
  <c r="I29" i="36"/>
  <c r="I28" i="36"/>
  <c r="I27" i="36"/>
  <c r="I25" i="36"/>
  <c r="I26" i="36"/>
  <c r="I24" i="36"/>
  <c r="I23" i="36"/>
  <c r="J88" i="34"/>
  <c r="J87" i="34"/>
  <c r="J86" i="34"/>
  <c r="J85" i="34"/>
  <c r="J84" i="34"/>
  <c r="J83" i="34"/>
  <c r="J82" i="34"/>
  <c r="J81" i="34"/>
  <c r="J80" i="34"/>
  <c r="J79" i="34"/>
  <c r="J78" i="34"/>
  <c r="J64" i="34"/>
  <c r="J63" i="34"/>
  <c r="J62" i="34"/>
  <c r="J52" i="34"/>
  <c r="J51" i="34"/>
  <c r="H52" i="34"/>
  <c r="H51" i="34"/>
  <c r="H53" i="34" l="1"/>
  <c r="J53" i="34" s="1"/>
  <c r="I9" i="31"/>
  <c r="I10" i="31"/>
  <c r="I11" i="31"/>
  <c r="I12" i="31"/>
  <c r="I13" i="31"/>
  <c r="I14" i="31"/>
  <c r="I15" i="31"/>
  <c r="I16" i="31"/>
  <c r="I17" i="31"/>
  <c r="I8" i="31"/>
  <c r="H9" i="31"/>
  <c r="H10" i="31"/>
  <c r="H11" i="31"/>
  <c r="H12" i="31"/>
  <c r="H13" i="31"/>
  <c r="H14" i="31"/>
  <c r="H15" i="31"/>
  <c r="H16" i="31"/>
  <c r="H17" i="31"/>
  <c r="H8" i="31"/>
  <c r="H62" i="37"/>
  <c r="H59" i="37"/>
  <c r="G59" i="37"/>
  <c r="G56" i="37"/>
  <c r="G57" i="37"/>
  <c r="G58" i="37"/>
  <c r="F56" i="37"/>
  <c r="F57" i="37"/>
  <c r="F58" i="37"/>
  <c r="E58" i="37"/>
  <c r="E57" i="37"/>
  <c r="E56" i="37"/>
  <c r="E55" i="37"/>
  <c r="H50" i="37"/>
  <c r="H48" i="37"/>
  <c r="H46" i="37"/>
  <c r="H47" i="37"/>
  <c r="E46" i="37"/>
  <c r="E47" i="37"/>
  <c r="H45" i="37"/>
  <c r="E45" i="37"/>
  <c r="H44" i="37"/>
  <c r="E44" i="37"/>
  <c r="G36" i="37"/>
  <c r="F55" i="37" l="1"/>
  <c r="G55" i="37" s="1"/>
  <c r="P22" i="29"/>
  <c r="O22" i="29"/>
  <c r="N22" i="29"/>
  <c r="M22" i="29"/>
  <c r="L22" i="29"/>
  <c r="E25" i="29"/>
  <c r="E24" i="29"/>
  <c r="E22" i="29"/>
  <c r="E23" i="29"/>
  <c r="G14" i="29"/>
  <c r="I14" i="29"/>
  <c r="I13" i="29"/>
  <c r="I12" i="29"/>
  <c r="I11" i="29"/>
  <c r="J6" i="29"/>
  <c r="J5" i="29"/>
  <c r="I6" i="29"/>
  <c r="I5" i="29"/>
  <c r="F7" i="29"/>
  <c r="F6" i="29"/>
  <c r="F5" i="29"/>
  <c r="E7" i="29"/>
  <c r="D7" i="29"/>
  <c r="K80" i="28"/>
  <c r="K82" i="28"/>
  <c r="K83" i="28"/>
  <c r="K85" i="28"/>
  <c r="K86" i="28"/>
  <c r="K88" i="28"/>
  <c r="K89" i="28"/>
  <c r="K91" i="28"/>
  <c r="K92" i="28"/>
  <c r="K94" i="28"/>
  <c r="K95" i="28"/>
  <c r="K97" i="28"/>
  <c r="K98" i="28"/>
  <c r="K100" i="28"/>
  <c r="K101" i="28"/>
  <c r="K103" i="28"/>
  <c r="K104" i="28"/>
  <c r="K106" i="28"/>
  <c r="K107" i="28"/>
  <c r="K109" i="28"/>
  <c r="K110" i="28"/>
  <c r="K112" i="28"/>
  <c r="K113" i="28"/>
  <c r="K115" i="28"/>
  <c r="K116" i="28"/>
  <c r="K119" i="28"/>
  <c r="K120" i="28"/>
  <c r="K121" i="28"/>
  <c r="K122" i="28"/>
  <c r="K123" i="28"/>
  <c r="K124" i="28"/>
  <c r="K79" i="28"/>
  <c r="C46" i="44" l="1"/>
  <c r="O4" i="6" l="1"/>
  <c r="O5" i="6"/>
  <c r="O6" i="6"/>
  <c r="O7" i="6"/>
  <c r="O8" i="6"/>
  <c r="O9" i="6"/>
  <c r="O10" i="6"/>
  <c r="O11" i="6"/>
  <c r="O12" i="6"/>
  <c r="O13" i="6"/>
  <c r="O14" i="6"/>
  <c r="O15" i="6"/>
  <c r="O16" i="6"/>
  <c r="O17" i="6"/>
  <c r="O18" i="6"/>
  <c r="O19" i="6"/>
  <c r="O20" i="6"/>
  <c r="O21" i="6"/>
  <c r="O22" i="6"/>
  <c r="O23" i="6"/>
  <c r="O24" i="6"/>
  <c r="O25" i="6"/>
  <c r="O26" i="6"/>
  <c r="O27" i="6"/>
  <c r="O28" i="6"/>
  <c r="O29" i="6"/>
  <c r="O30" i="6"/>
  <c r="O31" i="6"/>
  <c r="O32" i="6"/>
  <c r="O33" i="6"/>
  <c r="O34" i="6"/>
  <c r="O35" i="6"/>
  <c r="O36" i="6"/>
  <c r="O37" i="6"/>
  <c r="O38" i="6"/>
  <c r="O39" i="6"/>
  <c r="O40" i="6"/>
  <c r="O41" i="6"/>
  <c r="O42" i="6"/>
  <c r="O43" i="6"/>
  <c r="O44" i="6"/>
  <c r="O45" i="6"/>
  <c r="O46" i="6"/>
  <c r="O47" i="6"/>
  <c r="O48" i="6"/>
  <c r="O49" i="6"/>
  <c r="O50" i="6"/>
  <c r="O51" i="6"/>
  <c r="O52" i="6"/>
  <c r="O53" i="6"/>
  <c r="O54" i="6"/>
  <c r="O55" i="6"/>
  <c r="O56" i="6"/>
  <c r="O57" i="6"/>
  <c r="O58" i="6"/>
  <c r="O59" i="6"/>
  <c r="O60" i="6"/>
  <c r="O61" i="6"/>
  <c r="O62" i="6"/>
  <c r="O63" i="6"/>
  <c r="O64" i="6"/>
  <c r="O65" i="6"/>
  <c r="O66" i="6"/>
  <c r="O67" i="6"/>
  <c r="O68" i="6"/>
  <c r="O69" i="6"/>
  <c r="O70" i="6"/>
  <c r="O71" i="6"/>
  <c r="O72" i="6"/>
  <c r="O73" i="6"/>
  <c r="O74" i="6"/>
  <c r="O75" i="6"/>
  <c r="O76" i="6"/>
  <c r="O77" i="6"/>
  <c r="O78" i="6"/>
  <c r="O79" i="6"/>
  <c r="O80" i="6"/>
  <c r="O81" i="6"/>
  <c r="O82" i="6"/>
  <c r="O83" i="6"/>
  <c r="O84" i="6"/>
  <c r="O85" i="6"/>
  <c r="O86" i="6"/>
  <c r="O87" i="6"/>
  <c r="O88" i="6"/>
  <c r="O89" i="6"/>
  <c r="O90" i="6"/>
  <c r="O91" i="6"/>
  <c r="O92" i="6"/>
  <c r="O93" i="6"/>
  <c r="O94" i="6"/>
  <c r="O95" i="6"/>
  <c r="O96" i="6"/>
  <c r="O97" i="6"/>
  <c r="O98" i="6"/>
  <c r="O99" i="6"/>
  <c r="O100" i="6"/>
  <c r="O101" i="6"/>
  <c r="O102" i="6"/>
  <c r="O103" i="6"/>
  <c r="O104" i="6"/>
  <c r="O105" i="6"/>
  <c r="O106" i="6"/>
  <c r="O107" i="6"/>
  <c r="O108" i="6"/>
  <c r="O109" i="6"/>
  <c r="O110" i="6"/>
  <c r="O111" i="6"/>
  <c r="O112" i="6"/>
  <c r="O113" i="6"/>
  <c r="O114" i="6"/>
  <c r="O115" i="6"/>
  <c r="O116" i="6"/>
  <c r="O117" i="6"/>
  <c r="O118" i="6"/>
  <c r="O119" i="6"/>
  <c r="O120" i="6"/>
  <c r="O121" i="6"/>
  <c r="O122" i="6"/>
  <c r="O123" i="6"/>
  <c r="O124" i="6"/>
  <c r="O125" i="6"/>
  <c r="O126" i="6"/>
  <c r="O127" i="6"/>
  <c r="O128" i="6"/>
  <c r="O129" i="6"/>
  <c r="O130" i="6"/>
  <c r="O131" i="6"/>
  <c r="O132" i="6"/>
  <c r="O133" i="6"/>
  <c r="O134" i="6"/>
  <c r="O135" i="6"/>
  <c r="O136" i="6"/>
  <c r="O137" i="6"/>
  <c r="O138" i="6"/>
  <c r="O139" i="6"/>
  <c r="O140" i="6"/>
  <c r="O141" i="6"/>
  <c r="O142" i="6"/>
  <c r="O143" i="6"/>
  <c r="O144" i="6"/>
  <c r="O145" i="6"/>
  <c r="O146" i="6"/>
  <c r="O147" i="6"/>
  <c r="O148" i="6"/>
  <c r="O149" i="6"/>
  <c r="O150" i="6"/>
  <c r="O151" i="6"/>
  <c r="O152" i="6"/>
  <c r="O3" i="6"/>
  <c r="P4" i="6"/>
  <c r="P5" i="6"/>
  <c r="P6" i="6"/>
  <c r="P7" i="6"/>
  <c r="P8" i="6"/>
  <c r="P9" i="6"/>
  <c r="P10" i="6"/>
  <c r="P11" i="6"/>
  <c r="P12" i="6"/>
  <c r="P13" i="6"/>
  <c r="P14" i="6"/>
  <c r="P15" i="6"/>
  <c r="P16" i="6"/>
  <c r="P17" i="6"/>
  <c r="P18" i="6"/>
  <c r="P19" i="6"/>
  <c r="P20" i="6"/>
  <c r="P21" i="6"/>
  <c r="P22" i="6"/>
  <c r="P23" i="6"/>
  <c r="P24" i="6"/>
  <c r="P25" i="6"/>
  <c r="P26" i="6"/>
  <c r="P27" i="6"/>
  <c r="P28" i="6"/>
  <c r="P29" i="6"/>
  <c r="P30" i="6"/>
  <c r="P31" i="6"/>
  <c r="P32" i="6"/>
  <c r="P33" i="6"/>
  <c r="P34" i="6"/>
  <c r="P35" i="6"/>
  <c r="P36" i="6"/>
  <c r="P37" i="6"/>
  <c r="P38" i="6"/>
  <c r="P39" i="6"/>
  <c r="P40" i="6"/>
  <c r="P41" i="6"/>
  <c r="P42" i="6"/>
  <c r="P43" i="6"/>
  <c r="P44" i="6"/>
  <c r="P45" i="6"/>
  <c r="P46" i="6"/>
  <c r="P47" i="6"/>
  <c r="P48" i="6"/>
  <c r="P49" i="6"/>
  <c r="P50" i="6"/>
  <c r="P51" i="6"/>
  <c r="P52" i="6"/>
  <c r="P53" i="6"/>
  <c r="P54" i="6"/>
  <c r="P55" i="6"/>
  <c r="P56" i="6"/>
  <c r="P57" i="6"/>
  <c r="P58" i="6"/>
  <c r="P59" i="6"/>
  <c r="P60" i="6"/>
  <c r="P61" i="6"/>
  <c r="P62" i="6"/>
  <c r="P63" i="6"/>
  <c r="P64" i="6"/>
  <c r="P65" i="6"/>
  <c r="P66" i="6"/>
  <c r="P67" i="6"/>
  <c r="P68" i="6"/>
  <c r="P69" i="6"/>
  <c r="P70" i="6"/>
  <c r="P71" i="6"/>
  <c r="P72" i="6"/>
  <c r="P73" i="6"/>
  <c r="P74" i="6"/>
  <c r="P75" i="6"/>
  <c r="P76" i="6"/>
  <c r="P77" i="6"/>
  <c r="P78" i="6"/>
  <c r="P79" i="6"/>
  <c r="P80" i="6"/>
  <c r="P81" i="6"/>
  <c r="P82" i="6"/>
  <c r="P83" i="6"/>
  <c r="P84" i="6"/>
  <c r="P85" i="6"/>
  <c r="P86" i="6"/>
  <c r="P87" i="6"/>
  <c r="P88" i="6"/>
  <c r="P89" i="6"/>
  <c r="P90" i="6"/>
  <c r="P91" i="6"/>
  <c r="P92" i="6"/>
  <c r="P93" i="6"/>
  <c r="P94" i="6"/>
  <c r="P95" i="6"/>
  <c r="P96" i="6"/>
  <c r="P97" i="6"/>
  <c r="P98" i="6"/>
  <c r="P99" i="6"/>
  <c r="P100" i="6"/>
  <c r="P101" i="6"/>
  <c r="P102" i="6"/>
  <c r="P103" i="6"/>
  <c r="P104" i="6"/>
  <c r="P105" i="6"/>
  <c r="P106" i="6"/>
  <c r="P107" i="6"/>
  <c r="P108" i="6"/>
  <c r="P109" i="6"/>
  <c r="P110" i="6"/>
  <c r="P111" i="6"/>
  <c r="P112" i="6"/>
  <c r="P113" i="6"/>
  <c r="P114" i="6"/>
  <c r="P115" i="6"/>
  <c r="P116" i="6"/>
  <c r="P117" i="6"/>
  <c r="P118" i="6"/>
  <c r="P119" i="6"/>
  <c r="P120" i="6"/>
  <c r="P121" i="6"/>
  <c r="P122" i="6"/>
  <c r="P123" i="6"/>
  <c r="P124" i="6"/>
  <c r="P125" i="6"/>
  <c r="P126" i="6"/>
  <c r="P127" i="6"/>
  <c r="P128" i="6"/>
  <c r="P129" i="6"/>
  <c r="P130" i="6"/>
  <c r="P131" i="6"/>
  <c r="P132" i="6"/>
  <c r="P133" i="6"/>
  <c r="P134" i="6"/>
  <c r="P135" i="6"/>
  <c r="P136" i="6"/>
  <c r="P137" i="6"/>
  <c r="P138" i="6"/>
  <c r="P139" i="6"/>
  <c r="P140" i="6"/>
  <c r="P141" i="6"/>
  <c r="P142" i="6"/>
  <c r="P143" i="6"/>
  <c r="P144" i="6"/>
  <c r="P145" i="6"/>
  <c r="P146" i="6"/>
  <c r="P147" i="6"/>
  <c r="P148" i="6"/>
  <c r="P149" i="6"/>
  <c r="P150" i="6"/>
  <c r="P151" i="6"/>
  <c r="P152" i="6"/>
  <c r="Q3" i="6" s="1"/>
  <c r="P3" i="6"/>
  <c r="R1" i="6"/>
  <c r="Q1" i="6"/>
  <c r="P1" i="6"/>
  <c r="O1" i="6"/>
  <c r="N4" i="6"/>
  <c r="N5" i="6"/>
  <c r="N6" i="6"/>
  <c r="N7" i="6"/>
  <c r="N8" i="6"/>
  <c r="N9" i="6"/>
  <c r="N10" i="6"/>
  <c r="N11" i="6"/>
  <c r="N12" i="6"/>
  <c r="N13" i="6"/>
  <c r="N14" i="6"/>
  <c r="N15" i="6"/>
  <c r="N16" i="6"/>
  <c r="N17" i="6"/>
  <c r="N18" i="6"/>
  <c r="N19" i="6"/>
  <c r="N20" i="6"/>
  <c r="N21" i="6"/>
  <c r="N22" i="6"/>
  <c r="N23" i="6"/>
  <c r="N24" i="6"/>
  <c r="N25" i="6"/>
  <c r="N26" i="6"/>
  <c r="N27" i="6"/>
  <c r="N28" i="6"/>
  <c r="N29" i="6"/>
  <c r="N30" i="6"/>
  <c r="N31" i="6"/>
  <c r="N32" i="6"/>
  <c r="N33" i="6"/>
  <c r="N34" i="6"/>
  <c r="N35" i="6"/>
  <c r="N36" i="6"/>
  <c r="N37" i="6"/>
  <c r="N38" i="6"/>
  <c r="N39" i="6"/>
  <c r="N40" i="6"/>
  <c r="N41" i="6"/>
  <c r="N42" i="6"/>
  <c r="N43" i="6"/>
  <c r="N44" i="6"/>
  <c r="N45" i="6"/>
  <c r="N46" i="6"/>
  <c r="N47" i="6"/>
  <c r="N48" i="6"/>
  <c r="N49" i="6"/>
  <c r="N50" i="6"/>
  <c r="N51" i="6"/>
  <c r="N52" i="6"/>
  <c r="N53" i="6"/>
  <c r="N54" i="6"/>
  <c r="N55" i="6"/>
  <c r="N56" i="6"/>
  <c r="N57" i="6"/>
  <c r="N58" i="6"/>
  <c r="N59" i="6"/>
  <c r="N60" i="6"/>
  <c r="N61" i="6"/>
  <c r="N62" i="6"/>
  <c r="N63" i="6"/>
  <c r="N64" i="6"/>
  <c r="N65" i="6"/>
  <c r="N66" i="6"/>
  <c r="N67" i="6"/>
  <c r="N68" i="6"/>
  <c r="N69" i="6"/>
  <c r="N70" i="6"/>
  <c r="N71" i="6"/>
  <c r="N72" i="6"/>
  <c r="N73" i="6"/>
  <c r="N74" i="6"/>
  <c r="N75" i="6"/>
  <c r="N76" i="6"/>
  <c r="N77" i="6"/>
  <c r="N78" i="6"/>
  <c r="N79" i="6"/>
  <c r="N80" i="6"/>
  <c r="N81" i="6"/>
  <c r="N82" i="6"/>
  <c r="N83" i="6"/>
  <c r="N84" i="6"/>
  <c r="N85" i="6"/>
  <c r="N86" i="6"/>
  <c r="N87" i="6"/>
  <c r="N88" i="6"/>
  <c r="N89" i="6"/>
  <c r="N90" i="6"/>
  <c r="N91" i="6"/>
  <c r="N92" i="6"/>
  <c r="N93" i="6"/>
  <c r="N94" i="6"/>
  <c r="N95" i="6"/>
  <c r="N96" i="6"/>
  <c r="N97" i="6"/>
  <c r="N98" i="6"/>
  <c r="N99" i="6"/>
  <c r="N100" i="6"/>
  <c r="N101" i="6"/>
  <c r="N102" i="6"/>
  <c r="N103" i="6"/>
  <c r="N104" i="6"/>
  <c r="N105" i="6"/>
  <c r="N106" i="6"/>
  <c r="N107" i="6"/>
  <c r="N108" i="6"/>
  <c r="N109" i="6"/>
  <c r="N110" i="6"/>
  <c r="N111" i="6"/>
  <c r="N112" i="6"/>
  <c r="N113" i="6"/>
  <c r="N114" i="6"/>
  <c r="N115" i="6"/>
  <c r="N116" i="6"/>
  <c r="N117" i="6"/>
  <c r="N118" i="6"/>
  <c r="N119" i="6"/>
  <c r="N120" i="6"/>
  <c r="N121" i="6"/>
  <c r="N122" i="6"/>
  <c r="N123" i="6"/>
  <c r="N124" i="6"/>
  <c r="N125" i="6"/>
  <c r="N126" i="6"/>
  <c r="N127" i="6"/>
  <c r="N128" i="6"/>
  <c r="N129" i="6"/>
  <c r="N130" i="6"/>
  <c r="N131" i="6"/>
  <c r="N132" i="6"/>
  <c r="N133" i="6"/>
  <c r="N134" i="6"/>
  <c r="N135" i="6"/>
  <c r="N136" i="6"/>
  <c r="N137" i="6"/>
  <c r="N138" i="6"/>
  <c r="N139" i="6"/>
  <c r="N140" i="6"/>
  <c r="N141" i="6"/>
  <c r="N142" i="6"/>
  <c r="N143" i="6"/>
  <c r="N144" i="6"/>
  <c r="N145" i="6"/>
  <c r="N146" i="6"/>
  <c r="N147" i="6"/>
  <c r="N148" i="6"/>
  <c r="N149" i="6"/>
  <c r="N150" i="6"/>
  <c r="N151" i="6"/>
  <c r="N152" i="6"/>
  <c r="N3" i="6"/>
  <c r="E22" i="6"/>
  <c r="E21" i="6"/>
  <c r="E17" i="6"/>
  <c r="E11" i="6"/>
  <c r="I8" i="3"/>
  <c r="I10" i="3"/>
  <c r="I13" i="3"/>
  <c r="H14" i="3"/>
  <c r="I14" i="3" s="1"/>
  <c r="H13" i="3"/>
  <c r="H12" i="3"/>
  <c r="I12" i="3" s="1"/>
  <c r="H11" i="3"/>
  <c r="I11" i="3" s="1"/>
  <c r="H10" i="3"/>
  <c r="H9" i="3"/>
  <c r="I9" i="3" s="1"/>
  <c r="H8" i="3"/>
  <c r="H7" i="3"/>
  <c r="I7" i="3" s="1"/>
  <c r="D45" i="2" l="1"/>
  <c r="D46" i="2"/>
  <c r="D47" i="2"/>
  <c r="D44" i="2"/>
  <c r="D48" i="2" s="1"/>
  <c r="D35" i="2"/>
  <c r="D36" i="2"/>
  <c r="D37" i="2"/>
  <c r="D34" i="2"/>
  <c r="D38" i="2" s="1"/>
  <c r="D39" i="2" s="1"/>
  <c r="D25" i="2"/>
  <c r="D26" i="2"/>
  <c r="D27" i="2"/>
  <c r="D24" i="2"/>
  <c r="D28" i="2" s="1"/>
  <c r="D14" i="2"/>
  <c r="D17" i="2" s="1"/>
  <c r="D18" i="2" s="1"/>
  <c r="D15" i="2"/>
  <c r="D16" i="2"/>
  <c r="D13" i="2"/>
  <c r="E18" i="13"/>
  <c r="D28" i="13" s="1"/>
  <c r="E4" i="13"/>
  <c r="D5" i="13"/>
  <c r="E7" i="13" s="1"/>
  <c r="D6" i="13"/>
  <c r="E10" i="13" s="1"/>
  <c r="D7" i="13"/>
  <c r="D8" i="13"/>
  <c r="E9" i="13" s="1"/>
  <c r="D9" i="13"/>
  <c r="D10" i="13"/>
  <c r="D4" i="13"/>
  <c r="E6" i="13" s="1"/>
  <c r="C11" i="13"/>
  <c r="E5" i="13" l="1"/>
  <c r="E8" i="13"/>
  <c r="C3" i="1"/>
  <c r="C4" i="1"/>
  <c r="C5" i="1"/>
  <c r="C6" i="1"/>
  <c r="C7" i="1"/>
  <c r="C8" i="1"/>
  <c r="C9" i="1"/>
  <c r="C10" i="1"/>
  <c r="C11" i="1"/>
  <c r="C12" i="1"/>
  <c r="C13" i="1"/>
  <c r="C14" i="1"/>
  <c r="C15" i="1"/>
  <c r="C16" i="1"/>
  <c r="C17" i="1"/>
  <c r="C18" i="1"/>
  <c r="C19" i="1"/>
  <c r="C20" i="1"/>
  <c r="C21" i="1"/>
  <c r="C22" i="1"/>
  <c r="C23" i="1"/>
  <c r="C24" i="1"/>
  <c r="C25" i="1"/>
  <c r="C26" i="1"/>
  <c r="C2" i="1"/>
  <c r="M8" i="1"/>
  <c r="D3" i="1"/>
  <c r="D4" i="1"/>
  <c r="D5" i="1"/>
  <c r="D6" i="1"/>
  <c r="D7" i="1"/>
  <c r="D8" i="1"/>
  <c r="D9" i="1"/>
  <c r="D10" i="1"/>
  <c r="D11" i="1"/>
  <c r="D12" i="1"/>
  <c r="D13" i="1"/>
  <c r="D14" i="1"/>
  <c r="D15" i="1"/>
  <c r="D16" i="1"/>
  <c r="D17" i="1"/>
  <c r="D18" i="1"/>
  <c r="D19" i="1"/>
  <c r="D20" i="1"/>
  <c r="D21" i="1"/>
  <c r="D22" i="1"/>
  <c r="D23" i="1"/>
  <c r="D24" i="1"/>
  <c r="D25" i="1"/>
  <c r="D26" i="1"/>
  <c r="D2" i="1"/>
  <c r="M6" i="1"/>
  <c r="M5" i="1"/>
  <c r="M4" i="1"/>
  <c r="I54" i="42" l="1"/>
  <c r="I55" i="42"/>
  <c r="I56" i="42"/>
  <c r="I57" i="42"/>
  <c r="I58" i="42"/>
  <c r="I59" i="42"/>
  <c r="I60" i="42"/>
  <c r="I61" i="42"/>
  <c r="I62" i="42"/>
  <c r="I53" i="42"/>
  <c r="I9" i="42" l="1"/>
  <c r="I10" i="42"/>
  <c r="I11" i="42"/>
  <c r="I12" i="42"/>
  <c r="I13" i="42"/>
  <c r="I14" i="42"/>
  <c r="I15" i="42"/>
  <c r="I16" i="42"/>
  <c r="I17" i="42"/>
  <c r="I8" i="42"/>
  <c r="H62" i="42" l="1"/>
  <c r="H61" i="42"/>
  <c r="H60" i="42"/>
  <c r="H59" i="42"/>
  <c r="H58" i="42"/>
  <c r="H57" i="42"/>
  <c r="H56" i="42"/>
  <c r="H55" i="42"/>
  <c r="H54" i="42"/>
  <c r="H53" i="42"/>
  <c r="H17" i="42"/>
  <c r="T16" i="42"/>
  <c r="S16" i="42"/>
  <c r="H16" i="42"/>
  <c r="T15" i="42"/>
  <c r="S15" i="42"/>
  <c r="H15" i="42"/>
  <c r="T14" i="42"/>
  <c r="S14" i="42"/>
  <c r="H14" i="42"/>
  <c r="T13" i="42"/>
  <c r="S13" i="42"/>
  <c r="H13" i="42"/>
  <c r="T12" i="42"/>
  <c r="S12" i="42"/>
  <c r="H12" i="42"/>
  <c r="T11" i="42"/>
  <c r="S11" i="42"/>
  <c r="H11" i="42"/>
  <c r="T10" i="42"/>
  <c r="S10" i="42"/>
  <c r="H10" i="42"/>
  <c r="T9" i="42"/>
  <c r="S9" i="42"/>
  <c r="H9" i="42"/>
  <c r="T8" i="42"/>
  <c r="S8" i="42"/>
  <c r="H8" i="42"/>
  <c r="T7" i="42"/>
  <c r="S7" i="42"/>
  <c r="H50" i="41" l="1"/>
  <c r="H36" i="41"/>
  <c r="E36" i="41"/>
  <c r="E66" i="41" l="1"/>
  <c r="E65" i="41"/>
  <c r="E64" i="41"/>
  <c r="H52" i="41"/>
  <c r="E52" i="41"/>
  <c r="H51" i="41"/>
  <c r="E51" i="41"/>
  <c r="E50" i="41"/>
  <c r="H38" i="41"/>
  <c r="H37" i="41"/>
  <c r="E37" i="41"/>
  <c r="H25" i="41"/>
  <c r="H55" i="41" l="1"/>
  <c r="H41" i="41"/>
  <c r="D44" i="41" s="1"/>
  <c r="F65" i="41"/>
  <c r="G65" i="41" s="1"/>
  <c r="F64" i="41"/>
  <c r="G64" i="41" s="1"/>
  <c r="D58" i="41"/>
  <c r="F66" i="41"/>
  <c r="G66" i="41" s="1"/>
  <c r="G67" i="41" l="1"/>
  <c r="G68" i="41" s="1"/>
  <c r="F72" i="41" s="1"/>
  <c r="H37" i="2" l="1"/>
  <c r="H36" i="2"/>
  <c r="H35" i="2"/>
  <c r="H34" i="2"/>
  <c r="H27" i="2"/>
  <c r="H26" i="2"/>
  <c r="H25" i="2"/>
  <c r="H24" i="2"/>
  <c r="H16" i="2"/>
  <c r="H15" i="2"/>
  <c r="H14" i="2"/>
  <c r="H13" i="2"/>
  <c r="H17" i="2" l="1"/>
  <c r="H18" i="2" s="1"/>
  <c r="H28" i="2"/>
  <c r="H38" i="2"/>
  <c r="H39" i="2" s="1"/>
</calcChain>
</file>

<file path=xl/sharedStrings.xml><?xml version="1.0" encoding="utf-8"?>
<sst xmlns="http://schemas.openxmlformats.org/spreadsheetml/2006/main" count="1378" uniqueCount="710">
  <si>
    <t>Mean</t>
  </si>
  <si>
    <t>Using the following tuples, compute the distances listed below:</t>
  </si>
  <si>
    <t>Tuples:</t>
  </si>
  <si>
    <t>Euclidean Distance:</t>
  </si>
  <si>
    <t>=SQRT( (5-10)^2 + …..(7-4)^2)</t>
  </si>
  <si>
    <t>(xi-xj)^2</t>
  </si>
  <si>
    <t>Tuple i</t>
  </si>
  <si>
    <t>Tuple j</t>
  </si>
  <si>
    <t>SUM =</t>
  </si>
  <si>
    <t>SQRT(SUM)=</t>
  </si>
  <si>
    <t>Manhattan Distance:</t>
  </si>
  <si>
    <t>= ABS(5-10) + …+ABS(7-4)</t>
  </si>
  <si>
    <t>ABS(xi - xj)</t>
  </si>
  <si>
    <t xml:space="preserve">Minkowski Distance (using h=3) </t>
  </si>
  <si>
    <t>= the h-root of (ABS (5-10)^h + …ABS(7-4)^h)</t>
  </si>
  <si>
    <t>ABS(xi - xj)^3</t>
  </si>
  <si>
    <t>h-root=</t>
  </si>
  <si>
    <t>Supremum Distance:  the maximum distance for one of the attributes:</t>
  </si>
  <si>
    <t>ABS(xi-xj)</t>
  </si>
  <si>
    <t>MAX =</t>
  </si>
  <si>
    <t>Smoothing by bin means, bin-depth of 3:</t>
  </si>
  <si>
    <t>Bin 1:</t>
  </si>
  <si>
    <t>Bin 2:</t>
  </si>
  <si>
    <t>Bin 3:</t>
  </si>
  <si>
    <t>Bin 4:</t>
  </si>
  <si>
    <t>Bin 5:</t>
  </si>
  <si>
    <t>Bin 6:</t>
  </si>
  <si>
    <t>Bin 7:</t>
  </si>
  <si>
    <t>Bin 8:</t>
  </si>
  <si>
    <t>New Bin</t>
  </si>
  <si>
    <t>a.</t>
  </si>
  <si>
    <t>v' =[ (v - minA)/(maxA-minA)]*(new_maxA - new_minA) +new_minA</t>
  </si>
  <si>
    <t>b.</t>
  </si>
  <si>
    <t>z = (x-µ)/σ</t>
  </si>
  <si>
    <t xml:space="preserve">z =  </t>
  </si>
  <si>
    <t>c.</t>
  </si>
  <si>
    <t xml:space="preserve">v' =  </t>
  </si>
  <si>
    <t xml:space="preserve">v' = </t>
  </si>
  <si>
    <t>d.</t>
  </si>
  <si>
    <t>Which of the normalization methods would be appropriate for the IRIS dataset?</t>
  </si>
  <si>
    <t>(Consider the limitations of the various methods.)</t>
  </si>
  <si>
    <t>•</t>
  </si>
  <si>
    <t>Discuss one of the numeric attributes, such as PetalWidth.</t>
  </si>
  <si>
    <t>Use this Data for Chapter 2, Problem 2</t>
  </si>
  <si>
    <t xml:space="preserve">For Problem 2.6, </t>
  </si>
  <si>
    <t>As an example, using the book's data:</t>
  </si>
  <si>
    <t>Sum of Bin</t>
  </si>
  <si>
    <t xml:space="preserve">v = </t>
  </si>
  <si>
    <t xml:space="preserve">minA = </t>
  </si>
  <si>
    <t xml:space="preserve">maxA = </t>
  </si>
  <si>
    <t>new_minA =</t>
  </si>
  <si>
    <t>new_maxA =</t>
  </si>
  <si>
    <t xml:space="preserve">x = </t>
  </si>
  <si>
    <t xml:space="preserve">µ = </t>
  </si>
  <si>
    <t xml:space="preserve">z = </t>
  </si>
  <si>
    <t>(Expalin how many decimal places you are using for the scaling.)</t>
  </si>
  <si>
    <t xml:space="preserve">decimal scaling:  </t>
  </si>
  <si>
    <t xml:space="preserve">min-max:  </t>
  </si>
  <si>
    <t xml:space="preserve">z-score: </t>
  </si>
  <si>
    <t>(Review pages 113-115.)</t>
  </si>
  <si>
    <t>Problem 3.7</t>
  </si>
  <si>
    <t>DATA</t>
  </si>
  <si>
    <t>Class</t>
  </si>
  <si>
    <t>width</t>
  </si>
  <si>
    <t>freq_median</t>
  </si>
  <si>
    <t>Σfreq_l</t>
  </si>
  <si>
    <t>n</t>
  </si>
  <si>
    <t>L_1</t>
  </si>
  <si>
    <t>Compute an approximate median.</t>
  </si>
  <si>
    <t>f.</t>
  </si>
  <si>
    <t>5 but less than 10</t>
  </si>
  <si>
    <t>In what class does the median occur?</t>
  </si>
  <si>
    <t>e.</t>
  </si>
  <si>
    <t>How many sessions in the sample?</t>
  </si>
  <si>
    <t>What is the width of each class?</t>
  </si>
  <si>
    <t>30 or more</t>
  </si>
  <si>
    <t>25 but less than 30</t>
  </si>
  <si>
    <t>20 but less than 25</t>
  </si>
  <si>
    <t>15 but less than 20</t>
  </si>
  <si>
    <t>10 but less than 15</t>
  </si>
  <si>
    <t>0 but less than 5</t>
  </si>
  <si>
    <t>Rel.  Freq.</t>
  </si>
  <si>
    <t>Freq.</t>
  </si>
  <si>
    <t>Time (in minutes)</t>
  </si>
  <si>
    <t>Problem 2.3  Use the following data:</t>
  </si>
  <si>
    <t>median:</t>
  </si>
  <si>
    <t>Problem 4.3</t>
  </si>
  <si>
    <t>Consider the following situation:</t>
  </si>
  <si>
    <t>Category Manager</t>
  </si>
  <si>
    <t>→</t>
  </si>
  <si>
    <t>Construct a star-schema and a snowflake schema for this data warehouse.</t>
  </si>
  <si>
    <t>Determine the keys, and construct new keys as you extract additional entities</t>
  </si>
  <si>
    <t>for the snowflake schema.</t>
  </si>
  <si>
    <t>Problem 4.4</t>
  </si>
  <si>
    <t xml:space="preserve">Refer to the problem in the text. </t>
  </si>
  <si>
    <t>Part-a (the snowflake schema) is completed below.</t>
  </si>
  <si>
    <t>to list the average grade for each student in the year 2012</t>
  </si>
  <si>
    <t>to list the average grade for all students in the year 2012</t>
  </si>
  <si>
    <t>to list the average grade of English courses for each student</t>
  </si>
  <si>
    <t>So for the purposes of this assignment, treat Fig 4.3 as a base cuboid.</t>
  </si>
  <si>
    <t>A data cube, C, has n dimensions, and each dimension has exactly p distinct values in the base cuboid.</t>
  </si>
  <si>
    <t>Assume that there are no concept hierarchies associated with the dimensions.</t>
  </si>
  <si>
    <t>What is the maximum number of cells possible in the base cuboid?</t>
  </si>
  <si>
    <t>(To visualize, the cuboid is pictured in Figure 4.3.)</t>
  </si>
  <si>
    <t>What is the minimum number of cells possible in the base cuboid?</t>
  </si>
  <si>
    <t xml:space="preserve">Give an example, listing those cells that constitute an example of a minimum number.  </t>
  </si>
  <si>
    <t>What is the maximum number of cells possible (including both base cells and aggregate cells) in</t>
  </si>
  <si>
    <t>the data cube, C?</t>
  </si>
  <si>
    <t>Again, using the example of Figure 4.3, what is the maximum number of cells?</t>
  </si>
  <si>
    <t>How many cells in the base cuboid?</t>
  </si>
  <si>
    <t>How many cells in the 3-D cuboids?</t>
  </si>
  <si>
    <t>How many cells in the 2-D cuboids?</t>
  </si>
  <si>
    <t>How many cells in the 1-D cuboids?</t>
  </si>
  <si>
    <t>How many cells in the Apex?</t>
  </si>
  <si>
    <t>What is the minimum number of cells possible in the data cube, C?</t>
  </si>
  <si>
    <t>T100</t>
  </si>
  <si>
    <t>min_sup = 60%</t>
  </si>
  <si>
    <t>T200</t>
  </si>
  <si>
    <t>60% of 5 transactions = 3</t>
  </si>
  <si>
    <t>T300</t>
  </si>
  <si>
    <t>T400</t>
  </si>
  <si>
    <t>T500</t>
  </si>
  <si>
    <t>Problem 6.6  Find frequent itemsets, using both apriori and FP-tree</t>
  </si>
  <si>
    <t>For apriori:  show each C_k an L_k, as demonstrated in class</t>
  </si>
  <si>
    <t>For FP:  show each tree iteration</t>
  </si>
  <si>
    <t xml:space="preserve">Compute the Chi-Square statistic.  </t>
  </si>
  <si>
    <t>2.  Create a new contingency table with the expected frequencies.</t>
  </si>
  <si>
    <t>3.  What is the chi-square critical value?</t>
  </si>
  <si>
    <t>3.  Compute the chi-square statistic.</t>
  </si>
  <si>
    <t>4.  What is your conclusion regarding indepenence?</t>
  </si>
  <si>
    <t xml:space="preserve">Compare several pattern evaluation measures.  Refer to Table 6.9 on page 269.  </t>
  </si>
  <si>
    <t>2.  Interpret your results.</t>
  </si>
  <si>
    <t>Problem 8.12</t>
  </si>
  <si>
    <t>Complete the following table, and then plot the ROC curve:</t>
  </si>
  <si>
    <t>TPR = TP/P</t>
  </si>
  <si>
    <t>Tuple #</t>
  </si>
  <si>
    <t>Prob.</t>
  </si>
  <si>
    <t>TP</t>
  </si>
  <si>
    <t>FP</t>
  </si>
  <si>
    <t>TN</t>
  </si>
  <si>
    <t>FN</t>
  </si>
  <si>
    <t>TPR</t>
  </si>
  <si>
    <t>FPR</t>
  </si>
  <si>
    <t>P</t>
  </si>
  <si>
    <t>N</t>
  </si>
  <si>
    <t>Step 1:  Start with equation 8.1, p. 337, to calculate Info(D):</t>
  </si>
  <si>
    <t>Step 5:  Calculate Gain Ratio (Equation 8.6, p. 341)</t>
  </si>
  <si>
    <t>Problem 8.7, revised</t>
  </si>
  <si>
    <t>*using Information Gain</t>
  </si>
  <si>
    <t>*using Gain Ratio</t>
  </si>
  <si>
    <t>*using Gini</t>
  </si>
  <si>
    <t>Your calculations should be for the first data split.</t>
  </si>
  <si>
    <t>Show your calculations.</t>
  </si>
  <si>
    <t xml:space="preserve">Discuss your results and comparison.  </t>
  </si>
  <si>
    <t>(you may find it helpful to write some basic variables here)</t>
  </si>
  <si>
    <t>x1</t>
  </si>
  <si>
    <t>x2</t>
  </si>
  <si>
    <t>x3</t>
  </si>
  <si>
    <t>w14</t>
  </si>
  <si>
    <t>w15</t>
  </si>
  <si>
    <t>w24</t>
  </si>
  <si>
    <t>w25</t>
  </si>
  <si>
    <t>w34</t>
  </si>
  <si>
    <t>w35</t>
  </si>
  <si>
    <t>w46</t>
  </si>
  <si>
    <t>w56</t>
  </si>
  <si>
    <t>θ4</t>
  </si>
  <si>
    <t>θ5</t>
  </si>
  <si>
    <t>θ6</t>
  </si>
  <si>
    <t>Table 9.2</t>
  </si>
  <si>
    <t>Net Input and Output Calculations</t>
  </si>
  <si>
    <t>Use equation 9.4 on p. 402 to compute Net Inputs</t>
  </si>
  <si>
    <t>Use equation 9.5 on p. 402 to compute Output</t>
  </si>
  <si>
    <t>Unit</t>
  </si>
  <si>
    <t>Net Input Formula</t>
  </si>
  <si>
    <t>Net Input</t>
  </si>
  <si>
    <t>Output</t>
  </si>
  <si>
    <t xml:space="preserve">Table 9.3 </t>
  </si>
  <si>
    <t>Calculation of error at each node</t>
  </si>
  <si>
    <t>Use equation 9.6 on page 403 for output layer error</t>
  </si>
  <si>
    <t>Use equation 9.7 on page 403 for hidden layer error</t>
  </si>
  <si>
    <t>The example in the book states that the known class label is "1".</t>
  </si>
  <si>
    <t>Error Formula</t>
  </si>
  <si>
    <t>Error</t>
  </si>
  <si>
    <t>Table 9.4</t>
  </si>
  <si>
    <t>Calculations for Weight and Bias Updating</t>
  </si>
  <si>
    <t>Use equations 9.8 an 9.9 on page 403</t>
  </si>
  <si>
    <t>L=</t>
  </si>
  <si>
    <t xml:space="preserve">This is the constant learning rate they chose for </t>
  </si>
  <si>
    <t>this specific model.</t>
  </si>
  <si>
    <t>item</t>
  </si>
  <si>
    <t>New weight formula</t>
  </si>
  <si>
    <t>New weight</t>
  </si>
  <si>
    <t>Homework Problem 9.1:</t>
  </si>
  <si>
    <t>Continuing Example 9.1 of your text (pp. 404-405), assume that the second training tuple</t>
  </si>
  <si>
    <t>show the backpropagation calculations that will be triggered by this training tuple.</t>
  </si>
  <si>
    <t>Assume that the known class label of this tuple is "1".</t>
  </si>
  <si>
    <t>Assume that the learning rate remains .9.</t>
  </si>
  <si>
    <t>Old_w</t>
  </si>
  <si>
    <t>You may use programming tool you wish (or none at all).  But your results</t>
  </si>
  <si>
    <t>should be presented in a format similar to the tables below,</t>
  </si>
  <si>
    <t>as demonstrate in class.</t>
  </si>
  <si>
    <t>Problem 9.6  as in the textbook, but add this question:</t>
  </si>
  <si>
    <t>HW Problems, Chapter 10</t>
  </si>
  <si>
    <t>as  in the textbook, no changes</t>
  </si>
  <si>
    <t>What kinds of applications might be appropriate for each of these classification methods?</t>
  </si>
  <si>
    <t>Then, give the values of those cells.  For instance, (Q1, home entertainment, Vancouver) (Fig. 4.3).</t>
  </si>
  <si>
    <t>Refer to pages 338- 341 for your calculations and to support your conclusions.</t>
  </si>
  <si>
    <t>Homework Index</t>
  </si>
  <si>
    <t>The following problems are based on problems from your textbook.</t>
  </si>
  <si>
    <r>
      <t xml:space="preserve">However </t>
    </r>
    <r>
      <rPr>
        <i/>
        <sz val="11"/>
        <color theme="1"/>
        <rFont val="Calibri"/>
        <family val="2"/>
        <scheme val="minor"/>
      </rPr>
      <t>most</t>
    </r>
    <r>
      <rPr>
        <sz val="11"/>
        <color theme="1"/>
        <rFont val="Calibri"/>
        <family val="2"/>
        <scheme val="minor"/>
      </rPr>
      <t xml:space="preserve"> of them are slightly revised.  </t>
    </r>
    <r>
      <rPr>
        <i/>
        <sz val="11"/>
        <color theme="1"/>
        <rFont val="Calibri"/>
        <family val="2"/>
        <scheme val="minor"/>
      </rPr>
      <t>Please check this spreadsheet</t>
    </r>
  </si>
  <si>
    <t xml:space="preserve">to see if the questions have been changed, or if you are required to use </t>
  </si>
  <si>
    <t>different data or examples.</t>
  </si>
  <si>
    <t>Chapter 2:</t>
  </si>
  <si>
    <t>Chapter 3:</t>
  </si>
  <si>
    <t>Chapter 4:</t>
  </si>
  <si>
    <t>Chapter 6:</t>
  </si>
  <si>
    <t>6.6, 6.14c</t>
  </si>
  <si>
    <t>7, 12</t>
  </si>
  <si>
    <t>Chapter 9:</t>
  </si>
  <si>
    <t>Chapter 10:</t>
  </si>
  <si>
    <t>1, 2, 6, 10, 16</t>
  </si>
  <si>
    <t>(6, 3, 20, 11) and (12, 0, 17, 9)</t>
  </si>
  <si>
    <t>Problem 3.3, Revised</t>
  </si>
  <si>
    <t>Transform the value 53 for this dataset onto the range [0.0, 1.0]</t>
  </si>
  <si>
    <t>(Recall that you have µ and σ from Problem 2.2--use 18.18 for σ.)</t>
  </si>
  <si>
    <t>σ = 18.18</t>
  </si>
  <si>
    <t>For each Chemist:</t>
  </si>
  <si>
    <t>The following attributes are  stored in the data warehouse for each instance of equipment assignment:</t>
  </si>
  <si>
    <t>(hours used and amount charged)</t>
  </si>
  <si>
    <t>For each piece of Equipment:</t>
  </si>
  <si>
    <t>ChemistID</t>
  </si>
  <si>
    <t>equipment_serial#</t>
  </si>
  <si>
    <t>Chemist Name</t>
  </si>
  <si>
    <t>equipmentDescription</t>
  </si>
  <si>
    <t>Chemist Rank</t>
  </si>
  <si>
    <t>EquipmentCategory</t>
  </si>
  <si>
    <t>For each Project:</t>
  </si>
  <si>
    <t>ProjectID</t>
  </si>
  <si>
    <t>ProjectName</t>
  </si>
  <si>
    <t>HQ Region</t>
  </si>
  <si>
    <t>HQ City</t>
  </si>
  <si>
    <t>HQ State</t>
  </si>
  <si>
    <t>HQ Zip Code</t>
  </si>
  <si>
    <t>to list the average grade for all students in COMP 300</t>
  </si>
  <si>
    <t>to list the average grade for all of my students in COMP 300 (I am instructor #007)</t>
  </si>
  <si>
    <t>to list the average grade for  all students taking courses in the CS department</t>
  </si>
  <si>
    <t>to list the average grade for  all math majors in 2013</t>
  </si>
  <si>
    <t>to list the average grade for all students in 2013</t>
  </si>
  <si>
    <r>
      <rPr>
        <b/>
        <sz val="16"/>
        <color theme="1"/>
        <rFont val="Calibri"/>
        <family val="2"/>
        <scheme val="minor"/>
      </rPr>
      <t>Problem 4.16:</t>
    </r>
    <r>
      <rPr>
        <sz val="11"/>
        <color theme="1"/>
        <rFont val="Calibri"/>
        <family val="2"/>
        <scheme val="minor"/>
      </rPr>
      <t xml:space="preserve">  Answer the questions in the text, but use as an example the 3-D data cube shown in Figure 4.3 on p. 138.</t>
    </r>
  </si>
  <si>
    <t>That is the same as the left-most cuboid in Figure 4.4, but without the dimension of Supplier.</t>
  </si>
  <si>
    <t>Although the book states that Fig 4.3 is not a base cuboid (rather, they state it is a cuboid summarized</t>
  </si>
  <si>
    <t>by Supplier), it displays the same data as the first base cuboid in Figure 4.4.</t>
  </si>
  <si>
    <t>Modify it as follows:</t>
  </si>
  <si>
    <t>The company also does business in Los Angeles</t>
  </si>
  <si>
    <t>The company has recently expanded into wiring.</t>
  </si>
  <si>
    <t>The company has decided to track its sales data by the fifth of the year instead of by quarter.</t>
  </si>
  <si>
    <t>(It's a strange company.  They call them Q1, Q2, Q3, Q4, and Q5.)</t>
  </si>
  <si>
    <t>This means that instead of four distinct values for each dimension in the base cuboid, there are 5.</t>
  </si>
  <si>
    <t>For our example, n=3 and p=5</t>
  </si>
  <si>
    <t>For instance, cells (1,1,1) (1,1,2), (1,1,3) (1,1,4) and (1,1,5)   (This is an incorrect example.)</t>
  </si>
  <si>
    <t>To create association rules where min_sup = 60% and min_conf = 80%:</t>
  </si>
  <si>
    <t>For each set, L,  generate all non-empty sets.  For each non-empty subset, s:</t>
  </si>
  <si>
    <t>support_count is simply how often it appears in the list.</t>
  </si>
  <si>
    <t>support is support_count over total # of transactions.</t>
  </si>
  <si>
    <t>confidence = support_count(L) / support_count (s)</t>
  </si>
  <si>
    <t>BTW, this is P(Y and K)/ P(K).  It's conditional probability...</t>
  </si>
  <si>
    <t>More precisely, it's also P(Y U K)/P(K)</t>
  </si>
  <si>
    <t>Create the strong association rules that can be inferred from L_2.</t>
  </si>
  <si>
    <t>Create the strong assocation rules for set SOR.</t>
  </si>
  <si>
    <t>{H, O, A, R, D, S, E}</t>
  </si>
  <si>
    <t>{C, O, A, R, S, E}</t>
  </si>
  <si>
    <t>{E, C, A, R, D, S}</t>
  </si>
  <si>
    <t>{R, O, A, D, S}</t>
  </si>
  <si>
    <t>{H, O, U, S, E}</t>
  </si>
  <si>
    <t>hot dogs</t>
  </si>
  <si>
    <t>~hot dogs</t>
  </si>
  <si>
    <t>hamburgers</t>
  </si>
  <si>
    <t>~hamburgers</t>
  </si>
  <si>
    <t xml:space="preserve">  Use the data below:</t>
  </si>
  <si>
    <t>Problem 6.14 -revised</t>
  </si>
  <si>
    <t>1.  Add a totals row and column to your contingency table.</t>
  </si>
  <si>
    <t>1.  Using the data from this problem  complete one row of a table similar to the one on p. 269.</t>
  </si>
  <si>
    <t>It will help, if you complete the following statistics first:</t>
  </si>
  <si>
    <t>P(Hamburgers):</t>
  </si>
  <si>
    <t>P(Hot Dogs):</t>
  </si>
  <si>
    <t>P(HotDogs|Hamburgers):</t>
  </si>
  <si>
    <t>P(Hamburgers|HotDogs):</t>
  </si>
  <si>
    <t>Event A will be "Hamburgers" and Event B will be "Hot Dogs".</t>
  </si>
  <si>
    <t>When your book shows your formulae for P(A|B) and so forth:</t>
  </si>
  <si>
    <t>all_conf =  sup(Hamburgers U Hot Dogs)/Max(sup(Hamburgers), sup(Hot Dogs))</t>
  </si>
  <si>
    <t>all_conf = min[P(A|B,P(B|A)</t>
  </si>
  <si>
    <t>lift = P(Hamburgers U Hot Dogs)/P(hot dog) P(hamburgers)</t>
  </si>
  <si>
    <t>lift = P(B|A)/P(B)</t>
  </si>
  <si>
    <t xml:space="preserve">max_confidence = </t>
  </si>
  <si>
    <t>Kulczynski = sup(ab)/2 *  (1/sup(a) + 1/sup(b) )</t>
  </si>
  <si>
    <t>Kulczynski = 1/2[PA|B)+P(B|A)]</t>
  </si>
  <si>
    <t>cosine = sup(ab)/sqrt(sup(a) * sup(b))</t>
  </si>
  <si>
    <t>cosine = SQRT[P(A|B) * P(B|A)]</t>
  </si>
  <si>
    <t>It is probably easier to use the formulae that express the measurement in terms of conditional probabilites.</t>
  </si>
  <si>
    <t>max( sup(ab)/sup(a), sup(ab)/sup(b) )</t>
  </si>
  <si>
    <t>MAX[PA|B),P(B|A)]</t>
  </si>
  <si>
    <r>
      <t xml:space="preserve">These are </t>
    </r>
    <r>
      <rPr>
        <b/>
        <sz val="11"/>
        <color rgb="FF002060"/>
        <rFont val="Calibri"/>
        <family val="2"/>
        <scheme val="minor"/>
      </rPr>
      <t xml:space="preserve">bolded and blue </t>
    </r>
    <r>
      <rPr>
        <sz val="11"/>
        <color theme="1"/>
        <rFont val="Calibri"/>
        <family val="2"/>
        <scheme val="minor"/>
      </rPr>
      <t>below:</t>
    </r>
  </si>
  <si>
    <t>Problem 8.7 (revised) HW</t>
  </si>
  <si>
    <t>Part 1:</t>
  </si>
  <si>
    <t>Using the data in Table 8.1 on page 338 your text, construct a Decision Tree in RapdMiner.</t>
  </si>
  <si>
    <t xml:space="preserve">Create your decision tree three ways:  </t>
  </si>
  <si>
    <t>Compare your results.</t>
  </si>
  <si>
    <t xml:space="preserve">Part 2:  </t>
  </si>
  <si>
    <t>Consider the data for problem 8.7 on page 387.</t>
  </si>
  <si>
    <r>
      <t xml:space="preserve">Calculate (outside of RapidMiner) the Gain and the Gain Ratio for  the attribute </t>
    </r>
    <r>
      <rPr>
        <i/>
        <sz val="11"/>
        <color theme="1"/>
        <rFont val="Calibri"/>
        <family val="2"/>
        <scheme val="minor"/>
      </rPr>
      <t>department.</t>
    </r>
  </si>
  <si>
    <r>
      <t xml:space="preserve">NOTE:  The target (label) attribute is </t>
    </r>
    <r>
      <rPr>
        <i/>
        <sz val="11"/>
        <color theme="1"/>
        <rFont val="Calibri"/>
        <family val="2"/>
        <scheme val="minor"/>
      </rPr>
      <t>status</t>
    </r>
    <r>
      <rPr>
        <sz val="11"/>
        <color theme="1"/>
        <rFont val="Calibri"/>
        <family val="2"/>
        <scheme val="minor"/>
      </rPr>
      <t>.</t>
    </r>
  </si>
  <si>
    <t>NOTE:  These data have been aggregated already. For instance, there are 30 tuples represented by the first row.</t>
  </si>
  <si>
    <t xml:space="preserve">These counts must be considered in your calculations.  </t>
  </si>
  <si>
    <t>For example, if you review Example 8.1 of your text, they list 9 tuples of class "yes", 5 of class "no".</t>
  </si>
  <si>
    <t>In this problem, there are 30 tuples of class "senior" summarized in the first row alone!!</t>
  </si>
  <si>
    <t>The table summarized 165 tuples, 113 Juniors and 52 Seniors!!</t>
  </si>
  <si>
    <t>Step 2:  Calculate Info_Dept    Equation 8.2, page 337</t>
  </si>
  <si>
    <t>Step 3:   Calculate Gain_Dept     Equation 8.3, page 337</t>
  </si>
  <si>
    <t>Step 4:  Calculate SplitInfo_Dept (Equation 8.5, p. 340)</t>
  </si>
  <si>
    <t>P=5 (we know as we are looking at training data)</t>
  </si>
  <si>
    <t>Problem 9.4, as in the textbook.</t>
  </si>
  <si>
    <r>
      <t xml:space="preserve">is </t>
    </r>
    <r>
      <rPr>
        <b/>
        <sz val="11"/>
        <color theme="1"/>
        <rFont val="Calibri"/>
        <family val="2"/>
        <scheme val="minor"/>
      </rPr>
      <t>X = (1,1,0)</t>
    </r>
    <r>
      <rPr>
        <sz val="11"/>
        <color theme="1"/>
        <rFont val="Calibri"/>
        <family val="2"/>
        <scheme val="minor"/>
      </rPr>
      <t>.  Using the new weights and biases as your "Old" weights,</t>
    </r>
  </si>
  <si>
    <t xml:space="preserve">You might want to know:  The values for most problems have been changed from BOTH the values in the text, </t>
  </si>
  <si>
    <t xml:space="preserve">    and ALSO from the values of the last time that I taught the course.</t>
  </si>
  <si>
    <t>How many cuboids does this cube contain (including the base and apex cuboids)?</t>
  </si>
  <si>
    <t>(To make this caculation easier, you may ignore the area dimension of the snowflake.)</t>
  </si>
  <si>
    <t>Part I:  Demo the text example, which uses the variable AGE.</t>
  </si>
  <si>
    <t>Using the data in Table 8.1 on page 338 your text, complete parts b and c of Problem 8.7 (p. 387)</t>
  </si>
  <si>
    <t>Implement your solution on RapidMiner.</t>
  </si>
  <si>
    <t xml:space="preserve">Create your decision tree for part b three ways:  </t>
  </si>
  <si>
    <r>
      <t xml:space="preserve">In addition, calculate (outside of RapidMiner) the Gain and the Gain Ratio for  the attribute </t>
    </r>
    <r>
      <rPr>
        <i/>
        <sz val="11"/>
        <color theme="1"/>
        <rFont val="Calibri"/>
        <family val="2"/>
        <scheme val="minor"/>
      </rPr>
      <t>credit limit.</t>
    </r>
  </si>
  <si>
    <t>DEMO:</t>
  </si>
  <si>
    <t>|D| = 14</t>
  </si>
  <si>
    <t>m = 2, because there are two classes:  buy and don't buy</t>
  </si>
  <si>
    <t>C|yes| = 9</t>
  </si>
  <si>
    <t>C|no| = 5</t>
  </si>
  <si>
    <t xml:space="preserve">Info (D) = (-9/14) log_2 (9/14) - (5/14) log_2 (5/14) </t>
  </si>
  <si>
    <t>Step 2:  Calculate Info_Age      Equation 8.2, page 337</t>
  </si>
  <si>
    <t xml:space="preserve">Looking at Equation 8.2: </t>
  </si>
  <si>
    <t>v=3 number of distinct values for age</t>
  </si>
  <si>
    <t>value of age</t>
  </si>
  <si>
    <t>value of j</t>
  </si>
  <si>
    <t>|D_ j |</t>
  </si>
  <si>
    <t>|D|</t>
  </si>
  <si>
    <t>#yes_j</t>
  </si>
  <si>
    <t>#no_j</t>
  </si>
  <si>
    <t>Info(D_j)</t>
  </si>
  <si>
    <t>youth</t>
  </si>
  <si>
    <t>middle</t>
  </si>
  <si>
    <t>senior</t>
  </si>
  <si>
    <t>NOTE:  I fudged the value for "middle, #no_j", because it's really zero.</t>
  </si>
  <si>
    <t>Step 3:  Calculate Gain (Equation 8.3, p. 337, and demonstrated on p. 339.</t>
  </si>
  <si>
    <t>Gain_age= Info(D) - Info_age(D)  =</t>
  </si>
  <si>
    <t>Repeat this calculation for Income, in order to demonstrate gain ratio on p. 341.</t>
  </si>
  <si>
    <t>Step 2:  Calculate Info_Income      Equation 8.2, page 337</t>
  </si>
  <si>
    <t>v=3 number of distinct values for income</t>
  </si>
  <si>
    <t>value of income</t>
  </si>
  <si>
    <t>high</t>
  </si>
  <si>
    <t>medium</t>
  </si>
  <si>
    <t>low</t>
  </si>
  <si>
    <t>Gain_income= Info(D) - Info_income(D)  =</t>
  </si>
  <si>
    <t>Step 4:  Calculate SplitInfo_Income (Equation 8.5, p. 340)</t>
  </si>
  <si>
    <t>log_2 (|D_j|/|D|)</t>
  </si>
  <si>
    <t>E*F</t>
  </si>
  <si>
    <t>SplitInfo_Income =</t>
  </si>
  <si>
    <t>GainRatio_Income = Gain_Income / SplitInfo_Income =</t>
  </si>
  <si>
    <t>(|D_j |/ |D|)</t>
  </si>
  <si>
    <t>Demo Example 8.11 p. 375 from text</t>
  </si>
  <si>
    <t>P=</t>
  </si>
  <si>
    <t>To plot:</t>
  </si>
  <si>
    <t>Demo (empty):</t>
  </si>
  <si>
    <t xml:space="preserve">P = </t>
  </si>
  <si>
    <t>Use this table for homework:</t>
  </si>
  <si>
    <t>Once your contingency table is complete, and you have also computed the above conditional probabilities:</t>
  </si>
  <si>
    <t>Homework Problems 10.1, 10.2, 10.6, 10.10, 10.16</t>
  </si>
  <si>
    <t>Use normalization by decimal scaling to normalize the value 53, in a dataset that has ages in the range of 16 - 65.</t>
  </si>
  <si>
    <t xml:space="preserve">Transform the value 53 to a z-value. </t>
  </si>
  <si>
    <t>N=</t>
  </si>
  <si>
    <t>FPR = FP/N</t>
  </si>
  <si>
    <t xml:space="preserve">N = </t>
  </si>
  <si>
    <t>2, 3, 6</t>
  </si>
  <si>
    <t>3, 7</t>
  </si>
  <si>
    <t>Using this schema, starting with the base cuboid [student, course, semester, instructor], what specific</t>
  </si>
  <si>
    <t>OLAP operations (e.g., roll up from semester to year) should one perform in order to list the following:</t>
  </si>
  <si>
    <t>1, 4, 6</t>
  </si>
  <si>
    <t>1 is directly from the text.</t>
  </si>
  <si>
    <t>(directly from text)</t>
  </si>
  <si>
    <t>(4.3 and 4.16 are provided as sample problems.)</t>
  </si>
  <si>
    <t>4.4</t>
  </si>
  <si>
    <t>see slide 34 in the PPTs</t>
  </si>
  <si>
    <t>Chapter 8</t>
  </si>
  <si>
    <t>a</t>
  </si>
  <si>
    <t>Median</t>
  </si>
  <si>
    <t>b</t>
  </si>
  <si>
    <t>Mode</t>
  </si>
  <si>
    <t>the data is unimodal, since 37 has the highest number of instances at 4</t>
  </si>
  <si>
    <t>c</t>
  </si>
  <si>
    <t>Midrange</t>
  </si>
  <si>
    <t xml:space="preserve">d </t>
  </si>
  <si>
    <t>Q1</t>
  </si>
  <si>
    <t xml:space="preserve">Q3 </t>
  </si>
  <si>
    <t>Data</t>
  </si>
  <si>
    <t>Count of instances</t>
  </si>
  <si>
    <t>cumulative contribution</t>
  </si>
  <si>
    <t>Count</t>
  </si>
  <si>
    <t>e</t>
  </si>
  <si>
    <t>Min</t>
  </si>
  <si>
    <t>Max</t>
  </si>
  <si>
    <t>g</t>
  </si>
  <si>
    <t>A quantile plot is comparing one variable against percentage to determine which observation corresponds with which quantile. A quantile quantile plot compares the quantiles of one distribution against the quantiles of a second. It is useful in determining quickly if distributions seem correlated</t>
  </si>
  <si>
    <t>What is the relative frequency of sessions 15 but less than 20?</t>
  </si>
  <si>
    <t>What is the cumulative frequency of sessions 15 but less than 20?</t>
  </si>
  <si>
    <t>Culm Freq</t>
  </si>
  <si>
    <t xml:space="preserve"> </t>
  </si>
  <si>
    <t>17,17,17</t>
  </si>
  <si>
    <t>22,22,22</t>
  </si>
  <si>
    <t>30,30,30</t>
  </si>
  <si>
    <t>34,34,34</t>
  </si>
  <si>
    <t>37,37,37</t>
  </si>
  <si>
    <t>46,46,46</t>
  </si>
  <si>
    <t>49,49,49</t>
  </si>
  <si>
    <t>69,69,69</t>
  </si>
  <si>
    <t>14,17,19</t>
  </si>
  <si>
    <t>19,23,25</t>
  </si>
  <si>
    <t>27,31,31</t>
  </si>
  <si>
    <t>32,33,37</t>
  </si>
  <si>
    <t>45,45,48</t>
  </si>
  <si>
    <t>48,49,49</t>
  </si>
  <si>
    <t>53,75,79</t>
  </si>
  <si>
    <t xml:space="preserve"> (x-µ)/σ</t>
  </si>
  <si>
    <t xml:space="preserve">I am using 2 decimal places since the max data is 65, therefore I am divding by 100 </t>
  </si>
  <si>
    <t>sepalwidth</t>
  </si>
  <si>
    <t>Decimal</t>
  </si>
  <si>
    <t>Min Max 0-10</t>
  </si>
  <si>
    <t>Z score</t>
  </si>
  <si>
    <t>decimal scaling to 2 decimal places would keep the range the smallest out of the three normaization methods, however the parameter of 10 must be preserved</t>
  </si>
  <si>
    <t>Z score normalization attemps to reduce the effect of outliers on the transformed data, but the scale is changed so intervals are not exactly the same as the original data</t>
  </si>
  <si>
    <t xml:space="preserve">with the paramters of 0 to 1 for the new values are distributed similarly to the unnormailzed data. one issue that didn’t occur in this dataset, but can with others, is if there is an outlier it will stay an outlyer and skew the data. </t>
  </si>
  <si>
    <r>
      <t xml:space="preserve">A  chemical research company runs multiple projects.  Each project is headquartered in specific region.  Projects require chemists to work on them, and equipment must be assigned to those chemists for specific projects.  The company maintains many categories of equipment, much of it quite expensive.  Therefore, the company maintains records of the </t>
    </r>
    <r>
      <rPr>
        <u/>
        <sz val="11"/>
        <color theme="1"/>
        <rFont val="Calibri"/>
        <family val="2"/>
        <scheme val="minor"/>
      </rPr>
      <t>number of hours that a specific piece of equipment is checked out to a specific chemist for a specific project</t>
    </r>
    <r>
      <rPr>
        <sz val="11"/>
        <color theme="1"/>
        <rFont val="Calibri"/>
        <family val="2"/>
        <scheme val="minor"/>
      </rPr>
      <t>.  In addition, the charge to the project varies, depending upon the project, the chemist and the equipment.</t>
    </r>
  </si>
  <si>
    <t>num_hours</t>
  </si>
  <si>
    <t>charge_per_hr</t>
  </si>
  <si>
    <t>chemist</t>
  </si>
  <si>
    <t>project</t>
  </si>
  <si>
    <t>equipment</t>
  </si>
  <si>
    <t>fact table</t>
  </si>
  <si>
    <t>Chemist_key</t>
  </si>
  <si>
    <t>Project_key</t>
  </si>
  <si>
    <t>Equipment_key</t>
  </si>
  <si>
    <t xml:space="preserve">roll up to university and slice on course comp 300 </t>
  </si>
  <si>
    <t>roll up to university and slice on course comp 300 slice on instructor #007</t>
  </si>
  <si>
    <t>roll up to university and roll up to department and slice on CS department</t>
  </si>
  <si>
    <t>roll up to major and roll up to year and dice on math and 2013</t>
  </si>
  <si>
    <t>roll up to year and roll up to university and slice on 2013</t>
  </si>
  <si>
    <t xml:space="preserve">drill down to base cuboid </t>
  </si>
  <si>
    <t xml:space="preserve">roll up to department and drill down to student_id and slice on English </t>
  </si>
  <si>
    <t>roll up to year and slice on 2012</t>
  </si>
  <si>
    <t>roll up to year and roll up to university and slice on 2012</t>
  </si>
  <si>
    <t xml:space="preserve">T = </t>
  </si>
  <si>
    <t>H</t>
  </si>
  <si>
    <t>O</t>
  </si>
  <si>
    <t>A</t>
  </si>
  <si>
    <t>R</t>
  </si>
  <si>
    <t>D</t>
  </si>
  <si>
    <t>S</t>
  </si>
  <si>
    <t>E</t>
  </si>
  <si>
    <t>C</t>
  </si>
  <si>
    <t>U</t>
  </si>
  <si>
    <t>C1</t>
  </si>
  <si>
    <t>L1</t>
  </si>
  <si>
    <t>C2</t>
  </si>
  <si>
    <t>OA</t>
  </si>
  <si>
    <t>OR</t>
  </si>
  <si>
    <t>OD</t>
  </si>
  <si>
    <t>OS</t>
  </si>
  <si>
    <t>OE</t>
  </si>
  <si>
    <t>AR</t>
  </si>
  <si>
    <t>AD</t>
  </si>
  <si>
    <t>AS</t>
  </si>
  <si>
    <t>AE</t>
  </si>
  <si>
    <t>RD</t>
  </si>
  <si>
    <t>RS</t>
  </si>
  <si>
    <t>RE</t>
  </si>
  <si>
    <t>DS</t>
  </si>
  <si>
    <t>DE</t>
  </si>
  <si>
    <t>SE</t>
  </si>
  <si>
    <t>L2</t>
  </si>
  <si>
    <t>C3</t>
  </si>
  <si>
    <t>OAR</t>
  </si>
  <si>
    <t>OAS</t>
  </si>
  <si>
    <t>ORS</t>
  </si>
  <si>
    <t>OAE</t>
  </si>
  <si>
    <t>ORE</t>
  </si>
  <si>
    <t>OSE</t>
  </si>
  <si>
    <t>TEMP</t>
  </si>
  <si>
    <t>ARD</t>
  </si>
  <si>
    <t>ARS</t>
  </si>
  <si>
    <t>ARE</t>
  </si>
  <si>
    <t>ADS</t>
  </si>
  <si>
    <t>ADE</t>
  </si>
  <si>
    <t>ASE</t>
  </si>
  <si>
    <t>RDS</t>
  </si>
  <si>
    <t>RSE</t>
  </si>
  <si>
    <t>RDE</t>
  </si>
  <si>
    <t>X</t>
  </si>
  <si>
    <t>L3</t>
  </si>
  <si>
    <t>OARS</t>
  </si>
  <si>
    <t>ARDS</t>
  </si>
  <si>
    <t>ARDE</t>
  </si>
  <si>
    <t>ARSE</t>
  </si>
  <si>
    <t>C4</t>
  </si>
  <si>
    <t>L4</t>
  </si>
  <si>
    <t>SOR</t>
  </si>
  <si>
    <t>L</t>
  </si>
  <si>
    <t>s</t>
  </si>
  <si>
    <t>L-s</t>
  </si>
  <si>
    <t>Sup. Count_L</t>
  </si>
  <si>
    <t>Sup.Count_s</t>
  </si>
  <si>
    <t>Sup. Count (L-s)</t>
  </si>
  <si>
    <t>Confidence</t>
  </si>
  <si>
    <t>SR</t>
  </si>
  <si>
    <t>E{{SO:1}{SOAR:2}{SAR:1}}</t>
  </si>
  <si>
    <t>D {{SOAR:1}{SOARE:1}{SARE:1}}</t>
  </si>
  <si>
    <t>R{{SOA:3}{SA:2}}</t>
  </si>
  <si>
    <t>A{{S:1}{SO:3}}</t>
  </si>
  <si>
    <t>O{S:4}</t>
  </si>
  <si>
    <t>&lt;S:3,A:3,R:3&gt;</t>
  </si>
  <si>
    <t>&lt;S:4,O:3,A:3,R:3&gt;</t>
  </si>
  <si>
    <t>&lt;S:4,O:3&gt;</t>
  </si>
  <si>
    <t>&lt;S:4&gt;</t>
  </si>
  <si>
    <t>{{S,D:3}{A,D:3}{R,D:3}{S,A,R,D:3}}</t>
  </si>
  <si>
    <t>&lt;S:5,A:5&gt;</t>
  </si>
  <si>
    <t>{{S,R:5}{A,R:5}{S,A,R:5}}</t>
  </si>
  <si>
    <t>{S,A:4}</t>
  </si>
  <si>
    <t>{S,O:4&gt;</t>
  </si>
  <si>
    <t>{{S,E:4}{O,E:3}{A,E:3}{R,E:3}{SOARE:3}}</t>
  </si>
  <si>
    <t>{{S,O,A,R:1}{S,O,A,R,E:1}{S,A,R,E:1}}</t>
  </si>
  <si>
    <t>{{S,O:1}{S,O,A,R:2}{S,A,R:1}}</t>
  </si>
  <si>
    <t>&lt;S:4,A:3,R:3&gt;</t>
  </si>
  <si>
    <t>{{S,E:4}{A,E:3}{R,E:3}{S,A,R,E:3}}</t>
  </si>
  <si>
    <t>ARES</t>
  </si>
  <si>
    <t>{{S,O,A:3}{S,A:1}}</t>
  </si>
  <si>
    <t>&lt;S:4,O:3,A:4&gt;</t>
  </si>
  <si>
    <t>{{S,R:4}{O,R:3}{A,R:4}{S,O,A,R:3}</t>
  </si>
  <si>
    <t>{{S,O:3}{S:1}}</t>
  </si>
  <si>
    <t>{{S,A:4}{O,A:3}{S,O,A:3}</t>
  </si>
  <si>
    <t>{S:4}</t>
  </si>
  <si>
    <t>{S,O:4}</t>
  </si>
  <si>
    <t>{}</t>
  </si>
  <si>
    <t>&lt;&gt;</t>
  </si>
  <si>
    <t>Expected</t>
  </si>
  <si>
    <t>(O-E)^2/E</t>
  </si>
  <si>
    <t>We cannot conclude that there is no connection between the data since 2976.19 is greater than 3.841</t>
  </si>
  <si>
    <t>BD</t>
  </si>
  <si>
    <t>B = hamBurger</t>
  </si>
  <si>
    <t>D = hot Dog</t>
  </si>
  <si>
    <t>~BD</t>
  </si>
  <si>
    <t>B~D</t>
  </si>
  <si>
    <t>~B~D</t>
  </si>
  <si>
    <t>chi-sq</t>
  </si>
  <si>
    <t>lift</t>
  </si>
  <si>
    <t>all_conf</t>
  </si>
  <si>
    <t>Kulc</t>
  </si>
  <si>
    <t>cosine</t>
  </si>
  <si>
    <t>max_conf</t>
  </si>
  <si>
    <t xml:space="preserve">The data appears neutrally associated because kulc and cosine are close to  0.5 however chi-square implies a positive association. </t>
  </si>
  <si>
    <t>age</t>
  </si>
  <si>
    <t>income</t>
  </si>
  <si>
    <t>student</t>
  </si>
  <si>
    <t>credit_rating</t>
  </si>
  <si>
    <t>buys_computer</t>
  </si>
  <si>
    <t>no</t>
  </si>
  <si>
    <t>fair</t>
  </si>
  <si>
    <t xml:space="preserve">no </t>
  </si>
  <si>
    <t>excellent</t>
  </si>
  <si>
    <t>middle age</t>
  </si>
  <si>
    <t>yes</t>
  </si>
  <si>
    <t>gain ratio</t>
  </si>
  <si>
    <t xml:space="preserve">info gain </t>
  </si>
  <si>
    <t>looks like gini which makes sense because they both consider midpoint values for split points when deciding to split or not. Gini uses a binary split for each attribute though, which is different than the method used in information gain.</t>
  </si>
  <si>
    <t xml:space="preserve">Looks different than gini and info gain, which makes sense since it is determing splits differently than the other two. It is deciding to split based on potentital information gained by splitting on the attribute with the maximum gain. </t>
  </si>
  <si>
    <t>department</t>
  </si>
  <si>
    <t>status</t>
  </si>
  <si>
    <t>salary</t>
  </si>
  <si>
    <t>count</t>
  </si>
  <si>
    <t>sales</t>
  </si>
  <si>
    <t>31-35</t>
  </si>
  <si>
    <t>junior</t>
  </si>
  <si>
    <t>26-30</t>
  </si>
  <si>
    <t>systems</t>
  </si>
  <si>
    <t>21-25</t>
  </si>
  <si>
    <t>46-50</t>
  </si>
  <si>
    <t>66-70</t>
  </si>
  <si>
    <t>41-45</t>
  </si>
  <si>
    <t>marketing</t>
  </si>
  <si>
    <t>secretary</t>
  </si>
  <si>
    <t>36-40</t>
  </si>
  <si>
    <t>|senior|</t>
  </si>
  <si>
    <t>|junior|</t>
  </si>
  <si>
    <t>Info(D) = (-113/165)*log_2(113/165) -(52/165)*log_2(52/165)</t>
  </si>
  <si>
    <t>value of department</t>
  </si>
  <si>
    <t>#senior_j</t>
  </si>
  <si>
    <t>#junior_j</t>
  </si>
  <si>
    <t xml:space="preserve">GainRatio(A)= </t>
  </si>
  <si>
    <t>Gain(A)</t>
  </si>
  <si>
    <t>SplitInfo_A(D)</t>
  </si>
  <si>
    <t>Gain_Dept = Info(D) -Info_Dept(D)</t>
  </si>
  <si>
    <t>P=5</t>
  </si>
  <si>
    <t>N=5</t>
  </si>
  <si>
    <t>t</t>
  </si>
  <si>
    <t>x1(W14)+x2(w24)+x3(w34)+th4</t>
  </si>
  <si>
    <t>x1(w15)+x2(w25)+x3(w35)+th5</t>
  </si>
  <si>
    <t>(w46)(O4)+(w56)(O5)+th6</t>
  </si>
  <si>
    <t>O6(1-O6)(known class label -O6)</t>
  </si>
  <si>
    <t>O5(1-O5)(Err6)(w56)</t>
  </si>
  <si>
    <t>O4(1-O4)(Err6)(w46)</t>
  </si>
  <si>
    <t>Old_w_+(learning rate)(Err4)(O1)</t>
  </si>
  <si>
    <t>Old_w+(learning rate)(Err5)(O1)</t>
  </si>
  <si>
    <t>Old_w+(learning rate)(Err4)(O2)</t>
  </si>
  <si>
    <t>Old_w+(learning rate)(Err5)(O2)</t>
  </si>
  <si>
    <t>Old_w+(learning rate)(Err4)(O3)</t>
  </si>
  <si>
    <t>Old_w+(learning rate)(Err5)(O3)</t>
  </si>
  <si>
    <t>Old_w+(learning rate)(Err6)(O4)</t>
  </si>
  <si>
    <t>Old_w+(learning rate)(Err6)(O5)</t>
  </si>
  <si>
    <t>Old_w+(learning rate)(Err4)</t>
  </si>
  <si>
    <t>Old_w+(learning rate)(Err5)</t>
  </si>
  <si>
    <t>Old_w+(learning rate)(Err6)</t>
  </si>
  <si>
    <t>Eager</t>
  </si>
  <si>
    <t>Benefit</t>
  </si>
  <si>
    <t>Drawback</t>
  </si>
  <si>
    <t>Lazy</t>
  </si>
  <si>
    <t>Genetic Algorithms</t>
  </si>
  <si>
    <t>Rough Sets</t>
  </si>
  <si>
    <t>Fuzzy Sets</t>
  </si>
  <si>
    <t xml:space="preserve">Fast classification time. </t>
  </si>
  <si>
    <t xml:space="preserve">Slow classification, need efficient data storage, </t>
  </si>
  <si>
    <t xml:space="preserve">Fast training time, can represent Knn graphically in an easy to understand manner. Can have a more targeted view of the experiment space. </t>
  </si>
  <si>
    <t xml:space="preserve">Slow training time, can be hard to form a mental image of what exactly is happening. Must make a generalization of the entire experiment space. </t>
  </si>
  <si>
    <t xml:space="preserve">1. Genetic algorithms try to incorporate evolutionary concepts, like crossover, fitness and population dynamics to see how the initial population changes over the course of time. 2. They could be useful to see how DNA from a population of individuals evolves over time without having to follow the population in real life. </t>
  </si>
  <si>
    <t>1. Rough sets try to deterrmine groups with members that are roughly the same in most attributes. There is an upper and a lower approximation of the eqivalence, where the lower contains the data that is certain to be in the set and the upper is certainly outside of the set. 2. This would be useful to find underlying classes in data, like classifying consumers based on shopping habits</t>
  </si>
  <si>
    <t>1. Fuzzy Sets work simiarlyly to rules based classifiers, however they allow each item to have a value between 0 and 1 with how much a item is in that category which allows distinction between hard lines. 2. this would be useful in buisness decisions where an exact value is not known, but general boundries are known.</t>
  </si>
  <si>
    <t>partitioning methods</t>
  </si>
  <si>
    <t>heirarchical methods</t>
  </si>
  <si>
    <t>deinsity based methods</t>
  </si>
  <si>
    <t>grid based methods</t>
  </si>
  <si>
    <t>Describe</t>
  </si>
  <si>
    <t>example</t>
  </si>
  <si>
    <t>creates a k number of sets and then moves items from one to the other to improve the clusters until the parameters given are met.</t>
  </si>
  <si>
    <t>starts with all items in one set, and the iteratively splits items into k number of clusters, or works in the reverse</t>
  </si>
  <si>
    <t xml:space="preserve">help determine non-circular clusters, focused on a numeric measure of density such as count. </t>
  </si>
  <si>
    <t>items are placed in a grid of cells, and because of this structure has a fast processing time</t>
  </si>
  <si>
    <t>k-means</t>
  </si>
  <si>
    <t>agglomerative and Divisive, AGNES DIANA</t>
  </si>
  <si>
    <t>DBSCAN</t>
  </si>
  <si>
    <t>STING</t>
  </si>
  <si>
    <t>A2</t>
  </si>
  <si>
    <t>A1</t>
  </si>
  <si>
    <t>A3</t>
  </si>
  <si>
    <t>B1</t>
  </si>
  <si>
    <t>B2</t>
  </si>
  <si>
    <t>B3</t>
  </si>
  <si>
    <t>Centers</t>
  </si>
  <si>
    <t>Distance</t>
  </si>
  <si>
    <t>New Means</t>
  </si>
  <si>
    <t>1x</t>
  </si>
  <si>
    <t>1y</t>
  </si>
  <si>
    <t>2x</t>
  </si>
  <si>
    <t>2y</t>
  </si>
  <si>
    <t>3x</t>
  </si>
  <si>
    <t>3y</t>
  </si>
  <si>
    <t>New Mean</t>
  </si>
  <si>
    <t>Final Clusters</t>
  </si>
  <si>
    <t>Disadvantage</t>
  </si>
  <si>
    <t>Kmeans</t>
  </si>
  <si>
    <t>Kmedioids</t>
  </si>
  <si>
    <t>Kmean/medioids</t>
  </si>
  <si>
    <t>Heirarch</t>
  </si>
  <si>
    <t>Strength</t>
  </si>
  <si>
    <t>Why</t>
  </si>
  <si>
    <t>Modifications</t>
  </si>
  <si>
    <t>Shapes Determined</t>
  </si>
  <si>
    <t>Input params</t>
  </si>
  <si>
    <t>Limitations</t>
  </si>
  <si>
    <t>kmeans</t>
  </si>
  <si>
    <t>kmedoids</t>
  </si>
  <si>
    <t>CLARA</t>
  </si>
  <si>
    <t>BIRCH</t>
  </si>
  <si>
    <t>CHAMELEON</t>
  </si>
  <si>
    <t>Less affected by outliers</t>
  </si>
  <si>
    <t>More computationally expensive</t>
  </si>
  <si>
    <t>Less computationally expensive</t>
  </si>
  <si>
    <t>can be affected by outliers</t>
  </si>
  <si>
    <t>Slower with large datasets</t>
  </si>
  <si>
    <t>because start is random, running multiple times can give different results</t>
  </si>
  <si>
    <t xml:space="preserve">Works well on cirular shaped data </t>
  </si>
  <si>
    <t>Do not need to know number of clusters at the start</t>
  </si>
  <si>
    <t>Clusters typically are spherical where OPTICS can form non spherical boudnries</t>
  </si>
  <si>
    <t xml:space="preserve">Use smaller clusters that can be merged into larger clusters </t>
  </si>
  <si>
    <t>Spherical</t>
  </si>
  <si>
    <t>not garunteed to find global max, good on spherical data</t>
  </si>
  <si>
    <t>n num clusters,dataset to be clustered</t>
  </si>
  <si>
    <t>slower than k-means</t>
  </si>
  <si>
    <t xml:space="preserve">only a sample evalutated not full dataset </t>
  </si>
  <si>
    <t>data to be clustered</t>
  </si>
  <si>
    <t>limited to spherical groups, O(n) so can be slow on large datasets</t>
  </si>
  <si>
    <t>Arbitrary shape</t>
  </si>
  <si>
    <t>e- neighborhood around each data point, and minimum number of points around the eps</t>
  </si>
  <si>
    <t>either O(nlogn) at best or O(n^2) at worst which can be slow</t>
  </si>
  <si>
    <t>O(n^2) large computationally cost</t>
  </si>
  <si>
    <t>The dataset to be clustered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</si>
</sst>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0.000"/>
    <numFmt numFmtId="165" formatCode="0.0"/>
  </numFmts>
  <fonts count="18" x14ac:knownFonts="1">
    <font>
      <sz val="11"/>
      <color theme="1"/>
      <name val="Calibri"/>
      <family val="2"/>
      <scheme val="minor"/>
    </font>
    <font>
      <i/>
      <sz val="11"/>
      <color theme="1"/>
      <name val="Calibri"/>
      <family val="2"/>
      <scheme val="minor"/>
    </font>
    <font>
      <b/>
      <sz val="11"/>
      <color theme="1"/>
      <name val="Calibri"/>
      <family val="2"/>
      <scheme val="minor"/>
    </font>
    <font>
      <sz val="11"/>
      <color theme="1"/>
      <name val="Calibri"/>
      <family val="2"/>
    </font>
    <font>
      <b/>
      <sz val="16"/>
      <color theme="1"/>
      <name val="Calibri"/>
      <family val="2"/>
      <scheme val="minor"/>
    </font>
    <font>
      <b/>
      <sz val="14"/>
      <color theme="1"/>
      <name val="Calibri"/>
      <family val="2"/>
      <scheme val="minor"/>
    </font>
    <font>
      <sz val="10"/>
      <name val="Verdana"/>
      <family val="2"/>
    </font>
    <font>
      <b/>
      <sz val="14"/>
      <color theme="1"/>
      <name val="Calibri"/>
      <family val="2"/>
    </font>
    <font>
      <sz val="14"/>
      <color theme="1"/>
      <name val="Calibri"/>
      <family val="2"/>
      <scheme val="minor"/>
    </font>
    <font>
      <b/>
      <i/>
      <sz val="11"/>
      <color theme="1"/>
      <name val="Calibri"/>
      <family val="2"/>
      <scheme val="minor"/>
    </font>
    <font>
      <sz val="10"/>
      <color theme="1"/>
      <name val="Calibri"/>
      <family val="2"/>
      <scheme val="minor"/>
    </font>
    <font>
      <b/>
      <sz val="11"/>
      <color theme="1"/>
      <name val="Calibri"/>
      <family val="2"/>
    </font>
    <font>
      <b/>
      <sz val="12"/>
      <color theme="1"/>
      <name val="Calibri"/>
      <family val="2"/>
      <scheme val="minor"/>
    </font>
    <font>
      <sz val="14"/>
      <color theme="1"/>
      <name val="Calibri"/>
      <family val="2"/>
    </font>
    <font>
      <b/>
      <sz val="11"/>
      <color rgb="FF002060"/>
      <name val="Calibri"/>
      <family val="2"/>
      <scheme val="minor"/>
    </font>
    <font>
      <b/>
      <sz val="12"/>
      <color rgb="FF002060"/>
      <name val="Calibri"/>
      <family val="2"/>
      <scheme val="minor"/>
    </font>
    <font>
      <sz val="8"/>
      <color theme="1"/>
      <name val="Calibri"/>
      <family val="2"/>
      <scheme val="minor"/>
    </font>
    <font>
      <u/>
      <sz val="11"/>
      <color theme="1"/>
      <name val="Calibri"/>
      <family val="2"/>
      <scheme val="minor"/>
    </font>
  </fonts>
  <fills count="7">
    <fill>
      <patternFill patternType="none"/>
    </fill>
    <fill>
      <patternFill patternType="gray125"/>
    </fill>
    <fill>
      <patternFill patternType="solid">
        <fgColor rgb="FFFFFF00"/>
        <bgColor indexed="64"/>
      </patternFill>
    </fill>
    <fill>
      <patternFill patternType="solid">
        <fgColor rgb="FF00FF00"/>
        <bgColor indexed="64"/>
      </patternFill>
    </fill>
    <fill>
      <patternFill patternType="solid">
        <fgColor theme="4" tint="0.79998168889431442"/>
        <bgColor indexed="64"/>
      </patternFill>
    </fill>
    <fill>
      <patternFill patternType="solid">
        <fgColor theme="6" tint="0.39997558519241921"/>
        <bgColor indexed="64"/>
      </patternFill>
    </fill>
    <fill>
      <patternFill patternType="solid">
        <fgColor theme="6" tint="0.59999389629810485"/>
        <bgColor indexed="64"/>
      </patternFill>
    </fill>
  </fills>
  <borders count="13">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double">
        <color auto="1"/>
      </bottom>
      <diagonal/>
    </border>
    <border>
      <left style="thin">
        <color auto="1"/>
      </left>
      <right style="double">
        <color auto="1"/>
      </right>
      <top style="thin">
        <color auto="1"/>
      </top>
      <bottom style="double">
        <color auto="1"/>
      </bottom>
      <diagonal/>
    </border>
    <border>
      <left/>
      <right style="thin">
        <color auto="1"/>
      </right>
      <top style="thin">
        <color auto="1"/>
      </top>
      <bottom style="double">
        <color auto="1"/>
      </bottom>
      <diagonal/>
    </border>
    <border>
      <left style="thin">
        <color auto="1"/>
      </left>
      <right style="thin">
        <color auto="1"/>
      </right>
      <top/>
      <bottom style="thin">
        <color auto="1"/>
      </bottom>
      <diagonal/>
    </border>
    <border>
      <left style="thin">
        <color auto="1"/>
      </left>
      <right style="double">
        <color auto="1"/>
      </right>
      <top/>
      <bottom style="thin">
        <color auto="1"/>
      </bottom>
      <diagonal/>
    </border>
    <border>
      <left/>
      <right style="thin">
        <color auto="1"/>
      </right>
      <top/>
      <bottom style="thin">
        <color auto="1"/>
      </bottom>
      <diagonal/>
    </border>
    <border>
      <left style="thin">
        <color auto="1"/>
      </left>
      <right style="double">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double">
        <color auto="1"/>
      </top>
      <bottom style="thin">
        <color auto="1"/>
      </bottom>
      <diagonal/>
    </border>
    <border>
      <left/>
      <right/>
      <top style="thin">
        <color auto="1"/>
      </top>
      <bottom/>
      <diagonal/>
    </border>
    <border>
      <left style="thin">
        <color indexed="64"/>
      </left>
      <right style="thin">
        <color indexed="64"/>
      </right>
      <top/>
      <bottom/>
      <diagonal/>
    </border>
  </borders>
  <cellStyleXfs count="2">
    <xf numFmtId="0" fontId="0" fillId="0" borderId="0"/>
    <xf numFmtId="0" fontId="6" fillId="0" borderId="0"/>
  </cellStyleXfs>
  <cellXfs count="91">
    <xf numFmtId="0" fontId="0" fillId="0" borderId="0" xfId="0"/>
    <xf numFmtId="0" fontId="0" fillId="0" borderId="0" xfId="0" quotePrefix="1"/>
    <xf numFmtId="0" fontId="0" fillId="0" borderId="0" xfId="0" applyAlignment="1">
      <alignment horizontal="right"/>
    </xf>
    <xf numFmtId="0" fontId="2" fillId="0" borderId="0" xfId="0" applyFont="1" applyAlignment="1">
      <alignment horizontal="right"/>
    </xf>
    <xf numFmtId="0" fontId="2" fillId="0" borderId="0" xfId="0" applyFont="1"/>
    <xf numFmtId="0" fontId="0" fillId="0" borderId="0" xfId="0" applyAlignment="1">
      <alignment horizontal="center"/>
    </xf>
    <xf numFmtId="0" fontId="3" fillId="0" borderId="0" xfId="0" applyFont="1"/>
    <xf numFmtId="0" fontId="4" fillId="0" borderId="0" xfId="0" applyFont="1"/>
    <xf numFmtId="0" fontId="5" fillId="0" borderId="0" xfId="0" applyFont="1"/>
    <xf numFmtId="0" fontId="3" fillId="0" borderId="0" xfId="0" applyFont="1" applyAlignment="1">
      <alignment horizontal="center" vertical="center"/>
    </xf>
    <xf numFmtId="0" fontId="7" fillId="0" borderId="0" xfId="0" applyFont="1"/>
    <xf numFmtId="0" fontId="0" fillId="0" borderId="0" xfId="0" applyAlignment="1">
      <alignment horizontal="left"/>
    </xf>
    <xf numFmtId="0" fontId="2" fillId="0" borderId="0" xfId="0" applyFont="1" applyAlignment="1">
      <alignment horizontal="left"/>
    </xf>
    <xf numFmtId="0" fontId="3" fillId="0" borderId="0" xfId="0" applyFont="1" applyAlignment="1">
      <alignment horizontal="right"/>
    </xf>
    <xf numFmtId="0" fontId="9" fillId="0" borderId="2" xfId="0" applyFont="1" applyBorder="1" applyAlignment="1">
      <alignment horizontal="center"/>
    </xf>
    <xf numFmtId="0" fontId="9" fillId="0" borderId="3" xfId="0" applyFont="1" applyBorder="1" applyAlignment="1">
      <alignment horizontal="right"/>
    </xf>
    <xf numFmtId="0" fontId="9" fillId="0" borderId="4" xfId="0" applyFont="1" applyBorder="1" applyAlignment="1">
      <alignment horizontal="right"/>
    </xf>
    <xf numFmtId="0" fontId="9" fillId="0" borderId="2" xfId="0" applyFont="1" applyBorder="1" applyAlignment="1">
      <alignment horizontal="right"/>
    </xf>
    <xf numFmtId="0" fontId="0" fillId="0" borderId="5" xfId="0" applyBorder="1" applyAlignment="1">
      <alignment horizontal="center"/>
    </xf>
    <xf numFmtId="2" fontId="0" fillId="0" borderId="6" xfId="0" applyNumberFormat="1" applyBorder="1"/>
    <xf numFmtId="0" fontId="0" fillId="0" borderId="7" xfId="0" applyBorder="1"/>
    <xf numFmtId="0" fontId="0" fillId="0" borderId="5" xfId="0" applyBorder="1"/>
    <xf numFmtId="2" fontId="0" fillId="0" borderId="8" xfId="0" applyNumberFormat="1" applyBorder="1"/>
    <xf numFmtId="0" fontId="0" fillId="0" borderId="9" xfId="0" applyBorder="1"/>
    <xf numFmtId="0" fontId="0" fillId="0" borderId="1" xfId="0" applyBorder="1"/>
    <xf numFmtId="0" fontId="0" fillId="0" borderId="0" xfId="0" applyFill="1"/>
    <xf numFmtId="0" fontId="2" fillId="0" borderId="1" xfId="0" applyFont="1" applyBorder="1"/>
    <xf numFmtId="0" fontId="2" fillId="0" borderId="0" xfId="0" applyFont="1" applyFill="1"/>
    <xf numFmtId="0" fontId="10" fillId="0" borderId="0" xfId="0" applyFont="1"/>
    <xf numFmtId="0" fontId="2" fillId="0" borderId="1" xfId="0" applyFont="1" applyBorder="1" applyAlignment="1">
      <alignment horizontal="right"/>
    </xf>
    <xf numFmtId="0" fontId="11" fillId="0" borderId="1" xfId="0" applyFont="1" applyBorder="1" applyAlignment="1">
      <alignment horizontal="right"/>
    </xf>
    <xf numFmtId="0" fontId="12" fillId="0" borderId="0" xfId="0" applyFont="1"/>
    <xf numFmtId="0" fontId="0" fillId="0" borderId="1" xfId="0" applyBorder="1" applyAlignment="1">
      <alignment horizontal="center"/>
    </xf>
    <xf numFmtId="0" fontId="1" fillId="0" borderId="0" xfId="0" applyFont="1"/>
    <xf numFmtId="0" fontId="0" fillId="0" borderId="0" xfId="0" applyBorder="1"/>
    <xf numFmtId="0" fontId="13" fillId="0" borderId="0" xfId="0" applyFont="1" applyAlignment="1">
      <alignment horizontal="center"/>
    </xf>
    <xf numFmtId="0" fontId="15" fillId="0" borderId="0" xfId="0" applyFont="1" applyAlignment="1">
      <alignment horizontal="left"/>
    </xf>
    <xf numFmtId="0" fontId="15" fillId="0" borderId="0" xfId="0" applyFont="1"/>
    <xf numFmtId="0" fontId="5" fillId="0" borderId="0" xfId="0" applyFont="1" applyFill="1"/>
    <xf numFmtId="0" fontId="8" fillId="0" borderId="0" xfId="0" applyFont="1" applyFill="1"/>
    <xf numFmtId="0" fontId="0" fillId="0" borderId="1" xfId="0" applyBorder="1" applyAlignment="1">
      <alignment horizontal="right"/>
    </xf>
    <xf numFmtId="0" fontId="0" fillId="2" borderId="0" xfId="0" applyFill="1"/>
    <xf numFmtId="0" fontId="0" fillId="0" borderId="0" xfId="0" applyFont="1"/>
    <xf numFmtId="0" fontId="0" fillId="0" borderId="1" xfId="0" applyFill="1" applyBorder="1" applyAlignment="1">
      <alignment horizontal="right"/>
    </xf>
    <xf numFmtId="0" fontId="0" fillId="0" borderId="1" xfId="0" applyFill="1" applyBorder="1"/>
    <xf numFmtId="0" fontId="0" fillId="0" borderId="0" xfId="0" applyFill="1" applyBorder="1"/>
    <xf numFmtId="0" fontId="10" fillId="2" borderId="0" xfId="0" applyFont="1" applyFill="1"/>
    <xf numFmtId="0" fontId="16" fillId="0" borderId="1" xfId="0" applyFont="1" applyBorder="1" applyAlignment="1">
      <alignment horizontal="right"/>
    </xf>
    <xf numFmtId="0" fontId="0" fillId="3" borderId="0" xfId="0" applyFill="1"/>
    <xf numFmtId="0" fontId="0" fillId="0" borderId="1" xfId="0" applyBorder="1" applyAlignment="1">
      <alignment horizontal="center"/>
    </xf>
    <xf numFmtId="0" fontId="5" fillId="0" borderId="0" xfId="0" applyFont="1" applyAlignment="1">
      <alignment horizontal="right"/>
    </xf>
    <xf numFmtId="0" fontId="2" fillId="0" borderId="2" xfId="0" applyFont="1" applyBorder="1" applyAlignment="1">
      <alignment horizontal="right"/>
    </xf>
    <xf numFmtId="0" fontId="9" fillId="0" borderId="10" xfId="0" applyFont="1" applyBorder="1" applyAlignment="1">
      <alignment horizontal="right"/>
    </xf>
    <xf numFmtId="0" fontId="0" fillId="0" borderId="11" xfId="0" applyBorder="1"/>
    <xf numFmtId="2" fontId="0" fillId="0" borderId="5" xfId="0" applyNumberFormat="1" applyBorder="1"/>
    <xf numFmtId="0" fontId="0" fillId="0" borderId="0" xfId="0" applyAlignment="1">
      <alignment horizontal="right"/>
    </xf>
    <xf numFmtId="0" fontId="5" fillId="0" borderId="0" xfId="0" applyFont="1" applyAlignment="1">
      <alignment horizontal="left"/>
    </xf>
    <xf numFmtId="0" fontId="0" fillId="0" borderId="0" xfId="0" applyAlignment="1">
      <alignment wrapText="1"/>
    </xf>
    <xf numFmtId="2" fontId="0" fillId="0" borderId="0" xfId="0" applyNumberFormat="1"/>
    <xf numFmtId="0" fontId="0" fillId="0" borderId="0" xfId="0" applyAlignment="1">
      <alignment wrapText="1"/>
    </xf>
    <xf numFmtId="0" fontId="0" fillId="0" borderId="0" xfId="0" applyAlignment="1">
      <alignment horizontal="center"/>
    </xf>
    <xf numFmtId="164" fontId="0" fillId="0" borderId="0" xfId="0" applyNumberFormat="1"/>
    <xf numFmtId="16" fontId="0" fillId="0" borderId="0" xfId="0" applyNumberFormat="1"/>
    <xf numFmtId="165" fontId="0" fillId="0" borderId="0" xfId="0" applyNumberFormat="1"/>
    <xf numFmtId="0" fontId="0" fillId="4" borderId="0" xfId="0" applyFill="1"/>
    <xf numFmtId="1" fontId="0" fillId="0" borderId="0" xfId="0" applyNumberFormat="1"/>
    <xf numFmtId="0" fontId="0" fillId="0" borderId="0" xfId="0" applyAlignment="1">
      <alignment vertical="center" wrapText="1"/>
    </xf>
    <xf numFmtId="0" fontId="0" fillId="0" borderId="0" xfId="0" applyAlignment="1">
      <alignment horizontal="center" wrapText="1"/>
    </xf>
    <xf numFmtId="0" fontId="0" fillId="0" borderId="12" xfId="0" applyBorder="1"/>
    <xf numFmtId="0" fontId="0" fillId="0" borderId="2" xfId="0" applyBorder="1"/>
    <xf numFmtId="0" fontId="0" fillId="0" borderId="1" xfId="0" applyBorder="1" applyAlignment="1">
      <alignment horizontal="right"/>
    </xf>
    <xf numFmtId="0" fontId="0" fillId="5" borderId="1" xfId="0" applyFill="1" applyBorder="1"/>
    <xf numFmtId="0" fontId="0" fillId="0" borderId="0" xfId="0" applyAlignment="1"/>
    <xf numFmtId="0" fontId="0" fillId="0" borderId="0" xfId="0" applyAlignment="1">
      <alignment horizontal="center" vertical="center" wrapText="1"/>
    </xf>
    <xf numFmtId="0" fontId="0" fillId="6" borderId="0" xfId="0" applyFill="1"/>
    <xf numFmtId="0" fontId="0" fillId="2" borderId="12" xfId="0" applyFill="1" applyBorder="1"/>
    <xf numFmtId="0" fontId="9" fillId="0" borderId="0" xfId="0" applyFont="1" applyBorder="1" applyAlignment="1">
      <alignment horizontal="center"/>
    </xf>
    <xf numFmtId="0" fontId="9" fillId="0" borderId="0" xfId="0" applyFont="1" applyBorder="1" applyAlignment="1">
      <alignment horizontal="right"/>
    </xf>
    <xf numFmtId="0" fontId="0" fillId="0" borderId="0" xfId="0" applyBorder="1" applyAlignment="1">
      <alignment horizontal="center"/>
    </xf>
    <xf numFmtId="2" fontId="0" fillId="0" borderId="0" xfId="0" applyNumberFormat="1" applyBorder="1"/>
    <xf numFmtId="0" fontId="0" fillId="0" borderId="0" xfId="0" applyAlignment="1">
      <alignment wrapText="1"/>
    </xf>
    <xf numFmtId="0" fontId="0" fillId="0" borderId="1" xfId="0" applyBorder="1" applyAlignment="1">
      <alignment horizontal="center" wrapText="1"/>
    </xf>
    <xf numFmtId="0" fontId="0" fillId="0" borderId="0" xfId="0" applyAlignment="1">
      <alignment horizontal="center"/>
    </xf>
    <xf numFmtId="0" fontId="0" fillId="0" borderId="0" xfId="0" applyAlignment="1">
      <alignment wrapText="1"/>
    </xf>
    <xf numFmtId="0" fontId="0" fillId="0" borderId="0" xfId="0" applyAlignment="1">
      <alignment horizontal="right"/>
    </xf>
    <xf numFmtId="0" fontId="0" fillId="3" borderId="0" xfId="0" applyFill="1" applyAlignment="1">
      <alignment horizontal="right"/>
    </xf>
    <xf numFmtId="0" fontId="2" fillId="0" borderId="1" xfId="0" applyFont="1" applyBorder="1" applyAlignment="1">
      <alignment horizontal="center"/>
    </xf>
    <xf numFmtId="0" fontId="0" fillId="0" borderId="1" xfId="0" applyBorder="1" applyAlignment="1">
      <alignment horizontal="center"/>
    </xf>
    <xf numFmtId="0" fontId="0" fillId="0" borderId="1" xfId="0" applyBorder="1" applyAlignment="1">
      <alignment horizontal="right"/>
    </xf>
    <xf numFmtId="0" fontId="0" fillId="0" borderId="0" xfId="0" applyAlignment="1">
      <alignment horizontal="center" vertical="center" wrapText="1"/>
    </xf>
    <xf numFmtId="0" fontId="0" fillId="0" borderId="0" xfId="0" applyAlignment="1">
      <alignment horizontal="center" vertical="center"/>
    </xf>
  </cellXfs>
  <cellStyles count="2">
    <cellStyle name="Normal" xfId="0" builtinId="0"/>
    <cellStyle name="Normal 2" xfId="1" xr:uid="{00000000-0005-0000-0000-000001000000}"/>
  </cellStyles>
  <dxfs count="3">
    <dxf>
      <fill>
        <patternFill>
          <bgColor theme="6" tint="0.39994506668294322"/>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2"/>
      <tableStyleElement type="headerRow" dxfId="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scatterChart>
        <c:scatterStyle val="lineMarker"/>
        <c:varyColors val="0"/>
        <c:ser>
          <c:idx val="0"/>
          <c:order val="0"/>
          <c:tx>
            <c:strRef>
              <c:f>'Problem 8.12 demo'!$B$22</c:f>
              <c:strCache>
                <c:ptCount val="1"/>
                <c:pt idx="0">
                  <c:v>TPR</c:v>
                </c:pt>
              </c:strCache>
            </c:strRef>
          </c:tx>
          <c:xVal>
            <c:numRef>
              <c:f>'Problem 8.12 demo'!$A$23:$A$32</c:f>
              <c:numCache>
                <c:formatCode>General</c:formatCode>
                <c:ptCount val="10"/>
                <c:pt idx="0">
                  <c:v>0</c:v>
                </c:pt>
                <c:pt idx="1">
                  <c:v>0.2</c:v>
                </c:pt>
                <c:pt idx="2">
                  <c:v>0.2</c:v>
                </c:pt>
                <c:pt idx="3">
                  <c:v>0.2</c:v>
                </c:pt>
                <c:pt idx="4">
                  <c:v>0.4</c:v>
                </c:pt>
                <c:pt idx="5">
                  <c:v>0.4</c:v>
                </c:pt>
                <c:pt idx="6">
                  <c:v>0.6</c:v>
                </c:pt>
                <c:pt idx="7">
                  <c:v>0.8</c:v>
                </c:pt>
                <c:pt idx="8">
                  <c:v>1</c:v>
                </c:pt>
                <c:pt idx="9">
                  <c:v>1</c:v>
                </c:pt>
              </c:numCache>
            </c:numRef>
          </c:xVal>
          <c:yVal>
            <c:numRef>
              <c:f>'Problem 8.12 demo'!$B$23:$B$32</c:f>
              <c:numCache>
                <c:formatCode>General</c:formatCode>
                <c:ptCount val="10"/>
                <c:pt idx="0">
                  <c:v>0.2</c:v>
                </c:pt>
                <c:pt idx="1">
                  <c:v>0.2</c:v>
                </c:pt>
                <c:pt idx="2">
                  <c:v>0.4</c:v>
                </c:pt>
                <c:pt idx="3">
                  <c:v>0.6</c:v>
                </c:pt>
                <c:pt idx="4">
                  <c:v>0.6</c:v>
                </c:pt>
                <c:pt idx="5">
                  <c:v>0.8</c:v>
                </c:pt>
                <c:pt idx="6">
                  <c:v>0.8</c:v>
                </c:pt>
                <c:pt idx="7">
                  <c:v>0.8</c:v>
                </c:pt>
                <c:pt idx="8">
                  <c:v>0.8</c:v>
                </c:pt>
                <c:pt idx="9">
                  <c:v>1</c:v>
                </c:pt>
              </c:numCache>
            </c:numRef>
          </c:yVal>
          <c:smooth val="0"/>
          <c:extLst>
            <c:ext xmlns:c16="http://schemas.microsoft.com/office/drawing/2014/chart" uri="{C3380CC4-5D6E-409C-BE32-E72D297353CC}">
              <c16:uniqueId val="{00000000-6A8E-4C23-A5F9-B9CC81D80C7D}"/>
            </c:ext>
          </c:extLst>
        </c:ser>
        <c:dLbls>
          <c:showLegendKey val="0"/>
          <c:showVal val="0"/>
          <c:showCatName val="0"/>
          <c:showSerName val="0"/>
          <c:showPercent val="0"/>
          <c:showBubbleSize val="0"/>
        </c:dLbls>
        <c:axId val="845367288"/>
        <c:axId val="329453312"/>
      </c:scatterChart>
      <c:valAx>
        <c:axId val="845367288"/>
        <c:scaling>
          <c:orientation val="minMax"/>
        </c:scaling>
        <c:delete val="0"/>
        <c:axPos val="b"/>
        <c:numFmt formatCode="General" sourceLinked="1"/>
        <c:majorTickMark val="out"/>
        <c:minorTickMark val="none"/>
        <c:tickLblPos val="nextTo"/>
        <c:crossAx val="329453312"/>
        <c:crosses val="autoZero"/>
        <c:crossBetween val="midCat"/>
      </c:valAx>
      <c:valAx>
        <c:axId val="329453312"/>
        <c:scaling>
          <c:orientation val="minMax"/>
        </c:scaling>
        <c:delete val="0"/>
        <c:axPos val="l"/>
        <c:majorGridlines/>
        <c:numFmt formatCode="General" sourceLinked="1"/>
        <c:majorTickMark val="out"/>
        <c:minorTickMark val="none"/>
        <c:tickLblPos val="nextTo"/>
        <c:crossAx val="845367288"/>
        <c:crosses val="autoZero"/>
        <c:crossBetween val="midCat"/>
      </c:valAx>
    </c:plotArea>
    <c:legend>
      <c:legendPos val="r"/>
      <c:overlay val="0"/>
    </c:legend>
    <c:plotVisOnly val="1"/>
    <c:dispBlanksAs val="gap"/>
    <c:showDLblsOverMax val="0"/>
  </c:chart>
  <c:printSettings>
    <c:headerFooter/>
    <c:pageMargins b="0.750000000000001" l="0.70000000000000095" r="0.70000000000000095" t="0.750000000000001"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scatterChart>
        <c:scatterStyle val="lineMarker"/>
        <c:varyColors val="0"/>
        <c:ser>
          <c:idx val="0"/>
          <c:order val="0"/>
          <c:tx>
            <c:strRef>
              <c:f>'Problem 8.12 demo'!$M$22</c:f>
              <c:strCache>
                <c:ptCount val="1"/>
                <c:pt idx="0">
                  <c:v>TPR</c:v>
                </c:pt>
              </c:strCache>
            </c:strRef>
          </c:tx>
          <c:xVal>
            <c:numRef>
              <c:f>'Problem 8.12 demo'!$L$23:$L$32</c:f>
              <c:numCache>
                <c:formatCode>General</c:formatCode>
                <c:ptCount val="10"/>
                <c:pt idx="0">
                  <c:v>0</c:v>
                </c:pt>
                <c:pt idx="1">
                  <c:v>0</c:v>
                </c:pt>
                <c:pt idx="2">
                  <c:v>0.2</c:v>
                </c:pt>
                <c:pt idx="3">
                  <c:v>0.2</c:v>
                </c:pt>
                <c:pt idx="4">
                  <c:v>0.2</c:v>
                </c:pt>
                <c:pt idx="5">
                  <c:v>0.4</c:v>
                </c:pt>
                <c:pt idx="6">
                  <c:v>0.6</c:v>
                </c:pt>
                <c:pt idx="7">
                  <c:v>0.8</c:v>
                </c:pt>
                <c:pt idx="8">
                  <c:v>0.8</c:v>
                </c:pt>
                <c:pt idx="9">
                  <c:v>1</c:v>
                </c:pt>
              </c:numCache>
            </c:numRef>
          </c:xVal>
          <c:yVal>
            <c:numRef>
              <c:f>'Problem 8.12 demo'!$M$23:$M$32</c:f>
              <c:numCache>
                <c:formatCode>General</c:formatCode>
                <c:ptCount val="10"/>
                <c:pt idx="0">
                  <c:v>0.2</c:v>
                </c:pt>
                <c:pt idx="1">
                  <c:v>0.4</c:v>
                </c:pt>
                <c:pt idx="2">
                  <c:v>0.4</c:v>
                </c:pt>
                <c:pt idx="3">
                  <c:v>0.6</c:v>
                </c:pt>
                <c:pt idx="4">
                  <c:v>0.8</c:v>
                </c:pt>
                <c:pt idx="5">
                  <c:v>0.8</c:v>
                </c:pt>
                <c:pt idx="6">
                  <c:v>0.8</c:v>
                </c:pt>
                <c:pt idx="7">
                  <c:v>0.8</c:v>
                </c:pt>
                <c:pt idx="8">
                  <c:v>1</c:v>
                </c:pt>
                <c:pt idx="9">
                  <c:v>1</c:v>
                </c:pt>
              </c:numCache>
            </c:numRef>
          </c:yVal>
          <c:smooth val="0"/>
          <c:extLst>
            <c:ext xmlns:c16="http://schemas.microsoft.com/office/drawing/2014/chart" uri="{C3380CC4-5D6E-409C-BE32-E72D297353CC}">
              <c16:uniqueId val="{00000000-4E9A-449D-9BBC-30075DC75724}"/>
            </c:ext>
          </c:extLst>
        </c:ser>
        <c:dLbls>
          <c:showLegendKey val="0"/>
          <c:showVal val="0"/>
          <c:showCatName val="0"/>
          <c:showSerName val="0"/>
          <c:showPercent val="0"/>
          <c:showBubbleSize val="0"/>
        </c:dLbls>
        <c:axId val="845364152"/>
        <c:axId val="845364936"/>
      </c:scatterChart>
      <c:valAx>
        <c:axId val="845364152"/>
        <c:scaling>
          <c:orientation val="minMax"/>
        </c:scaling>
        <c:delete val="0"/>
        <c:axPos val="b"/>
        <c:numFmt formatCode="General" sourceLinked="1"/>
        <c:majorTickMark val="out"/>
        <c:minorTickMark val="none"/>
        <c:tickLblPos val="nextTo"/>
        <c:crossAx val="845364936"/>
        <c:crosses val="autoZero"/>
        <c:crossBetween val="midCat"/>
      </c:valAx>
      <c:valAx>
        <c:axId val="845364936"/>
        <c:scaling>
          <c:orientation val="minMax"/>
        </c:scaling>
        <c:delete val="0"/>
        <c:axPos val="l"/>
        <c:majorGridlines/>
        <c:numFmt formatCode="General" sourceLinked="1"/>
        <c:majorTickMark val="out"/>
        <c:minorTickMark val="none"/>
        <c:tickLblPos val="nextTo"/>
        <c:crossAx val="845364152"/>
        <c:crosses val="autoZero"/>
        <c:crossBetween val="midCat"/>
      </c:valAx>
    </c:plotArea>
    <c:legend>
      <c:legendPos val="r"/>
      <c:overlay val="0"/>
    </c:legend>
    <c:plotVisOnly val="1"/>
    <c:dispBlanksAs val="gap"/>
    <c:showDLblsOverMax val="0"/>
  </c:chart>
  <c:printSettings>
    <c:headerFooter/>
    <c:pageMargins b="0.750000000000001" l="0.70000000000000095" r="0.70000000000000095" t="0.750000000000001" header="0.3" footer="0.3"/>
    <c:pageSetup orientation="portrait"/>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overlay val="0"/>
    </c:title>
    <c:autoTitleDeleted val="0"/>
    <c:plotArea>
      <c:layout/>
      <c:scatterChart>
        <c:scatterStyle val="lineMarker"/>
        <c:varyColors val="0"/>
        <c:ser>
          <c:idx val="0"/>
          <c:order val="0"/>
          <c:tx>
            <c:strRef>
              <c:f>'Problem 8.12 demo'!$B$67</c:f>
              <c:strCache>
                <c:ptCount val="1"/>
                <c:pt idx="0">
                  <c:v>TPR</c:v>
                </c:pt>
              </c:strCache>
            </c:strRef>
          </c:tx>
          <c:xVal>
            <c:numRef>
              <c:f>'Problem 8.12 demo'!$A$68:$A$77</c:f>
              <c:numCache>
                <c:formatCode>0.00</c:formatCode>
                <c:ptCount val="10"/>
                <c:pt idx="0">
                  <c:v>0</c:v>
                </c:pt>
                <c:pt idx="1">
                  <c:v>0.2</c:v>
                </c:pt>
                <c:pt idx="2">
                  <c:v>0.2</c:v>
                </c:pt>
                <c:pt idx="3">
                  <c:v>0.4</c:v>
                </c:pt>
                <c:pt idx="4">
                  <c:v>0.6</c:v>
                </c:pt>
                <c:pt idx="5">
                  <c:v>0.8</c:v>
                </c:pt>
                <c:pt idx="6">
                  <c:v>0.8</c:v>
                </c:pt>
                <c:pt idx="7">
                  <c:v>0.8</c:v>
                </c:pt>
                <c:pt idx="8">
                  <c:v>1</c:v>
                </c:pt>
                <c:pt idx="9">
                  <c:v>1</c:v>
                </c:pt>
              </c:numCache>
            </c:numRef>
          </c:xVal>
          <c:yVal>
            <c:numRef>
              <c:f>'Problem 8.12 demo'!$B$68:$B$77</c:f>
              <c:numCache>
                <c:formatCode>0.00</c:formatCode>
                <c:ptCount val="10"/>
                <c:pt idx="0">
                  <c:v>0.2</c:v>
                </c:pt>
                <c:pt idx="1">
                  <c:v>0.2</c:v>
                </c:pt>
                <c:pt idx="2">
                  <c:v>0.4</c:v>
                </c:pt>
                <c:pt idx="3">
                  <c:v>0.4</c:v>
                </c:pt>
                <c:pt idx="4">
                  <c:v>0.4</c:v>
                </c:pt>
                <c:pt idx="5">
                  <c:v>0.4</c:v>
                </c:pt>
                <c:pt idx="6">
                  <c:v>0.6</c:v>
                </c:pt>
                <c:pt idx="7">
                  <c:v>0.8</c:v>
                </c:pt>
                <c:pt idx="8">
                  <c:v>0.8</c:v>
                </c:pt>
                <c:pt idx="9">
                  <c:v>1</c:v>
                </c:pt>
              </c:numCache>
            </c:numRef>
          </c:yVal>
          <c:smooth val="0"/>
          <c:extLst>
            <c:ext xmlns:c16="http://schemas.microsoft.com/office/drawing/2014/chart" uri="{C3380CC4-5D6E-409C-BE32-E72D297353CC}">
              <c16:uniqueId val="{00000000-842A-49A4-8308-8BA1B9CFFD05}"/>
            </c:ext>
          </c:extLst>
        </c:ser>
        <c:dLbls>
          <c:showLegendKey val="0"/>
          <c:showVal val="0"/>
          <c:showCatName val="0"/>
          <c:showSerName val="0"/>
          <c:showPercent val="0"/>
          <c:showBubbleSize val="0"/>
        </c:dLbls>
        <c:axId val="329452528"/>
        <c:axId val="329452136"/>
      </c:scatterChart>
      <c:valAx>
        <c:axId val="329452528"/>
        <c:scaling>
          <c:orientation val="minMax"/>
        </c:scaling>
        <c:delete val="0"/>
        <c:axPos val="b"/>
        <c:numFmt formatCode="0.00" sourceLinked="1"/>
        <c:majorTickMark val="out"/>
        <c:minorTickMark val="none"/>
        <c:tickLblPos val="nextTo"/>
        <c:crossAx val="329452136"/>
        <c:crosses val="autoZero"/>
        <c:crossBetween val="midCat"/>
      </c:valAx>
      <c:valAx>
        <c:axId val="329452136"/>
        <c:scaling>
          <c:orientation val="minMax"/>
        </c:scaling>
        <c:delete val="0"/>
        <c:axPos val="l"/>
        <c:majorGridlines/>
        <c:numFmt formatCode="0.00" sourceLinked="1"/>
        <c:majorTickMark val="out"/>
        <c:minorTickMark val="none"/>
        <c:tickLblPos val="nextTo"/>
        <c:crossAx val="329452528"/>
        <c:crosses val="autoZero"/>
        <c:crossBetween val="midCat"/>
      </c:valAx>
    </c:plotArea>
    <c:legend>
      <c:legendPos val="r"/>
      <c:overlay val="0"/>
    </c:legend>
    <c:plotVisOnly val="1"/>
    <c:dispBlanksAs val="gap"/>
    <c:showDLblsOverMax val="0"/>
  </c:chart>
  <c:printSettings>
    <c:headerFooter/>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scatterChart>
        <c:scatterStyle val="lineMarker"/>
        <c:varyColors val="0"/>
        <c:ser>
          <c:idx val="0"/>
          <c:order val="0"/>
          <c:tx>
            <c:strRef>
              <c:f>'Problem 8.12  HW'!$H$7</c:f>
              <c:strCache>
                <c:ptCount val="1"/>
                <c:pt idx="0">
                  <c:v>TPR</c:v>
                </c:pt>
              </c:strCache>
            </c:strRef>
          </c:tx>
          <c:xVal>
            <c:numRef>
              <c:f>'Problem 8.12  HW'!$I$8:$I$17</c:f>
              <c:numCache>
                <c:formatCode>General</c:formatCode>
                <c:ptCount val="10"/>
                <c:pt idx="0">
                  <c:v>0</c:v>
                </c:pt>
                <c:pt idx="1">
                  <c:v>0.2</c:v>
                </c:pt>
                <c:pt idx="2">
                  <c:v>0.2</c:v>
                </c:pt>
                <c:pt idx="3">
                  <c:v>0.4</c:v>
                </c:pt>
                <c:pt idx="4">
                  <c:v>0.6</c:v>
                </c:pt>
                <c:pt idx="5">
                  <c:v>0.8</c:v>
                </c:pt>
                <c:pt idx="6">
                  <c:v>0.8</c:v>
                </c:pt>
                <c:pt idx="7">
                  <c:v>0.8</c:v>
                </c:pt>
                <c:pt idx="8">
                  <c:v>1</c:v>
                </c:pt>
                <c:pt idx="9">
                  <c:v>1</c:v>
                </c:pt>
              </c:numCache>
            </c:numRef>
          </c:xVal>
          <c:yVal>
            <c:numRef>
              <c:f>'Problem 8.12  HW'!$H$8:$H$17</c:f>
              <c:numCache>
                <c:formatCode>General</c:formatCode>
                <c:ptCount val="10"/>
                <c:pt idx="0">
                  <c:v>0.2</c:v>
                </c:pt>
                <c:pt idx="1">
                  <c:v>0.2</c:v>
                </c:pt>
                <c:pt idx="2">
                  <c:v>0.4</c:v>
                </c:pt>
                <c:pt idx="3">
                  <c:v>0.4</c:v>
                </c:pt>
                <c:pt idx="4">
                  <c:v>0.4</c:v>
                </c:pt>
                <c:pt idx="5">
                  <c:v>0.4</c:v>
                </c:pt>
                <c:pt idx="6">
                  <c:v>0.6</c:v>
                </c:pt>
                <c:pt idx="7">
                  <c:v>0.8</c:v>
                </c:pt>
                <c:pt idx="8">
                  <c:v>0.8</c:v>
                </c:pt>
                <c:pt idx="9">
                  <c:v>1</c:v>
                </c:pt>
              </c:numCache>
            </c:numRef>
          </c:yVal>
          <c:smooth val="0"/>
          <c:extLst>
            <c:ext xmlns:c16="http://schemas.microsoft.com/office/drawing/2014/chart" uri="{C3380CC4-5D6E-409C-BE32-E72D297353CC}">
              <c16:uniqueId val="{00000000-292F-4989-A223-71B6E59CBD79}"/>
            </c:ext>
          </c:extLst>
        </c:ser>
        <c:dLbls>
          <c:showLegendKey val="0"/>
          <c:showVal val="0"/>
          <c:showCatName val="0"/>
          <c:showSerName val="0"/>
          <c:showPercent val="0"/>
          <c:showBubbleSize val="0"/>
        </c:dLbls>
        <c:axId val="845367288"/>
        <c:axId val="329453312"/>
      </c:scatterChart>
      <c:valAx>
        <c:axId val="845367288"/>
        <c:scaling>
          <c:orientation val="minMax"/>
        </c:scaling>
        <c:delete val="0"/>
        <c:axPos val="b"/>
        <c:numFmt formatCode="General" sourceLinked="1"/>
        <c:majorTickMark val="out"/>
        <c:minorTickMark val="none"/>
        <c:tickLblPos val="nextTo"/>
        <c:crossAx val="329453312"/>
        <c:crosses val="autoZero"/>
        <c:crossBetween val="midCat"/>
      </c:valAx>
      <c:valAx>
        <c:axId val="329453312"/>
        <c:scaling>
          <c:orientation val="minMax"/>
        </c:scaling>
        <c:delete val="0"/>
        <c:axPos val="l"/>
        <c:majorGridlines/>
        <c:numFmt formatCode="General" sourceLinked="1"/>
        <c:majorTickMark val="out"/>
        <c:minorTickMark val="none"/>
        <c:tickLblPos val="nextTo"/>
        <c:crossAx val="845367288"/>
        <c:crosses val="autoZero"/>
        <c:crossBetween val="midCat"/>
      </c:valAx>
    </c:plotArea>
    <c:legend>
      <c:legendPos val="r"/>
      <c:overlay val="0"/>
    </c:legend>
    <c:plotVisOnly val="1"/>
    <c:dispBlanksAs val="gap"/>
    <c:showDLblsOverMax val="0"/>
  </c:chart>
  <c:printSettings>
    <c:headerFooter/>
    <c:pageMargins b="0.750000000000001" l="0.70000000000000095" r="0.70000000000000095" t="0.750000000000001"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_xlchart.v1.0</cx:f>
      </cx:numDim>
    </cx:data>
  </cx:chartData>
  <cx:chart>
    <cx:title pos="t" align="ctr" overlay="0">
      <cx:tx>
        <cx:txData>
          <cx:v>F Boxplot on Age </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F Boxplot on Age </a:t>
          </a:r>
        </a:p>
      </cx:txPr>
    </cx:title>
    <cx:plotArea>
      <cx:plotAreaRegion>
        <cx:series layoutId="boxWhisker" uniqueId="{D43830FB-4DB9-44C3-A62F-C2A5B0BE426E}">
          <cx:dataLabels pos="r">
            <cx:visibility seriesName="0" categoryName="0" value="1"/>
          </cx:dataLabels>
          <cx:dataId val="0"/>
          <cx:layoutPr>
            <cx:visibility meanLine="0" meanMarker="1" nonoutliers="0" outliers="1"/>
            <cx:statistics quartileMethod="exclusive"/>
          </cx:layoutPr>
        </cx:series>
      </cx:plotAreaRegion>
      <cx:axis id="0" hidden="1">
        <cx:catScaling gapWidth="1.5"/>
        <cx:tickLabels/>
      </cx:axis>
      <cx:axis id="1">
        <cx:valScaling/>
        <cx:title>
          <cx:tx>
            <cx:txData>
              <cx:v>Age</cx:v>
            </cx:txData>
          </cx:tx>
          <cx:txPr>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65000"/>
                      <a:lumOff val="35000"/>
                    </a:sysClr>
                  </a:solidFill>
                  <a:latin typeface="Calibri" panose="020F0502020204030204"/>
                </a:rPr>
                <a:t>Age</a:t>
              </a:r>
            </a:p>
          </cx:txPr>
        </cx:title>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microsoft.com/office/2014/relationships/chartEx" Target="../charts/chartEx1.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7.xml.rels><?xml version="1.0" encoding="UTF-8" standalone="yes"?>
<Relationships xmlns="http://schemas.openxmlformats.org/package/2006/relationships"><Relationship Id="rId1" Type="http://schemas.openxmlformats.org/officeDocument/2006/relationships/chart" Target="../charts/chart4.xml"/></Relationships>
</file>

<file path=xl/drawings/_rels/drawing8.xml.rels><?xml version="1.0" encoding="UTF-8" standalone="yes"?>
<Relationships xmlns="http://schemas.openxmlformats.org/package/2006/relationships"><Relationship Id="rId1" Type="http://schemas.openxmlformats.org/officeDocument/2006/relationships/image" Target="../media/image3.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xdr:from>
      <xdr:col>13</xdr:col>
      <xdr:colOff>123825</xdr:colOff>
      <xdr:row>1</xdr:row>
      <xdr:rowOff>114299</xdr:rowOff>
    </xdr:from>
    <xdr:to>
      <xdr:col>20</xdr:col>
      <xdr:colOff>66675</xdr:colOff>
      <xdr:row>22</xdr:row>
      <xdr:rowOff>180975</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00000000-0008-0000-0100-00000400000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0801350" y="304799"/>
              <a:ext cx="4210050" cy="6572251"/>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76200</xdr:colOff>
      <xdr:row>32</xdr:row>
      <xdr:rowOff>123825</xdr:rowOff>
    </xdr:from>
    <xdr:to>
      <xdr:col>3</xdr:col>
      <xdr:colOff>1104900</xdr:colOff>
      <xdr:row>34</xdr:row>
      <xdr:rowOff>123825</xdr:rowOff>
    </xdr:to>
    <xdr:cxnSp macro="">
      <xdr:nvCxnSpPr>
        <xdr:cNvPr id="3" name="Straight Arrow Connector 2">
          <a:extLst>
            <a:ext uri="{FF2B5EF4-FFF2-40B4-BE49-F238E27FC236}">
              <a16:creationId xmlns:a16="http://schemas.microsoft.com/office/drawing/2014/main" id="{00000000-0008-0000-0600-000003000000}"/>
            </a:ext>
          </a:extLst>
        </xdr:cNvPr>
        <xdr:cNvCxnSpPr/>
      </xdr:nvCxnSpPr>
      <xdr:spPr>
        <a:xfrm flipH="1" flipV="1">
          <a:off x="1485900" y="7820025"/>
          <a:ext cx="1028700" cy="4000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57150</xdr:colOff>
      <xdr:row>35</xdr:row>
      <xdr:rowOff>95250</xdr:rowOff>
    </xdr:from>
    <xdr:to>
      <xdr:col>3</xdr:col>
      <xdr:colOff>1114425</xdr:colOff>
      <xdr:row>38</xdr:row>
      <xdr:rowOff>85725</xdr:rowOff>
    </xdr:to>
    <xdr:cxnSp macro="">
      <xdr:nvCxnSpPr>
        <xdr:cNvPr id="4" name="Straight Arrow Connector 3">
          <a:extLst>
            <a:ext uri="{FF2B5EF4-FFF2-40B4-BE49-F238E27FC236}">
              <a16:creationId xmlns:a16="http://schemas.microsoft.com/office/drawing/2014/main" id="{00000000-0008-0000-0600-000004000000}"/>
            </a:ext>
          </a:extLst>
        </xdr:cNvPr>
        <xdr:cNvCxnSpPr/>
      </xdr:nvCxnSpPr>
      <xdr:spPr>
        <a:xfrm flipH="1">
          <a:off x="1466850" y="8391525"/>
          <a:ext cx="1057275" cy="5905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95250</xdr:colOff>
      <xdr:row>32</xdr:row>
      <xdr:rowOff>76200</xdr:rowOff>
    </xdr:from>
    <xdr:to>
      <xdr:col>6</xdr:col>
      <xdr:colOff>571500</xdr:colOff>
      <xdr:row>36</xdr:row>
      <xdr:rowOff>133350</xdr:rowOff>
    </xdr:to>
    <xdr:cxnSp macro="">
      <xdr:nvCxnSpPr>
        <xdr:cNvPr id="6" name="Straight Arrow Connector 5">
          <a:extLst>
            <a:ext uri="{FF2B5EF4-FFF2-40B4-BE49-F238E27FC236}">
              <a16:creationId xmlns:a16="http://schemas.microsoft.com/office/drawing/2014/main" id="{00000000-0008-0000-0600-000006000000}"/>
            </a:ext>
          </a:extLst>
        </xdr:cNvPr>
        <xdr:cNvCxnSpPr/>
      </xdr:nvCxnSpPr>
      <xdr:spPr>
        <a:xfrm flipV="1">
          <a:off x="3905250" y="7772400"/>
          <a:ext cx="1066800" cy="8477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8</xdr:row>
      <xdr:rowOff>152400</xdr:rowOff>
    </xdr:from>
    <xdr:to>
      <xdr:col>9</xdr:col>
      <xdr:colOff>553406</xdr:colOff>
      <xdr:row>23</xdr:row>
      <xdr:rowOff>28575</xdr:rowOff>
    </xdr:to>
    <xdr:pic>
      <xdr:nvPicPr>
        <xdr:cNvPr id="2" name="Picture 1">
          <a:extLst>
            <a:ext uri="{FF2B5EF4-FFF2-40B4-BE49-F238E27FC236}">
              <a16:creationId xmlns:a16="http://schemas.microsoft.com/office/drawing/2014/main" id="{00000000-0008-0000-0700-000002000000}"/>
            </a:ext>
          </a:extLst>
        </xdr:cNvPr>
        <xdr:cNvPicPr>
          <a:picLocks noChangeAspect="1" noChangeArrowheads="1"/>
        </xdr:cNvPicPr>
      </xdr:nvPicPr>
      <xdr:blipFill>
        <a:blip xmlns:r="http://schemas.openxmlformats.org/officeDocument/2006/relationships" r:embed="rId1" cstate="print"/>
        <a:srcRect l="7908" t="21441" r="5781" b="12864"/>
        <a:stretch>
          <a:fillRect/>
        </a:stretch>
      </xdr:blipFill>
      <xdr:spPr bwMode="auto">
        <a:xfrm>
          <a:off x="0" y="1676400"/>
          <a:ext cx="5373056" cy="2638425"/>
        </a:xfrm>
        <a:prstGeom prst="rect">
          <a:avLst/>
        </a:prstGeom>
        <a:noFill/>
        <a:ln w="1">
          <a:noFill/>
          <a:miter lim="800000"/>
          <a:headEnd/>
          <a:tailEnd type="none" w="med" len="med"/>
        </a:ln>
        <a:effec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8</xdr:col>
      <xdr:colOff>323850</xdr:colOff>
      <xdr:row>127</xdr:row>
      <xdr:rowOff>85725</xdr:rowOff>
    </xdr:from>
    <xdr:to>
      <xdr:col>9</xdr:col>
      <xdr:colOff>533400</xdr:colOff>
      <xdr:row>131</xdr:row>
      <xdr:rowOff>47625</xdr:rowOff>
    </xdr:to>
    <xdr:grpSp>
      <xdr:nvGrpSpPr>
        <xdr:cNvPr id="15" name="Group 14">
          <a:extLst>
            <a:ext uri="{FF2B5EF4-FFF2-40B4-BE49-F238E27FC236}">
              <a16:creationId xmlns:a16="http://schemas.microsoft.com/office/drawing/2014/main" id="{00000000-0008-0000-0900-00000F000000}"/>
            </a:ext>
          </a:extLst>
        </xdr:cNvPr>
        <xdr:cNvGrpSpPr/>
      </xdr:nvGrpSpPr>
      <xdr:grpSpPr>
        <a:xfrm>
          <a:off x="5781675" y="24469725"/>
          <a:ext cx="1209675" cy="723900"/>
          <a:chOff x="581025" y="24203025"/>
          <a:chExt cx="1209675" cy="723900"/>
        </a:xfrm>
      </xdr:grpSpPr>
      <xdr:sp macro="" textlink="">
        <xdr:nvSpPr>
          <xdr:cNvPr id="16" name="Flowchart: Process 15">
            <a:extLst>
              <a:ext uri="{FF2B5EF4-FFF2-40B4-BE49-F238E27FC236}">
                <a16:creationId xmlns:a16="http://schemas.microsoft.com/office/drawing/2014/main" id="{00000000-0008-0000-0900-000010000000}"/>
              </a:ext>
            </a:extLst>
          </xdr:cNvPr>
          <xdr:cNvSpPr/>
        </xdr:nvSpPr>
        <xdr:spPr>
          <a:xfrm>
            <a:off x="581025" y="24203025"/>
            <a:ext cx="1209675" cy="381000"/>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lvl="0" algn="ctr"/>
            <a:endParaRPr lang="en-US" sz="1600" b="0"/>
          </a:p>
        </xdr:txBody>
      </xdr:sp>
      <xdr:cxnSp macro="">
        <xdr:nvCxnSpPr>
          <xdr:cNvPr id="17" name="Straight Arrow Connector 16">
            <a:extLst>
              <a:ext uri="{FF2B5EF4-FFF2-40B4-BE49-F238E27FC236}">
                <a16:creationId xmlns:a16="http://schemas.microsoft.com/office/drawing/2014/main" id="{00000000-0008-0000-0900-000011000000}"/>
              </a:ext>
            </a:extLst>
          </xdr:cNvPr>
          <xdr:cNvCxnSpPr>
            <a:stCxn id="16" idx="2"/>
          </xdr:cNvCxnSpPr>
        </xdr:nvCxnSpPr>
        <xdr:spPr>
          <a:xfrm>
            <a:off x="1185863" y="24584025"/>
            <a:ext cx="4762" cy="342900"/>
          </a:xfrm>
          <a:prstGeom prst="straightConnector1">
            <a:avLst/>
          </a:prstGeom>
          <a:ln>
            <a:tailEnd type="triangle"/>
          </a:ln>
        </xdr:spPr>
        <xdr:style>
          <a:lnRef idx="2">
            <a:schemeClr val="dk1"/>
          </a:lnRef>
          <a:fillRef idx="1">
            <a:schemeClr val="lt1"/>
          </a:fillRef>
          <a:effectRef idx="0">
            <a:schemeClr val="dk1"/>
          </a:effectRef>
          <a:fontRef idx="minor">
            <a:schemeClr val="dk1"/>
          </a:fontRef>
        </xdr:style>
      </xdr:cxnSp>
    </xdr:grpSp>
    <xdr:clientData/>
  </xdr:twoCellAnchor>
  <xdr:twoCellAnchor>
    <xdr:from>
      <xdr:col>8</xdr:col>
      <xdr:colOff>371475</xdr:colOff>
      <xdr:row>132</xdr:row>
      <xdr:rowOff>123825</xdr:rowOff>
    </xdr:from>
    <xdr:to>
      <xdr:col>9</xdr:col>
      <xdr:colOff>581025</xdr:colOff>
      <xdr:row>136</xdr:row>
      <xdr:rowOff>19050</xdr:rowOff>
    </xdr:to>
    <xdr:grpSp>
      <xdr:nvGrpSpPr>
        <xdr:cNvPr id="38" name="Group 37">
          <a:extLst>
            <a:ext uri="{FF2B5EF4-FFF2-40B4-BE49-F238E27FC236}">
              <a16:creationId xmlns:a16="http://schemas.microsoft.com/office/drawing/2014/main" id="{00000000-0008-0000-0900-000026000000}"/>
            </a:ext>
          </a:extLst>
        </xdr:cNvPr>
        <xdr:cNvGrpSpPr/>
      </xdr:nvGrpSpPr>
      <xdr:grpSpPr>
        <a:xfrm>
          <a:off x="5829300" y="25460325"/>
          <a:ext cx="1209675" cy="657225"/>
          <a:chOff x="5829300" y="25460325"/>
          <a:chExt cx="1209675" cy="657225"/>
        </a:xfrm>
      </xdr:grpSpPr>
      <xdr:sp macro="" textlink="">
        <xdr:nvSpPr>
          <xdr:cNvPr id="29" name="Flowchart: Process 28">
            <a:extLst>
              <a:ext uri="{FF2B5EF4-FFF2-40B4-BE49-F238E27FC236}">
                <a16:creationId xmlns:a16="http://schemas.microsoft.com/office/drawing/2014/main" id="{00000000-0008-0000-0900-00001D000000}"/>
              </a:ext>
            </a:extLst>
          </xdr:cNvPr>
          <xdr:cNvSpPr/>
        </xdr:nvSpPr>
        <xdr:spPr>
          <a:xfrm>
            <a:off x="5829300" y="25460325"/>
            <a:ext cx="1209675" cy="381000"/>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lvl="0" algn="ctr"/>
            <a:endParaRPr lang="en-US" sz="1600" b="0"/>
          </a:p>
        </xdr:txBody>
      </xdr:sp>
      <xdr:cxnSp macro="">
        <xdr:nvCxnSpPr>
          <xdr:cNvPr id="30" name="Straight Arrow Connector 29">
            <a:extLst>
              <a:ext uri="{FF2B5EF4-FFF2-40B4-BE49-F238E27FC236}">
                <a16:creationId xmlns:a16="http://schemas.microsoft.com/office/drawing/2014/main" id="{00000000-0008-0000-0900-00001E000000}"/>
              </a:ext>
            </a:extLst>
          </xdr:cNvPr>
          <xdr:cNvCxnSpPr>
            <a:stCxn id="29" idx="2"/>
          </xdr:cNvCxnSpPr>
        </xdr:nvCxnSpPr>
        <xdr:spPr>
          <a:xfrm flipH="1">
            <a:off x="6210300" y="25841325"/>
            <a:ext cx="223838" cy="276225"/>
          </a:xfrm>
          <a:prstGeom prst="straightConnector1">
            <a:avLst/>
          </a:prstGeom>
          <a:ln>
            <a:tailEnd type="triangle"/>
          </a:ln>
        </xdr:spPr>
        <xdr:style>
          <a:lnRef idx="2">
            <a:schemeClr val="dk1"/>
          </a:lnRef>
          <a:fillRef idx="1">
            <a:schemeClr val="lt1"/>
          </a:fillRef>
          <a:effectRef idx="0">
            <a:schemeClr val="dk1"/>
          </a:effectRef>
          <a:fontRef idx="minor">
            <a:schemeClr val="dk1"/>
          </a:fontRef>
        </xdr:style>
      </xdr:cxnSp>
      <xdr:cxnSp macro="">
        <xdr:nvCxnSpPr>
          <xdr:cNvPr id="33" name="Straight Arrow Connector 32">
            <a:extLst>
              <a:ext uri="{FF2B5EF4-FFF2-40B4-BE49-F238E27FC236}">
                <a16:creationId xmlns:a16="http://schemas.microsoft.com/office/drawing/2014/main" id="{00000000-0008-0000-0900-000021000000}"/>
              </a:ext>
            </a:extLst>
          </xdr:cNvPr>
          <xdr:cNvCxnSpPr>
            <a:stCxn id="29" idx="2"/>
          </xdr:cNvCxnSpPr>
        </xdr:nvCxnSpPr>
        <xdr:spPr>
          <a:xfrm>
            <a:off x="6434138" y="25841325"/>
            <a:ext cx="290512" cy="257175"/>
          </a:xfrm>
          <a:prstGeom prst="straightConnector1">
            <a:avLst/>
          </a:prstGeom>
          <a:ln>
            <a:tailEnd type="triangle"/>
          </a:ln>
        </xdr:spPr>
        <xdr:style>
          <a:lnRef idx="2">
            <a:schemeClr val="dk1"/>
          </a:lnRef>
          <a:fillRef idx="1">
            <a:schemeClr val="lt1"/>
          </a:fillRef>
          <a:effectRef idx="0">
            <a:schemeClr val="dk1"/>
          </a:effectRef>
          <a:fontRef idx="minor">
            <a:schemeClr val="dk1"/>
          </a:fontRef>
        </xdr:style>
      </xdr:cxnSp>
    </xdr:grpSp>
    <xdr:clientData/>
  </xdr:twoCellAnchor>
  <xdr:twoCellAnchor>
    <xdr:from>
      <xdr:col>1</xdr:col>
      <xdr:colOff>19050</xdr:colOff>
      <xdr:row>135</xdr:row>
      <xdr:rowOff>47625</xdr:rowOff>
    </xdr:from>
    <xdr:to>
      <xdr:col>3</xdr:col>
      <xdr:colOff>104775</xdr:colOff>
      <xdr:row>162</xdr:row>
      <xdr:rowOff>28575</xdr:rowOff>
    </xdr:to>
    <xdr:grpSp>
      <xdr:nvGrpSpPr>
        <xdr:cNvPr id="51" name="Group 50">
          <a:extLst>
            <a:ext uri="{FF2B5EF4-FFF2-40B4-BE49-F238E27FC236}">
              <a16:creationId xmlns:a16="http://schemas.microsoft.com/office/drawing/2014/main" id="{00000000-0008-0000-0900-000033000000}"/>
            </a:ext>
          </a:extLst>
        </xdr:cNvPr>
        <xdr:cNvGrpSpPr/>
      </xdr:nvGrpSpPr>
      <xdr:grpSpPr>
        <a:xfrm>
          <a:off x="628650" y="25955625"/>
          <a:ext cx="1304925" cy="5124450"/>
          <a:chOff x="1028700" y="25660350"/>
          <a:chExt cx="1304925" cy="5124450"/>
        </a:xfrm>
      </xdr:grpSpPr>
      <xdr:grpSp>
        <xdr:nvGrpSpPr>
          <xdr:cNvPr id="6" name="Group 5">
            <a:extLst>
              <a:ext uri="{FF2B5EF4-FFF2-40B4-BE49-F238E27FC236}">
                <a16:creationId xmlns:a16="http://schemas.microsoft.com/office/drawing/2014/main" id="{00000000-0008-0000-0900-000006000000}"/>
              </a:ext>
            </a:extLst>
          </xdr:cNvPr>
          <xdr:cNvGrpSpPr/>
        </xdr:nvGrpSpPr>
        <xdr:grpSpPr>
          <a:xfrm>
            <a:off x="1038225" y="26308050"/>
            <a:ext cx="1209675" cy="685800"/>
            <a:chOff x="581025" y="24203025"/>
            <a:chExt cx="1209675" cy="685800"/>
          </a:xfrm>
        </xdr:grpSpPr>
        <xdr:sp macro="" textlink="">
          <xdr:nvSpPr>
            <xdr:cNvPr id="2" name="Flowchart: Process 1">
              <a:extLst>
                <a:ext uri="{FF2B5EF4-FFF2-40B4-BE49-F238E27FC236}">
                  <a16:creationId xmlns:a16="http://schemas.microsoft.com/office/drawing/2014/main" id="{00000000-0008-0000-0900-000002000000}"/>
                </a:ext>
              </a:extLst>
            </xdr:cNvPr>
            <xdr:cNvSpPr/>
          </xdr:nvSpPr>
          <xdr:spPr>
            <a:xfrm>
              <a:off x="581025" y="24203025"/>
              <a:ext cx="1209675" cy="381000"/>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lvl="0" algn="ctr"/>
              <a:r>
                <a:rPr lang="en-US" sz="1600"/>
                <a:t>S:1</a:t>
              </a:r>
            </a:p>
          </xdr:txBody>
        </xdr:sp>
        <xdr:cxnSp macro="">
          <xdr:nvCxnSpPr>
            <xdr:cNvPr id="5" name="Straight Arrow Connector 4">
              <a:extLst>
                <a:ext uri="{FF2B5EF4-FFF2-40B4-BE49-F238E27FC236}">
                  <a16:creationId xmlns:a16="http://schemas.microsoft.com/office/drawing/2014/main" id="{00000000-0008-0000-0900-000005000000}"/>
                </a:ext>
              </a:extLst>
            </xdr:cNvPr>
            <xdr:cNvCxnSpPr>
              <a:stCxn id="2" idx="2"/>
            </xdr:cNvCxnSpPr>
          </xdr:nvCxnSpPr>
          <xdr:spPr>
            <a:xfrm>
              <a:off x="1185863" y="24584025"/>
              <a:ext cx="4762" cy="304800"/>
            </a:xfrm>
            <a:prstGeom prst="straightConnector1">
              <a:avLst/>
            </a:prstGeom>
            <a:ln>
              <a:tailEnd type="triangle"/>
            </a:ln>
          </xdr:spPr>
          <xdr:style>
            <a:lnRef idx="2">
              <a:schemeClr val="dk1"/>
            </a:lnRef>
            <a:fillRef idx="1">
              <a:schemeClr val="lt1"/>
            </a:fillRef>
            <a:effectRef idx="0">
              <a:schemeClr val="dk1"/>
            </a:effectRef>
            <a:fontRef idx="minor">
              <a:schemeClr val="dk1"/>
            </a:fontRef>
          </xdr:style>
        </xdr:cxnSp>
      </xdr:grpSp>
      <xdr:grpSp>
        <xdr:nvGrpSpPr>
          <xdr:cNvPr id="9" name="Group 8">
            <a:extLst>
              <a:ext uri="{FF2B5EF4-FFF2-40B4-BE49-F238E27FC236}">
                <a16:creationId xmlns:a16="http://schemas.microsoft.com/office/drawing/2014/main" id="{00000000-0008-0000-0900-000009000000}"/>
              </a:ext>
            </a:extLst>
          </xdr:cNvPr>
          <xdr:cNvGrpSpPr/>
        </xdr:nvGrpSpPr>
        <xdr:grpSpPr>
          <a:xfrm>
            <a:off x="1028700" y="25660350"/>
            <a:ext cx="1209675" cy="638175"/>
            <a:chOff x="619125" y="24364950"/>
            <a:chExt cx="1209675" cy="638175"/>
          </a:xfrm>
        </xdr:grpSpPr>
        <xdr:sp macro="" textlink="">
          <xdr:nvSpPr>
            <xdr:cNvPr id="10" name="Flowchart: Process 9">
              <a:extLst>
                <a:ext uri="{FF2B5EF4-FFF2-40B4-BE49-F238E27FC236}">
                  <a16:creationId xmlns:a16="http://schemas.microsoft.com/office/drawing/2014/main" id="{00000000-0008-0000-0900-00000A000000}"/>
                </a:ext>
              </a:extLst>
            </xdr:cNvPr>
            <xdr:cNvSpPr/>
          </xdr:nvSpPr>
          <xdr:spPr>
            <a:xfrm>
              <a:off x="619125" y="24364950"/>
              <a:ext cx="1209675" cy="381000"/>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lang="en-US" sz="1800"/>
                <a:t>{}</a:t>
              </a:r>
            </a:p>
          </xdr:txBody>
        </xdr:sp>
        <xdr:cxnSp macro="">
          <xdr:nvCxnSpPr>
            <xdr:cNvPr id="11" name="Straight Arrow Connector 10">
              <a:extLst>
                <a:ext uri="{FF2B5EF4-FFF2-40B4-BE49-F238E27FC236}">
                  <a16:creationId xmlns:a16="http://schemas.microsoft.com/office/drawing/2014/main" id="{00000000-0008-0000-0900-00000B000000}"/>
                </a:ext>
              </a:extLst>
            </xdr:cNvPr>
            <xdr:cNvCxnSpPr>
              <a:stCxn id="10" idx="2"/>
            </xdr:cNvCxnSpPr>
          </xdr:nvCxnSpPr>
          <xdr:spPr>
            <a:xfrm>
              <a:off x="1223963" y="24745950"/>
              <a:ext cx="4762" cy="257175"/>
            </a:xfrm>
            <a:prstGeom prst="straightConnector1">
              <a:avLst/>
            </a:prstGeom>
            <a:ln>
              <a:tailEnd type="triangle"/>
            </a:ln>
          </xdr:spPr>
          <xdr:style>
            <a:lnRef idx="2">
              <a:schemeClr val="dk1"/>
            </a:lnRef>
            <a:fillRef idx="1">
              <a:schemeClr val="lt1"/>
            </a:fillRef>
            <a:effectRef idx="0">
              <a:schemeClr val="dk1"/>
            </a:effectRef>
            <a:fontRef idx="minor">
              <a:schemeClr val="dk1"/>
            </a:fontRef>
          </xdr:style>
        </xdr:cxnSp>
      </xdr:grpSp>
      <xdr:grpSp>
        <xdr:nvGrpSpPr>
          <xdr:cNvPr id="18" name="Group 17">
            <a:extLst>
              <a:ext uri="{FF2B5EF4-FFF2-40B4-BE49-F238E27FC236}">
                <a16:creationId xmlns:a16="http://schemas.microsoft.com/office/drawing/2014/main" id="{00000000-0008-0000-0900-000012000000}"/>
              </a:ext>
            </a:extLst>
          </xdr:cNvPr>
          <xdr:cNvGrpSpPr/>
        </xdr:nvGrpSpPr>
        <xdr:grpSpPr>
          <a:xfrm>
            <a:off x="1028700" y="26955750"/>
            <a:ext cx="1209675" cy="638175"/>
            <a:chOff x="581025" y="24203025"/>
            <a:chExt cx="1209675" cy="638175"/>
          </a:xfrm>
        </xdr:grpSpPr>
        <xdr:sp macro="" textlink="">
          <xdr:nvSpPr>
            <xdr:cNvPr id="19" name="Flowchart: Process 18">
              <a:extLst>
                <a:ext uri="{FF2B5EF4-FFF2-40B4-BE49-F238E27FC236}">
                  <a16:creationId xmlns:a16="http://schemas.microsoft.com/office/drawing/2014/main" id="{00000000-0008-0000-0900-000013000000}"/>
                </a:ext>
              </a:extLst>
            </xdr:cNvPr>
            <xdr:cNvSpPr/>
          </xdr:nvSpPr>
          <xdr:spPr>
            <a:xfrm>
              <a:off x="581025" y="24203025"/>
              <a:ext cx="1209675" cy="381000"/>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lvl="0" algn="ctr"/>
              <a:r>
                <a:rPr lang="en-US" sz="1600" b="0"/>
                <a:t>O:1</a:t>
              </a:r>
            </a:p>
          </xdr:txBody>
        </xdr:sp>
        <xdr:cxnSp macro="">
          <xdr:nvCxnSpPr>
            <xdr:cNvPr id="20" name="Straight Arrow Connector 19">
              <a:extLst>
                <a:ext uri="{FF2B5EF4-FFF2-40B4-BE49-F238E27FC236}">
                  <a16:creationId xmlns:a16="http://schemas.microsoft.com/office/drawing/2014/main" id="{00000000-0008-0000-0900-000014000000}"/>
                </a:ext>
              </a:extLst>
            </xdr:cNvPr>
            <xdr:cNvCxnSpPr>
              <a:stCxn id="19" idx="2"/>
            </xdr:cNvCxnSpPr>
          </xdr:nvCxnSpPr>
          <xdr:spPr>
            <a:xfrm>
              <a:off x="1185863" y="24584025"/>
              <a:ext cx="4762" cy="257175"/>
            </a:xfrm>
            <a:prstGeom prst="straightConnector1">
              <a:avLst/>
            </a:prstGeom>
            <a:ln>
              <a:tailEnd type="triangle"/>
            </a:ln>
          </xdr:spPr>
          <xdr:style>
            <a:lnRef idx="2">
              <a:schemeClr val="dk1"/>
            </a:lnRef>
            <a:fillRef idx="1">
              <a:schemeClr val="lt1"/>
            </a:fillRef>
            <a:effectRef idx="0">
              <a:schemeClr val="dk1"/>
            </a:effectRef>
            <a:fontRef idx="minor">
              <a:schemeClr val="dk1"/>
            </a:fontRef>
          </xdr:style>
        </xdr:cxnSp>
      </xdr:grpSp>
      <xdr:grpSp>
        <xdr:nvGrpSpPr>
          <xdr:cNvPr id="21" name="Group 20">
            <a:extLst>
              <a:ext uri="{FF2B5EF4-FFF2-40B4-BE49-F238E27FC236}">
                <a16:creationId xmlns:a16="http://schemas.microsoft.com/office/drawing/2014/main" id="{00000000-0008-0000-0900-000015000000}"/>
              </a:ext>
            </a:extLst>
          </xdr:cNvPr>
          <xdr:cNvGrpSpPr/>
        </xdr:nvGrpSpPr>
        <xdr:grpSpPr>
          <a:xfrm>
            <a:off x="1076325" y="27584400"/>
            <a:ext cx="1209675" cy="657225"/>
            <a:chOff x="581025" y="24203025"/>
            <a:chExt cx="1209675" cy="657225"/>
          </a:xfrm>
        </xdr:grpSpPr>
        <xdr:sp macro="" textlink="">
          <xdr:nvSpPr>
            <xdr:cNvPr id="22" name="Flowchart: Process 21">
              <a:extLst>
                <a:ext uri="{FF2B5EF4-FFF2-40B4-BE49-F238E27FC236}">
                  <a16:creationId xmlns:a16="http://schemas.microsoft.com/office/drawing/2014/main" id="{00000000-0008-0000-0900-000016000000}"/>
                </a:ext>
              </a:extLst>
            </xdr:cNvPr>
            <xdr:cNvSpPr/>
          </xdr:nvSpPr>
          <xdr:spPr>
            <a:xfrm>
              <a:off x="581025" y="24203025"/>
              <a:ext cx="1209675" cy="381000"/>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lvl="0" algn="ctr"/>
              <a:r>
                <a:rPr lang="en-US" sz="1600" b="0"/>
                <a:t>A:1</a:t>
              </a:r>
            </a:p>
          </xdr:txBody>
        </xdr:sp>
        <xdr:cxnSp macro="">
          <xdr:nvCxnSpPr>
            <xdr:cNvPr id="23" name="Straight Arrow Connector 22">
              <a:extLst>
                <a:ext uri="{FF2B5EF4-FFF2-40B4-BE49-F238E27FC236}">
                  <a16:creationId xmlns:a16="http://schemas.microsoft.com/office/drawing/2014/main" id="{00000000-0008-0000-0900-000017000000}"/>
                </a:ext>
              </a:extLst>
            </xdr:cNvPr>
            <xdr:cNvCxnSpPr>
              <a:stCxn id="22" idx="2"/>
            </xdr:cNvCxnSpPr>
          </xdr:nvCxnSpPr>
          <xdr:spPr>
            <a:xfrm flipH="1">
              <a:off x="1181100" y="24584025"/>
              <a:ext cx="4763" cy="276225"/>
            </a:xfrm>
            <a:prstGeom prst="straightConnector1">
              <a:avLst/>
            </a:prstGeom>
            <a:ln>
              <a:tailEnd type="triangle"/>
            </a:ln>
          </xdr:spPr>
          <xdr:style>
            <a:lnRef idx="2">
              <a:schemeClr val="dk1"/>
            </a:lnRef>
            <a:fillRef idx="1">
              <a:schemeClr val="lt1"/>
            </a:fillRef>
            <a:effectRef idx="0">
              <a:schemeClr val="dk1"/>
            </a:effectRef>
            <a:fontRef idx="minor">
              <a:schemeClr val="dk1"/>
            </a:fontRef>
          </xdr:style>
        </xdr:cxnSp>
      </xdr:grpSp>
      <xdr:grpSp>
        <xdr:nvGrpSpPr>
          <xdr:cNvPr id="39" name="Group 38">
            <a:extLst>
              <a:ext uri="{FF2B5EF4-FFF2-40B4-BE49-F238E27FC236}">
                <a16:creationId xmlns:a16="http://schemas.microsoft.com/office/drawing/2014/main" id="{00000000-0008-0000-0900-000027000000}"/>
              </a:ext>
            </a:extLst>
          </xdr:cNvPr>
          <xdr:cNvGrpSpPr/>
        </xdr:nvGrpSpPr>
        <xdr:grpSpPr>
          <a:xfrm>
            <a:off x="1104900" y="28203525"/>
            <a:ext cx="1209675" cy="723900"/>
            <a:chOff x="581025" y="24203025"/>
            <a:chExt cx="1209675" cy="723900"/>
          </a:xfrm>
        </xdr:grpSpPr>
        <xdr:sp macro="" textlink="">
          <xdr:nvSpPr>
            <xdr:cNvPr id="40" name="Flowchart: Process 39">
              <a:extLst>
                <a:ext uri="{FF2B5EF4-FFF2-40B4-BE49-F238E27FC236}">
                  <a16:creationId xmlns:a16="http://schemas.microsoft.com/office/drawing/2014/main" id="{00000000-0008-0000-0900-000028000000}"/>
                </a:ext>
              </a:extLst>
            </xdr:cNvPr>
            <xdr:cNvSpPr/>
          </xdr:nvSpPr>
          <xdr:spPr>
            <a:xfrm>
              <a:off x="581025" y="24203025"/>
              <a:ext cx="1209675" cy="381000"/>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lvl="0" algn="ctr"/>
              <a:r>
                <a:rPr lang="en-US" sz="1600" b="0"/>
                <a:t>R:1</a:t>
              </a:r>
            </a:p>
          </xdr:txBody>
        </xdr:sp>
        <xdr:cxnSp macro="">
          <xdr:nvCxnSpPr>
            <xdr:cNvPr id="41" name="Straight Arrow Connector 40">
              <a:extLst>
                <a:ext uri="{FF2B5EF4-FFF2-40B4-BE49-F238E27FC236}">
                  <a16:creationId xmlns:a16="http://schemas.microsoft.com/office/drawing/2014/main" id="{00000000-0008-0000-0900-000029000000}"/>
                </a:ext>
              </a:extLst>
            </xdr:cNvPr>
            <xdr:cNvCxnSpPr>
              <a:stCxn id="40" idx="2"/>
            </xdr:cNvCxnSpPr>
          </xdr:nvCxnSpPr>
          <xdr:spPr>
            <a:xfrm>
              <a:off x="1185863" y="24584025"/>
              <a:ext cx="4762" cy="342900"/>
            </a:xfrm>
            <a:prstGeom prst="straightConnector1">
              <a:avLst/>
            </a:prstGeom>
            <a:ln>
              <a:tailEnd type="triangle"/>
            </a:ln>
          </xdr:spPr>
          <xdr:style>
            <a:lnRef idx="2">
              <a:schemeClr val="dk1"/>
            </a:lnRef>
            <a:fillRef idx="1">
              <a:schemeClr val="lt1"/>
            </a:fillRef>
            <a:effectRef idx="0">
              <a:schemeClr val="dk1"/>
            </a:effectRef>
            <a:fontRef idx="minor">
              <a:schemeClr val="dk1"/>
            </a:fontRef>
          </xdr:style>
        </xdr:cxnSp>
      </xdr:grpSp>
      <xdr:grpSp>
        <xdr:nvGrpSpPr>
          <xdr:cNvPr id="42" name="Group 41">
            <a:extLst>
              <a:ext uri="{FF2B5EF4-FFF2-40B4-BE49-F238E27FC236}">
                <a16:creationId xmlns:a16="http://schemas.microsoft.com/office/drawing/2014/main" id="{00000000-0008-0000-0900-00002A000000}"/>
              </a:ext>
            </a:extLst>
          </xdr:cNvPr>
          <xdr:cNvGrpSpPr/>
        </xdr:nvGrpSpPr>
        <xdr:grpSpPr>
          <a:xfrm>
            <a:off x="1085850" y="28956000"/>
            <a:ext cx="1209675" cy="723900"/>
            <a:chOff x="581025" y="24203025"/>
            <a:chExt cx="1209675" cy="723900"/>
          </a:xfrm>
        </xdr:grpSpPr>
        <xdr:sp macro="" textlink="">
          <xdr:nvSpPr>
            <xdr:cNvPr id="43" name="Flowchart: Process 42">
              <a:extLst>
                <a:ext uri="{FF2B5EF4-FFF2-40B4-BE49-F238E27FC236}">
                  <a16:creationId xmlns:a16="http://schemas.microsoft.com/office/drawing/2014/main" id="{00000000-0008-0000-0900-00002B000000}"/>
                </a:ext>
              </a:extLst>
            </xdr:cNvPr>
            <xdr:cNvSpPr/>
          </xdr:nvSpPr>
          <xdr:spPr>
            <a:xfrm>
              <a:off x="581025" y="24203025"/>
              <a:ext cx="1209675" cy="381000"/>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lvl="0" algn="ctr"/>
              <a:r>
                <a:rPr lang="en-US" sz="1600" b="0"/>
                <a:t>E:1</a:t>
              </a:r>
            </a:p>
          </xdr:txBody>
        </xdr:sp>
        <xdr:cxnSp macro="">
          <xdr:nvCxnSpPr>
            <xdr:cNvPr id="44" name="Straight Arrow Connector 43">
              <a:extLst>
                <a:ext uri="{FF2B5EF4-FFF2-40B4-BE49-F238E27FC236}">
                  <a16:creationId xmlns:a16="http://schemas.microsoft.com/office/drawing/2014/main" id="{00000000-0008-0000-0900-00002C000000}"/>
                </a:ext>
              </a:extLst>
            </xdr:cNvPr>
            <xdr:cNvCxnSpPr>
              <a:stCxn id="43" idx="2"/>
            </xdr:cNvCxnSpPr>
          </xdr:nvCxnSpPr>
          <xdr:spPr>
            <a:xfrm>
              <a:off x="1185863" y="24584025"/>
              <a:ext cx="4762" cy="342900"/>
            </a:xfrm>
            <a:prstGeom prst="straightConnector1">
              <a:avLst/>
            </a:prstGeom>
            <a:ln>
              <a:tailEnd type="triangle"/>
            </a:ln>
          </xdr:spPr>
          <xdr:style>
            <a:lnRef idx="2">
              <a:schemeClr val="dk1"/>
            </a:lnRef>
            <a:fillRef idx="1">
              <a:schemeClr val="lt1"/>
            </a:fillRef>
            <a:effectRef idx="0">
              <a:schemeClr val="dk1"/>
            </a:effectRef>
            <a:fontRef idx="minor">
              <a:schemeClr val="dk1"/>
            </a:fontRef>
          </xdr:style>
        </xdr:cxnSp>
      </xdr:grpSp>
      <xdr:grpSp>
        <xdr:nvGrpSpPr>
          <xdr:cNvPr id="45" name="Group 44">
            <a:extLst>
              <a:ext uri="{FF2B5EF4-FFF2-40B4-BE49-F238E27FC236}">
                <a16:creationId xmlns:a16="http://schemas.microsoft.com/office/drawing/2014/main" id="{00000000-0008-0000-0900-00002D000000}"/>
              </a:ext>
            </a:extLst>
          </xdr:cNvPr>
          <xdr:cNvGrpSpPr/>
        </xdr:nvGrpSpPr>
        <xdr:grpSpPr>
          <a:xfrm>
            <a:off x="1095375" y="29689425"/>
            <a:ext cx="1209675" cy="723900"/>
            <a:chOff x="581025" y="24203025"/>
            <a:chExt cx="1209675" cy="723900"/>
          </a:xfrm>
        </xdr:grpSpPr>
        <xdr:sp macro="" textlink="">
          <xdr:nvSpPr>
            <xdr:cNvPr id="46" name="Flowchart: Process 45">
              <a:extLst>
                <a:ext uri="{FF2B5EF4-FFF2-40B4-BE49-F238E27FC236}">
                  <a16:creationId xmlns:a16="http://schemas.microsoft.com/office/drawing/2014/main" id="{00000000-0008-0000-0900-00002E000000}"/>
                </a:ext>
              </a:extLst>
            </xdr:cNvPr>
            <xdr:cNvSpPr/>
          </xdr:nvSpPr>
          <xdr:spPr>
            <a:xfrm>
              <a:off x="581025" y="24203025"/>
              <a:ext cx="1209675" cy="381000"/>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lvl="0" algn="ctr"/>
              <a:r>
                <a:rPr lang="en-US" sz="1600" b="0"/>
                <a:t>D:1</a:t>
              </a:r>
            </a:p>
          </xdr:txBody>
        </xdr:sp>
        <xdr:cxnSp macro="">
          <xdr:nvCxnSpPr>
            <xdr:cNvPr id="47" name="Straight Arrow Connector 46">
              <a:extLst>
                <a:ext uri="{FF2B5EF4-FFF2-40B4-BE49-F238E27FC236}">
                  <a16:creationId xmlns:a16="http://schemas.microsoft.com/office/drawing/2014/main" id="{00000000-0008-0000-0900-00002F000000}"/>
                </a:ext>
              </a:extLst>
            </xdr:cNvPr>
            <xdr:cNvCxnSpPr>
              <a:stCxn id="46" idx="2"/>
            </xdr:cNvCxnSpPr>
          </xdr:nvCxnSpPr>
          <xdr:spPr>
            <a:xfrm>
              <a:off x="1185863" y="24584025"/>
              <a:ext cx="4762" cy="342900"/>
            </a:xfrm>
            <a:prstGeom prst="straightConnector1">
              <a:avLst/>
            </a:prstGeom>
            <a:ln>
              <a:tailEnd type="triangle"/>
            </a:ln>
          </xdr:spPr>
          <xdr:style>
            <a:lnRef idx="2">
              <a:schemeClr val="dk1"/>
            </a:lnRef>
            <a:fillRef idx="1">
              <a:schemeClr val="lt1"/>
            </a:fillRef>
            <a:effectRef idx="0">
              <a:schemeClr val="dk1"/>
            </a:effectRef>
            <a:fontRef idx="minor">
              <a:schemeClr val="dk1"/>
            </a:fontRef>
          </xdr:style>
        </xdr:cxnSp>
      </xdr:grpSp>
      <xdr:sp macro="" textlink="">
        <xdr:nvSpPr>
          <xdr:cNvPr id="49" name="Flowchart: Process 48">
            <a:extLst>
              <a:ext uri="{FF2B5EF4-FFF2-40B4-BE49-F238E27FC236}">
                <a16:creationId xmlns:a16="http://schemas.microsoft.com/office/drawing/2014/main" id="{00000000-0008-0000-0900-000031000000}"/>
              </a:ext>
            </a:extLst>
          </xdr:cNvPr>
          <xdr:cNvSpPr/>
        </xdr:nvSpPr>
        <xdr:spPr>
          <a:xfrm>
            <a:off x="1123950" y="30403800"/>
            <a:ext cx="1209675" cy="381000"/>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lvl="0" algn="ctr"/>
            <a:r>
              <a:rPr lang="en-US" sz="1600" b="0"/>
              <a:t>H:1</a:t>
            </a:r>
          </a:p>
        </xdr:txBody>
      </xdr:sp>
    </xdr:grpSp>
    <xdr:clientData/>
  </xdr:twoCellAnchor>
  <xdr:twoCellAnchor>
    <xdr:from>
      <xdr:col>4</xdr:col>
      <xdr:colOff>38100</xdr:colOff>
      <xdr:row>138</xdr:row>
      <xdr:rowOff>57150</xdr:rowOff>
    </xdr:from>
    <xdr:to>
      <xdr:col>5</xdr:col>
      <xdr:colOff>752475</xdr:colOff>
      <xdr:row>164</xdr:row>
      <xdr:rowOff>28575</xdr:rowOff>
    </xdr:to>
    <xdr:grpSp>
      <xdr:nvGrpSpPr>
        <xdr:cNvPr id="85" name="Group 84">
          <a:extLst>
            <a:ext uri="{FF2B5EF4-FFF2-40B4-BE49-F238E27FC236}">
              <a16:creationId xmlns:a16="http://schemas.microsoft.com/office/drawing/2014/main" id="{00000000-0008-0000-0900-000055000000}"/>
            </a:ext>
          </a:extLst>
        </xdr:cNvPr>
        <xdr:cNvGrpSpPr/>
      </xdr:nvGrpSpPr>
      <xdr:grpSpPr>
        <a:xfrm>
          <a:off x="2476500" y="26536650"/>
          <a:ext cx="1323975" cy="4924425"/>
          <a:chOff x="2476500" y="26536650"/>
          <a:chExt cx="1323975" cy="4924425"/>
        </a:xfrm>
      </xdr:grpSpPr>
      <xdr:grpSp>
        <xdr:nvGrpSpPr>
          <xdr:cNvPr id="52" name="Group 51">
            <a:extLst>
              <a:ext uri="{FF2B5EF4-FFF2-40B4-BE49-F238E27FC236}">
                <a16:creationId xmlns:a16="http://schemas.microsoft.com/office/drawing/2014/main" id="{00000000-0008-0000-0900-000034000000}"/>
              </a:ext>
            </a:extLst>
          </xdr:cNvPr>
          <xdr:cNvGrpSpPr/>
        </xdr:nvGrpSpPr>
        <xdr:grpSpPr>
          <a:xfrm>
            <a:off x="2476500" y="26536650"/>
            <a:ext cx="1323975" cy="4924425"/>
            <a:chOff x="990600" y="25660350"/>
            <a:chExt cx="1323975" cy="4924425"/>
          </a:xfrm>
        </xdr:grpSpPr>
        <xdr:grpSp>
          <xdr:nvGrpSpPr>
            <xdr:cNvPr id="53" name="Group 52">
              <a:extLst>
                <a:ext uri="{FF2B5EF4-FFF2-40B4-BE49-F238E27FC236}">
                  <a16:creationId xmlns:a16="http://schemas.microsoft.com/office/drawing/2014/main" id="{00000000-0008-0000-0900-000035000000}"/>
                </a:ext>
              </a:extLst>
            </xdr:cNvPr>
            <xdr:cNvGrpSpPr/>
          </xdr:nvGrpSpPr>
          <xdr:grpSpPr>
            <a:xfrm>
              <a:off x="1038225" y="26308050"/>
              <a:ext cx="1209675" cy="685800"/>
              <a:chOff x="581025" y="24203025"/>
              <a:chExt cx="1209675" cy="685800"/>
            </a:xfrm>
          </xdr:grpSpPr>
          <xdr:sp macro="" textlink="">
            <xdr:nvSpPr>
              <xdr:cNvPr id="73" name="Flowchart: Process 72">
                <a:extLst>
                  <a:ext uri="{FF2B5EF4-FFF2-40B4-BE49-F238E27FC236}">
                    <a16:creationId xmlns:a16="http://schemas.microsoft.com/office/drawing/2014/main" id="{00000000-0008-0000-0900-000049000000}"/>
                  </a:ext>
                </a:extLst>
              </xdr:cNvPr>
              <xdr:cNvSpPr/>
            </xdr:nvSpPr>
            <xdr:spPr>
              <a:xfrm>
                <a:off x="581025" y="24203025"/>
                <a:ext cx="1209675" cy="381000"/>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lvl="0" algn="ctr"/>
                <a:r>
                  <a:rPr lang="en-US" sz="1600"/>
                  <a:t>S:2</a:t>
                </a:r>
              </a:p>
            </xdr:txBody>
          </xdr:sp>
          <xdr:cxnSp macro="">
            <xdr:nvCxnSpPr>
              <xdr:cNvPr id="74" name="Straight Arrow Connector 73">
                <a:extLst>
                  <a:ext uri="{FF2B5EF4-FFF2-40B4-BE49-F238E27FC236}">
                    <a16:creationId xmlns:a16="http://schemas.microsoft.com/office/drawing/2014/main" id="{00000000-0008-0000-0900-00004A000000}"/>
                  </a:ext>
                </a:extLst>
              </xdr:cNvPr>
              <xdr:cNvCxnSpPr>
                <a:stCxn id="73" idx="2"/>
              </xdr:cNvCxnSpPr>
            </xdr:nvCxnSpPr>
            <xdr:spPr>
              <a:xfrm>
                <a:off x="1185863" y="24584025"/>
                <a:ext cx="4762" cy="304800"/>
              </a:xfrm>
              <a:prstGeom prst="straightConnector1">
                <a:avLst/>
              </a:prstGeom>
              <a:ln>
                <a:tailEnd type="triangle"/>
              </a:ln>
            </xdr:spPr>
            <xdr:style>
              <a:lnRef idx="2">
                <a:schemeClr val="dk1"/>
              </a:lnRef>
              <a:fillRef idx="1">
                <a:schemeClr val="lt1"/>
              </a:fillRef>
              <a:effectRef idx="0">
                <a:schemeClr val="dk1"/>
              </a:effectRef>
              <a:fontRef idx="minor">
                <a:schemeClr val="dk1"/>
              </a:fontRef>
            </xdr:style>
          </xdr:cxnSp>
        </xdr:grpSp>
        <xdr:grpSp>
          <xdr:nvGrpSpPr>
            <xdr:cNvPr id="54" name="Group 53">
              <a:extLst>
                <a:ext uri="{FF2B5EF4-FFF2-40B4-BE49-F238E27FC236}">
                  <a16:creationId xmlns:a16="http://schemas.microsoft.com/office/drawing/2014/main" id="{00000000-0008-0000-0900-000036000000}"/>
                </a:ext>
              </a:extLst>
            </xdr:cNvPr>
            <xdr:cNvGrpSpPr/>
          </xdr:nvGrpSpPr>
          <xdr:grpSpPr>
            <a:xfrm>
              <a:off x="1028700" y="25660350"/>
              <a:ext cx="1209675" cy="638175"/>
              <a:chOff x="619125" y="24364950"/>
              <a:chExt cx="1209675" cy="638175"/>
            </a:xfrm>
          </xdr:grpSpPr>
          <xdr:sp macro="" textlink="">
            <xdr:nvSpPr>
              <xdr:cNvPr id="71" name="Flowchart: Process 70">
                <a:extLst>
                  <a:ext uri="{FF2B5EF4-FFF2-40B4-BE49-F238E27FC236}">
                    <a16:creationId xmlns:a16="http://schemas.microsoft.com/office/drawing/2014/main" id="{00000000-0008-0000-0900-000047000000}"/>
                  </a:ext>
                </a:extLst>
              </xdr:cNvPr>
              <xdr:cNvSpPr/>
            </xdr:nvSpPr>
            <xdr:spPr>
              <a:xfrm>
                <a:off x="619125" y="24364950"/>
                <a:ext cx="1209675" cy="381000"/>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lang="en-US" sz="1800"/>
                  <a:t>{}</a:t>
                </a:r>
              </a:p>
            </xdr:txBody>
          </xdr:sp>
          <xdr:cxnSp macro="">
            <xdr:nvCxnSpPr>
              <xdr:cNvPr id="72" name="Straight Arrow Connector 71">
                <a:extLst>
                  <a:ext uri="{FF2B5EF4-FFF2-40B4-BE49-F238E27FC236}">
                    <a16:creationId xmlns:a16="http://schemas.microsoft.com/office/drawing/2014/main" id="{00000000-0008-0000-0900-000048000000}"/>
                  </a:ext>
                </a:extLst>
              </xdr:cNvPr>
              <xdr:cNvCxnSpPr>
                <a:stCxn id="71" idx="2"/>
              </xdr:cNvCxnSpPr>
            </xdr:nvCxnSpPr>
            <xdr:spPr>
              <a:xfrm>
                <a:off x="1223963" y="24745950"/>
                <a:ext cx="4762" cy="257175"/>
              </a:xfrm>
              <a:prstGeom prst="straightConnector1">
                <a:avLst/>
              </a:prstGeom>
              <a:ln>
                <a:tailEnd type="triangle"/>
              </a:ln>
            </xdr:spPr>
            <xdr:style>
              <a:lnRef idx="2">
                <a:schemeClr val="dk1"/>
              </a:lnRef>
              <a:fillRef idx="1">
                <a:schemeClr val="lt1"/>
              </a:fillRef>
              <a:effectRef idx="0">
                <a:schemeClr val="dk1"/>
              </a:effectRef>
              <a:fontRef idx="minor">
                <a:schemeClr val="dk1"/>
              </a:fontRef>
            </xdr:style>
          </xdr:cxnSp>
        </xdr:grpSp>
        <xdr:grpSp>
          <xdr:nvGrpSpPr>
            <xdr:cNvPr id="55" name="Group 54">
              <a:extLst>
                <a:ext uri="{FF2B5EF4-FFF2-40B4-BE49-F238E27FC236}">
                  <a16:creationId xmlns:a16="http://schemas.microsoft.com/office/drawing/2014/main" id="{00000000-0008-0000-0900-000037000000}"/>
                </a:ext>
              </a:extLst>
            </xdr:cNvPr>
            <xdr:cNvGrpSpPr/>
          </xdr:nvGrpSpPr>
          <xdr:grpSpPr>
            <a:xfrm>
              <a:off x="1028700" y="26955750"/>
              <a:ext cx="1209675" cy="638175"/>
              <a:chOff x="581025" y="24203025"/>
              <a:chExt cx="1209675" cy="638175"/>
            </a:xfrm>
          </xdr:grpSpPr>
          <xdr:sp macro="" textlink="">
            <xdr:nvSpPr>
              <xdr:cNvPr id="69" name="Flowchart: Process 68">
                <a:extLst>
                  <a:ext uri="{FF2B5EF4-FFF2-40B4-BE49-F238E27FC236}">
                    <a16:creationId xmlns:a16="http://schemas.microsoft.com/office/drawing/2014/main" id="{00000000-0008-0000-0900-000045000000}"/>
                  </a:ext>
                </a:extLst>
              </xdr:cNvPr>
              <xdr:cNvSpPr/>
            </xdr:nvSpPr>
            <xdr:spPr>
              <a:xfrm>
                <a:off x="581025" y="24203025"/>
                <a:ext cx="1209675" cy="381000"/>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lvl="0" algn="ctr"/>
                <a:r>
                  <a:rPr lang="en-US" sz="1600" b="0"/>
                  <a:t>O:2</a:t>
                </a:r>
              </a:p>
            </xdr:txBody>
          </xdr:sp>
          <xdr:cxnSp macro="">
            <xdr:nvCxnSpPr>
              <xdr:cNvPr id="70" name="Straight Arrow Connector 69">
                <a:extLst>
                  <a:ext uri="{FF2B5EF4-FFF2-40B4-BE49-F238E27FC236}">
                    <a16:creationId xmlns:a16="http://schemas.microsoft.com/office/drawing/2014/main" id="{00000000-0008-0000-0900-000046000000}"/>
                  </a:ext>
                </a:extLst>
              </xdr:cNvPr>
              <xdr:cNvCxnSpPr>
                <a:stCxn id="69" idx="2"/>
              </xdr:cNvCxnSpPr>
            </xdr:nvCxnSpPr>
            <xdr:spPr>
              <a:xfrm>
                <a:off x="1185863" y="24584025"/>
                <a:ext cx="4762" cy="257175"/>
              </a:xfrm>
              <a:prstGeom prst="straightConnector1">
                <a:avLst/>
              </a:prstGeom>
              <a:ln>
                <a:tailEnd type="triangle"/>
              </a:ln>
            </xdr:spPr>
            <xdr:style>
              <a:lnRef idx="2">
                <a:schemeClr val="dk1"/>
              </a:lnRef>
              <a:fillRef idx="1">
                <a:schemeClr val="lt1"/>
              </a:fillRef>
              <a:effectRef idx="0">
                <a:schemeClr val="dk1"/>
              </a:effectRef>
              <a:fontRef idx="minor">
                <a:schemeClr val="dk1"/>
              </a:fontRef>
            </xdr:style>
          </xdr:cxnSp>
        </xdr:grpSp>
        <xdr:grpSp>
          <xdr:nvGrpSpPr>
            <xdr:cNvPr id="56" name="Group 55">
              <a:extLst>
                <a:ext uri="{FF2B5EF4-FFF2-40B4-BE49-F238E27FC236}">
                  <a16:creationId xmlns:a16="http://schemas.microsoft.com/office/drawing/2014/main" id="{00000000-0008-0000-0900-000038000000}"/>
                </a:ext>
              </a:extLst>
            </xdr:cNvPr>
            <xdr:cNvGrpSpPr/>
          </xdr:nvGrpSpPr>
          <xdr:grpSpPr>
            <a:xfrm>
              <a:off x="1076325" y="27584400"/>
              <a:ext cx="1209675" cy="657225"/>
              <a:chOff x="581025" y="24203025"/>
              <a:chExt cx="1209675" cy="657225"/>
            </a:xfrm>
          </xdr:grpSpPr>
          <xdr:sp macro="" textlink="">
            <xdr:nvSpPr>
              <xdr:cNvPr id="67" name="Flowchart: Process 66">
                <a:extLst>
                  <a:ext uri="{FF2B5EF4-FFF2-40B4-BE49-F238E27FC236}">
                    <a16:creationId xmlns:a16="http://schemas.microsoft.com/office/drawing/2014/main" id="{00000000-0008-0000-0900-000043000000}"/>
                  </a:ext>
                </a:extLst>
              </xdr:cNvPr>
              <xdr:cNvSpPr/>
            </xdr:nvSpPr>
            <xdr:spPr>
              <a:xfrm>
                <a:off x="581025" y="24203025"/>
                <a:ext cx="1209675" cy="381000"/>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lvl="0" algn="ctr"/>
                <a:r>
                  <a:rPr lang="en-US" sz="1600" b="0"/>
                  <a:t>A:2</a:t>
                </a:r>
              </a:p>
            </xdr:txBody>
          </xdr:sp>
          <xdr:cxnSp macro="">
            <xdr:nvCxnSpPr>
              <xdr:cNvPr id="68" name="Straight Arrow Connector 67">
                <a:extLst>
                  <a:ext uri="{FF2B5EF4-FFF2-40B4-BE49-F238E27FC236}">
                    <a16:creationId xmlns:a16="http://schemas.microsoft.com/office/drawing/2014/main" id="{00000000-0008-0000-0900-000044000000}"/>
                  </a:ext>
                </a:extLst>
              </xdr:cNvPr>
              <xdr:cNvCxnSpPr>
                <a:stCxn id="67" idx="2"/>
              </xdr:cNvCxnSpPr>
            </xdr:nvCxnSpPr>
            <xdr:spPr>
              <a:xfrm flipH="1">
                <a:off x="1181100" y="24584025"/>
                <a:ext cx="4763" cy="276225"/>
              </a:xfrm>
              <a:prstGeom prst="straightConnector1">
                <a:avLst/>
              </a:prstGeom>
              <a:ln>
                <a:tailEnd type="triangle"/>
              </a:ln>
            </xdr:spPr>
            <xdr:style>
              <a:lnRef idx="2">
                <a:schemeClr val="dk1"/>
              </a:lnRef>
              <a:fillRef idx="1">
                <a:schemeClr val="lt1"/>
              </a:fillRef>
              <a:effectRef idx="0">
                <a:schemeClr val="dk1"/>
              </a:effectRef>
              <a:fontRef idx="minor">
                <a:schemeClr val="dk1"/>
              </a:fontRef>
            </xdr:style>
          </xdr:cxnSp>
        </xdr:grpSp>
        <xdr:grpSp>
          <xdr:nvGrpSpPr>
            <xdr:cNvPr id="57" name="Group 56">
              <a:extLst>
                <a:ext uri="{FF2B5EF4-FFF2-40B4-BE49-F238E27FC236}">
                  <a16:creationId xmlns:a16="http://schemas.microsoft.com/office/drawing/2014/main" id="{00000000-0008-0000-0900-000039000000}"/>
                </a:ext>
              </a:extLst>
            </xdr:cNvPr>
            <xdr:cNvGrpSpPr/>
          </xdr:nvGrpSpPr>
          <xdr:grpSpPr>
            <a:xfrm>
              <a:off x="1104900" y="28203525"/>
              <a:ext cx="1209675" cy="723900"/>
              <a:chOff x="581025" y="24203025"/>
              <a:chExt cx="1209675" cy="723900"/>
            </a:xfrm>
          </xdr:grpSpPr>
          <xdr:sp macro="" textlink="">
            <xdr:nvSpPr>
              <xdr:cNvPr id="65" name="Flowchart: Process 64">
                <a:extLst>
                  <a:ext uri="{FF2B5EF4-FFF2-40B4-BE49-F238E27FC236}">
                    <a16:creationId xmlns:a16="http://schemas.microsoft.com/office/drawing/2014/main" id="{00000000-0008-0000-0900-000041000000}"/>
                  </a:ext>
                </a:extLst>
              </xdr:cNvPr>
              <xdr:cNvSpPr/>
            </xdr:nvSpPr>
            <xdr:spPr>
              <a:xfrm>
                <a:off x="581025" y="24203025"/>
                <a:ext cx="1209675" cy="381000"/>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lvl="0" algn="ctr"/>
                <a:r>
                  <a:rPr lang="en-US" sz="1600" b="0"/>
                  <a:t>R:2</a:t>
                </a:r>
              </a:p>
            </xdr:txBody>
          </xdr:sp>
          <xdr:cxnSp macro="">
            <xdr:nvCxnSpPr>
              <xdr:cNvPr id="66" name="Straight Arrow Connector 65">
                <a:extLst>
                  <a:ext uri="{FF2B5EF4-FFF2-40B4-BE49-F238E27FC236}">
                    <a16:creationId xmlns:a16="http://schemas.microsoft.com/office/drawing/2014/main" id="{00000000-0008-0000-0900-000042000000}"/>
                  </a:ext>
                </a:extLst>
              </xdr:cNvPr>
              <xdr:cNvCxnSpPr>
                <a:stCxn id="65" idx="2"/>
              </xdr:cNvCxnSpPr>
            </xdr:nvCxnSpPr>
            <xdr:spPr>
              <a:xfrm>
                <a:off x="1185863" y="24584025"/>
                <a:ext cx="4762" cy="342900"/>
              </a:xfrm>
              <a:prstGeom prst="straightConnector1">
                <a:avLst/>
              </a:prstGeom>
              <a:ln>
                <a:tailEnd type="triangle"/>
              </a:ln>
            </xdr:spPr>
            <xdr:style>
              <a:lnRef idx="2">
                <a:schemeClr val="dk1"/>
              </a:lnRef>
              <a:fillRef idx="1">
                <a:schemeClr val="lt1"/>
              </a:fillRef>
              <a:effectRef idx="0">
                <a:schemeClr val="dk1"/>
              </a:effectRef>
              <a:fontRef idx="minor">
                <a:schemeClr val="dk1"/>
              </a:fontRef>
            </xdr:style>
          </xdr:cxnSp>
        </xdr:grpSp>
        <xdr:grpSp>
          <xdr:nvGrpSpPr>
            <xdr:cNvPr id="58" name="Group 57">
              <a:extLst>
                <a:ext uri="{FF2B5EF4-FFF2-40B4-BE49-F238E27FC236}">
                  <a16:creationId xmlns:a16="http://schemas.microsoft.com/office/drawing/2014/main" id="{00000000-0008-0000-0900-00003A000000}"/>
                </a:ext>
              </a:extLst>
            </xdr:cNvPr>
            <xdr:cNvGrpSpPr/>
          </xdr:nvGrpSpPr>
          <xdr:grpSpPr>
            <a:xfrm>
              <a:off x="1085850" y="28956000"/>
              <a:ext cx="1209675" cy="638175"/>
              <a:chOff x="581025" y="24203025"/>
              <a:chExt cx="1209675" cy="638175"/>
            </a:xfrm>
          </xdr:grpSpPr>
          <xdr:sp macro="" textlink="">
            <xdr:nvSpPr>
              <xdr:cNvPr id="63" name="Flowchart: Process 62">
                <a:extLst>
                  <a:ext uri="{FF2B5EF4-FFF2-40B4-BE49-F238E27FC236}">
                    <a16:creationId xmlns:a16="http://schemas.microsoft.com/office/drawing/2014/main" id="{00000000-0008-0000-0900-00003F000000}"/>
                  </a:ext>
                </a:extLst>
              </xdr:cNvPr>
              <xdr:cNvSpPr/>
            </xdr:nvSpPr>
            <xdr:spPr>
              <a:xfrm>
                <a:off x="581025" y="24203025"/>
                <a:ext cx="1209675" cy="381000"/>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lvl="0" algn="ctr"/>
                <a:r>
                  <a:rPr lang="en-US" sz="1600" b="0"/>
                  <a:t>E:2</a:t>
                </a:r>
              </a:p>
            </xdr:txBody>
          </xdr:sp>
          <xdr:cxnSp macro="">
            <xdr:nvCxnSpPr>
              <xdr:cNvPr id="64" name="Straight Arrow Connector 63">
                <a:extLst>
                  <a:ext uri="{FF2B5EF4-FFF2-40B4-BE49-F238E27FC236}">
                    <a16:creationId xmlns:a16="http://schemas.microsoft.com/office/drawing/2014/main" id="{00000000-0008-0000-0900-000040000000}"/>
                  </a:ext>
                </a:extLst>
              </xdr:cNvPr>
              <xdr:cNvCxnSpPr>
                <a:stCxn id="63" idx="2"/>
                <a:endCxn id="61" idx="0"/>
              </xdr:cNvCxnSpPr>
            </xdr:nvCxnSpPr>
            <xdr:spPr>
              <a:xfrm flipH="1">
                <a:off x="766763" y="24584025"/>
                <a:ext cx="419100" cy="257175"/>
              </a:xfrm>
              <a:prstGeom prst="straightConnector1">
                <a:avLst/>
              </a:prstGeom>
              <a:ln>
                <a:tailEnd type="triangle"/>
              </a:ln>
            </xdr:spPr>
            <xdr:style>
              <a:lnRef idx="2">
                <a:schemeClr val="dk1"/>
              </a:lnRef>
              <a:fillRef idx="1">
                <a:schemeClr val="lt1"/>
              </a:fillRef>
              <a:effectRef idx="0">
                <a:schemeClr val="dk1"/>
              </a:effectRef>
              <a:fontRef idx="minor">
                <a:schemeClr val="dk1"/>
              </a:fontRef>
            </xdr:style>
          </xdr:cxnSp>
        </xdr:grpSp>
        <xdr:grpSp>
          <xdr:nvGrpSpPr>
            <xdr:cNvPr id="59" name="Group 58">
              <a:extLst>
                <a:ext uri="{FF2B5EF4-FFF2-40B4-BE49-F238E27FC236}">
                  <a16:creationId xmlns:a16="http://schemas.microsoft.com/office/drawing/2014/main" id="{00000000-0008-0000-0900-00003B000000}"/>
                </a:ext>
              </a:extLst>
            </xdr:cNvPr>
            <xdr:cNvGrpSpPr/>
          </xdr:nvGrpSpPr>
          <xdr:grpSpPr>
            <a:xfrm>
              <a:off x="990600" y="29594175"/>
              <a:ext cx="561975" cy="609600"/>
              <a:chOff x="476250" y="24107775"/>
              <a:chExt cx="561975" cy="609600"/>
            </a:xfrm>
          </xdr:grpSpPr>
          <xdr:sp macro="" textlink="">
            <xdr:nvSpPr>
              <xdr:cNvPr id="61" name="Flowchart: Process 60">
                <a:extLst>
                  <a:ext uri="{FF2B5EF4-FFF2-40B4-BE49-F238E27FC236}">
                    <a16:creationId xmlns:a16="http://schemas.microsoft.com/office/drawing/2014/main" id="{00000000-0008-0000-0900-00003D000000}"/>
                  </a:ext>
                </a:extLst>
              </xdr:cNvPr>
              <xdr:cNvSpPr/>
            </xdr:nvSpPr>
            <xdr:spPr>
              <a:xfrm>
                <a:off x="476250" y="24107775"/>
                <a:ext cx="561975" cy="381000"/>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lvl="0" algn="ctr"/>
                <a:r>
                  <a:rPr lang="en-US" sz="1600" b="0"/>
                  <a:t>D:1</a:t>
                </a:r>
              </a:p>
            </xdr:txBody>
          </xdr:sp>
          <xdr:cxnSp macro="">
            <xdr:nvCxnSpPr>
              <xdr:cNvPr id="62" name="Straight Arrow Connector 61">
                <a:extLst>
                  <a:ext uri="{FF2B5EF4-FFF2-40B4-BE49-F238E27FC236}">
                    <a16:creationId xmlns:a16="http://schemas.microsoft.com/office/drawing/2014/main" id="{00000000-0008-0000-0900-00003E000000}"/>
                  </a:ext>
                </a:extLst>
              </xdr:cNvPr>
              <xdr:cNvCxnSpPr>
                <a:stCxn id="61" idx="2"/>
                <a:endCxn id="60" idx="0"/>
              </xdr:cNvCxnSpPr>
            </xdr:nvCxnSpPr>
            <xdr:spPr>
              <a:xfrm>
                <a:off x="757238" y="24488775"/>
                <a:ext cx="4763" cy="228600"/>
              </a:xfrm>
              <a:prstGeom prst="straightConnector1">
                <a:avLst/>
              </a:prstGeom>
              <a:ln>
                <a:tailEnd type="triangle"/>
              </a:ln>
            </xdr:spPr>
            <xdr:style>
              <a:lnRef idx="2">
                <a:schemeClr val="dk1"/>
              </a:lnRef>
              <a:fillRef idx="1">
                <a:schemeClr val="lt1"/>
              </a:fillRef>
              <a:effectRef idx="0">
                <a:schemeClr val="dk1"/>
              </a:effectRef>
              <a:fontRef idx="minor">
                <a:schemeClr val="dk1"/>
              </a:fontRef>
            </xdr:style>
          </xdr:cxnSp>
        </xdr:grpSp>
        <xdr:sp macro="" textlink="">
          <xdr:nvSpPr>
            <xdr:cNvPr id="60" name="Flowchart: Process 59">
              <a:extLst>
                <a:ext uri="{FF2B5EF4-FFF2-40B4-BE49-F238E27FC236}">
                  <a16:creationId xmlns:a16="http://schemas.microsoft.com/office/drawing/2014/main" id="{00000000-0008-0000-0900-00003C000000}"/>
                </a:ext>
              </a:extLst>
            </xdr:cNvPr>
            <xdr:cNvSpPr/>
          </xdr:nvSpPr>
          <xdr:spPr>
            <a:xfrm>
              <a:off x="1009651" y="30203775"/>
              <a:ext cx="533400" cy="381000"/>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lvl="0" algn="ctr"/>
              <a:r>
                <a:rPr lang="en-US" sz="1600" b="0"/>
                <a:t>H:1</a:t>
              </a:r>
            </a:p>
          </xdr:txBody>
        </xdr:sp>
      </xdr:grpSp>
      <xdr:grpSp>
        <xdr:nvGrpSpPr>
          <xdr:cNvPr id="80" name="Group 79">
            <a:extLst>
              <a:ext uri="{FF2B5EF4-FFF2-40B4-BE49-F238E27FC236}">
                <a16:creationId xmlns:a16="http://schemas.microsoft.com/office/drawing/2014/main" id="{00000000-0008-0000-0900-000050000000}"/>
              </a:ext>
            </a:extLst>
          </xdr:cNvPr>
          <xdr:cNvGrpSpPr/>
        </xdr:nvGrpSpPr>
        <xdr:grpSpPr>
          <a:xfrm>
            <a:off x="3105151" y="30213300"/>
            <a:ext cx="609600" cy="647700"/>
            <a:chOff x="581025" y="23936325"/>
            <a:chExt cx="1209675" cy="647700"/>
          </a:xfrm>
        </xdr:grpSpPr>
        <xdr:sp macro="" textlink="">
          <xdr:nvSpPr>
            <xdr:cNvPr id="81" name="Flowchart: Process 80">
              <a:extLst>
                <a:ext uri="{FF2B5EF4-FFF2-40B4-BE49-F238E27FC236}">
                  <a16:creationId xmlns:a16="http://schemas.microsoft.com/office/drawing/2014/main" id="{00000000-0008-0000-0900-000051000000}"/>
                </a:ext>
              </a:extLst>
            </xdr:cNvPr>
            <xdr:cNvSpPr/>
          </xdr:nvSpPr>
          <xdr:spPr>
            <a:xfrm>
              <a:off x="581025" y="24203025"/>
              <a:ext cx="1209675" cy="381000"/>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lvl="0" algn="ctr"/>
              <a:r>
                <a:rPr lang="en-US" sz="1600" b="0"/>
                <a:t>C:1</a:t>
              </a:r>
            </a:p>
          </xdr:txBody>
        </xdr:sp>
        <xdr:cxnSp macro="">
          <xdr:nvCxnSpPr>
            <xdr:cNvPr id="82" name="Straight Arrow Connector 81">
              <a:extLst>
                <a:ext uri="{FF2B5EF4-FFF2-40B4-BE49-F238E27FC236}">
                  <a16:creationId xmlns:a16="http://schemas.microsoft.com/office/drawing/2014/main" id="{00000000-0008-0000-0900-000052000000}"/>
                </a:ext>
              </a:extLst>
            </xdr:cNvPr>
            <xdr:cNvCxnSpPr>
              <a:stCxn id="63" idx="2"/>
              <a:endCxn id="81" idx="0"/>
            </xdr:cNvCxnSpPr>
          </xdr:nvCxnSpPr>
          <xdr:spPr>
            <a:xfrm>
              <a:off x="722783" y="23936325"/>
              <a:ext cx="463080" cy="266700"/>
            </a:xfrm>
            <a:prstGeom prst="straightConnector1">
              <a:avLst/>
            </a:prstGeom>
            <a:ln>
              <a:tailEnd type="triangle"/>
            </a:ln>
          </xdr:spPr>
          <xdr:style>
            <a:lnRef idx="2">
              <a:schemeClr val="dk1"/>
            </a:lnRef>
            <a:fillRef idx="1">
              <a:schemeClr val="lt1"/>
            </a:fillRef>
            <a:effectRef idx="0">
              <a:schemeClr val="dk1"/>
            </a:effectRef>
            <a:fontRef idx="minor">
              <a:schemeClr val="dk1"/>
            </a:fontRef>
          </xdr:style>
        </xdr:cxnSp>
      </xdr:grpSp>
    </xdr:grpSp>
    <xdr:clientData/>
  </xdr:twoCellAnchor>
  <xdr:twoCellAnchor>
    <xdr:from>
      <xdr:col>9</xdr:col>
      <xdr:colOff>571501</xdr:colOff>
      <xdr:row>137</xdr:row>
      <xdr:rowOff>114300</xdr:rowOff>
    </xdr:from>
    <xdr:to>
      <xdr:col>11</xdr:col>
      <xdr:colOff>38100</xdr:colOff>
      <xdr:row>138</xdr:row>
      <xdr:rowOff>0</xdr:rowOff>
    </xdr:to>
    <xdr:cxnSp macro="">
      <xdr:nvCxnSpPr>
        <xdr:cNvPr id="161" name="Straight Connector 160">
          <a:extLst>
            <a:ext uri="{FF2B5EF4-FFF2-40B4-BE49-F238E27FC236}">
              <a16:creationId xmlns:a16="http://schemas.microsoft.com/office/drawing/2014/main" id="{00000000-0008-0000-0900-0000A1000000}"/>
            </a:ext>
          </a:extLst>
        </xdr:cNvPr>
        <xdr:cNvCxnSpPr/>
      </xdr:nvCxnSpPr>
      <xdr:spPr>
        <a:xfrm flipV="1">
          <a:off x="7029451" y="26403300"/>
          <a:ext cx="685799" cy="76200"/>
        </a:xfrm>
        <a:prstGeom prst="line">
          <a:avLst/>
        </a:prstGeom>
        <a:ln>
          <a:prstDash val="dash"/>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876300</xdr:colOff>
      <xdr:row>139</xdr:row>
      <xdr:rowOff>66675</xdr:rowOff>
    </xdr:from>
    <xdr:to>
      <xdr:col>8</xdr:col>
      <xdr:colOff>504825</xdr:colOff>
      <xdr:row>165</xdr:row>
      <xdr:rowOff>19050</xdr:rowOff>
    </xdr:to>
    <xdr:grpSp>
      <xdr:nvGrpSpPr>
        <xdr:cNvPr id="180" name="Group 179">
          <a:extLst>
            <a:ext uri="{FF2B5EF4-FFF2-40B4-BE49-F238E27FC236}">
              <a16:creationId xmlns:a16="http://schemas.microsoft.com/office/drawing/2014/main" id="{00000000-0008-0000-0900-0000B4000000}"/>
            </a:ext>
          </a:extLst>
        </xdr:cNvPr>
        <xdr:cNvGrpSpPr/>
      </xdr:nvGrpSpPr>
      <xdr:grpSpPr>
        <a:xfrm>
          <a:off x="3924300" y="26736675"/>
          <a:ext cx="2038350" cy="4905375"/>
          <a:chOff x="3924300" y="26736675"/>
          <a:chExt cx="2038350" cy="4905375"/>
        </a:xfrm>
      </xdr:grpSpPr>
      <xdr:grpSp>
        <xdr:nvGrpSpPr>
          <xdr:cNvPr id="86" name="Group 85">
            <a:extLst>
              <a:ext uri="{FF2B5EF4-FFF2-40B4-BE49-F238E27FC236}">
                <a16:creationId xmlns:a16="http://schemas.microsoft.com/office/drawing/2014/main" id="{00000000-0008-0000-0900-000056000000}"/>
              </a:ext>
            </a:extLst>
          </xdr:cNvPr>
          <xdr:cNvGrpSpPr/>
        </xdr:nvGrpSpPr>
        <xdr:grpSpPr>
          <a:xfrm>
            <a:off x="3924300" y="26736675"/>
            <a:ext cx="1457325" cy="4905375"/>
            <a:chOff x="2276475" y="26536650"/>
            <a:chExt cx="1457325" cy="4905375"/>
          </a:xfrm>
        </xdr:grpSpPr>
        <xdr:grpSp>
          <xdr:nvGrpSpPr>
            <xdr:cNvPr id="87" name="Group 86">
              <a:extLst>
                <a:ext uri="{FF2B5EF4-FFF2-40B4-BE49-F238E27FC236}">
                  <a16:creationId xmlns:a16="http://schemas.microsoft.com/office/drawing/2014/main" id="{00000000-0008-0000-0900-000057000000}"/>
                </a:ext>
              </a:extLst>
            </xdr:cNvPr>
            <xdr:cNvGrpSpPr/>
          </xdr:nvGrpSpPr>
          <xdr:grpSpPr>
            <a:xfrm>
              <a:off x="2276475" y="26536650"/>
              <a:ext cx="1457325" cy="4905375"/>
              <a:chOff x="790575" y="25660350"/>
              <a:chExt cx="1457325" cy="4905375"/>
            </a:xfrm>
          </xdr:grpSpPr>
          <xdr:grpSp>
            <xdr:nvGrpSpPr>
              <xdr:cNvPr id="91" name="Group 90">
                <a:extLst>
                  <a:ext uri="{FF2B5EF4-FFF2-40B4-BE49-F238E27FC236}">
                    <a16:creationId xmlns:a16="http://schemas.microsoft.com/office/drawing/2014/main" id="{00000000-0008-0000-0900-00005B000000}"/>
                  </a:ext>
                </a:extLst>
              </xdr:cNvPr>
              <xdr:cNvGrpSpPr/>
            </xdr:nvGrpSpPr>
            <xdr:grpSpPr>
              <a:xfrm>
                <a:off x="1038225" y="26308050"/>
                <a:ext cx="1209675" cy="647700"/>
                <a:chOff x="581025" y="24203025"/>
                <a:chExt cx="1209675" cy="647700"/>
              </a:xfrm>
            </xdr:grpSpPr>
            <xdr:sp macro="" textlink="">
              <xdr:nvSpPr>
                <xdr:cNvPr id="111" name="Flowchart: Process 110">
                  <a:extLst>
                    <a:ext uri="{FF2B5EF4-FFF2-40B4-BE49-F238E27FC236}">
                      <a16:creationId xmlns:a16="http://schemas.microsoft.com/office/drawing/2014/main" id="{00000000-0008-0000-0900-00006F000000}"/>
                    </a:ext>
                  </a:extLst>
                </xdr:cNvPr>
                <xdr:cNvSpPr/>
              </xdr:nvSpPr>
              <xdr:spPr>
                <a:xfrm>
                  <a:off x="581025" y="24203025"/>
                  <a:ext cx="1209675" cy="381000"/>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lvl="0" algn="ctr"/>
                  <a:r>
                    <a:rPr lang="en-US" sz="1600"/>
                    <a:t>S:3</a:t>
                  </a:r>
                </a:p>
              </xdr:txBody>
            </xdr:sp>
            <xdr:cxnSp macro="">
              <xdr:nvCxnSpPr>
                <xdr:cNvPr id="112" name="Straight Arrow Connector 111">
                  <a:extLst>
                    <a:ext uri="{FF2B5EF4-FFF2-40B4-BE49-F238E27FC236}">
                      <a16:creationId xmlns:a16="http://schemas.microsoft.com/office/drawing/2014/main" id="{00000000-0008-0000-0900-000070000000}"/>
                    </a:ext>
                  </a:extLst>
                </xdr:cNvPr>
                <xdr:cNvCxnSpPr>
                  <a:stCxn id="111" idx="2"/>
                  <a:endCxn id="107" idx="0"/>
                </xdr:cNvCxnSpPr>
              </xdr:nvCxnSpPr>
              <xdr:spPr>
                <a:xfrm flipH="1">
                  <a:off x="900113" y="24584025"/>
                  <a:ext cx="285750" cy="266700"/>
                </a:xfrm>
                <a:prstGeom prst="straightConnector1">
                  <a:avLst/>
                </a:prstGeom>
                <a:ln>
                  <a:tailEnd type="triangle"/>
                </a:ln>
              </xdr:spPr>
              <xdr:style>
                <a:lnRef idx="2">
                  <a:schemeClr val="dk1"/>
                </a:lnRef>
                <a:fillRef idx="1">
                  <a:schemeClr val="lt1"/>
                </a:fillRef>
                <a:effectRef idx="0">
                  <a:schemeClr val="dk1"/>
                </a:effectRef>
                <a:fontRef idx="minor">
                  <a:schemeClr val="dk1"/>
                </a:fontRef>
              </xdr:style>
            </xdr:cxnSp>
          </xdr:grpSp>
          <xdr:grpSp>
            <xdr:nvGrpSpPr>
              <xdr:cNvPr id="92" name="Group 91">
                <a:extLst>
                  <a:ext uri="{FF2B5EF4-FFF2-40B4-BE49-F238E27FC236}">
                    <a16:creationId xmlns:a16="http://schemas.microsoft.com/office/drawing/2014/main" id="{00000000-0008-0000-0900-00005C000000}"/>
                  </a:ext>
                </a:extLst>
              </xdr:cNvPr>
              <xdr:cNvGrpSpPr/>
            </xdr:nvGrpSpPr>
            <xdr:grpSpPr>
              <a:xfrm>
                <a:off x="1028700" y="25660350"/>
                <a:ext cx="1209675" cy="647700"/>
                <a:chOff x="619125" y="24364950"/>
                <a:chExt cx="1209675" cy="647700"/>
              </a:xfrm>
            </xdr:grpSpPr>
            <xdr:sp macro="" textlink="">
              <xdr:nvSpPr>
                <xdr:cNvPr id="109" name="Flowchart: Process 108">
                  <a:extLst>
                    <a:ext uri="{FF2B5EF4-FFF2-40B4-BE49-F238E27FC236}">
                      <a16:creationId xmlns:a16="http://schemas.microsoft.com/office/drawing/2014/main" id="{00000000-0008-0000-0900-00006D000000}"/>
                    </a:ext>
                  </a:extLst>
                </xdr:cNvPr>
                <xdr:cNvSpPr/>
              </xdr:nvSpPr>
              <xdr:spPr>
                <a:xfrm>
                  <a:off x="619125" y="24364950"/>
                  <a:ext cx="1209675" cy="381000"/>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lang="en-US" sz="1800"/>
                    <a:t>{}</a:t>
                  </a:r>
                </a:p>
              </xdr:txBody>
            </xdr:sp>
            <xdr:cxnSp macro="">
              <xdr:nvCxnSpPr>
                <xdr:cNvPr id="110" name="Straight Arrow Connector 109">
                  <a:extLst>
                    <a:ext uri="{FF2B5EF4-FFF2-40B4-BE49-F238E27FC236}">
                      <a16:creationId xmlns:a16="http://schemas.microsoft.com/office/drawing/2014/main" id="{00000000-0008-0000-0900-00006E000000}"/>
                    </a:ext>
                  </a:extLst>
                </xdr:cNvPr>
                <xdr:cNvCxnSpPr>
                  <a:stCxn id="109" idx="2"/>
                  <a:endCxn id="111" idx="0"/>
                </xdr:cNvCxnSpPr>
              </xdr:nvCxnSpPr>
              <xdr:spPr>
                <a:xfrm>
                  <a:off x="1223963" y="24745950"/>
                  <a:ext cx="9525" cy="266700"/>
                </a:xfrm>
                <a:prstGeom prst="straightConnector1">
                  <a:avLst/>
                </a:prstGeom>
                <a:ln>
                  <a:tailEnd type="triangle"/>
                </a:ln>
              </xdr:spPr>
              <xdr:style>
                <a:lnRef idx="2">
                  <a:schemeClr val="dk1"/>
                </a:lnRef>
                <a:fillRef idx="1">
                  <a:schemeClr val="lt1"/>
                </a:fillRef>
                <a:effectRef idx="0">
                  <a:schemeClr val="dk1"/>
                </a:effectRef>
                <a:fontRef idx="minor">
                  <a:schemeClr val="dk1"/>
                </a:fontRef>
              </xdr:style>
            </xdr:cxnSp>
          </xdr:grpSp>
          <xdr:grpSp>
            <xdr:nvGrpSpPr>
              <xdr:cNvPr id="93" name="Group 92">
                <a:extLst>
                  <a:ext uri="{FF2B5EF4-FFF2-40B4-BE49-F238E27FC236}">
                    <a16:creationId xmlns:a16="http://schemas.microsoft.com/office/drawing/2014/main" id="{00000000-0008-0000-0900-00005D000000}"/>
                  </a:ext>
                </a:extLst>
              </xdr:cNvPr>
              <xdr:cNvGrpSpPr/>
            </xdr:nvGrpSpPr>
            <xdr:grpSpPr>
              <a:xfrm>
                <a:off x="1028701" y="26955750"/>
                <a:ext cx="657224" cy="628650"/>
                <a:chOff x="581026" y="24203025"/>
                <a:chExt cx="657224" cy="628650"/>
              </a:xfrm>
            </xdr:grpSpPr>
            <xdr:sp macro="" textlink="">
              <xdr:nvSpPr>
                <xdr:cNvPr id="107" name="Flowchart: Process 106">
                  <a:extLst>
                    <a:ext uri="{FF2B5EF4-FFF2-40B4-BE49-F238E27FC236}">
                      <a16:creationId xmlns:a16="http://schemas.microsoft.com/office/drawing/2014/main" id="{00000000-0008-0000-0900-00006B000000}"/>
                    </a:ext>
                  </a:extLst>
                </xdr:cNvPr>
                <xdr:cNvSpPr/>
              </xdr:nvSpPr>
              <xdr:spPr>
                <a:xfrm>
                  <a:off x="581026" y="24203025"/>
                  <a:ext cx="657224" cy="381000"/>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lvl="0" algn="ctr"/>
                  <a:r>
                    <a:rPr lang="en-US" sz="1600" b="0"/>
                    <a:t>O:2</a:t>
                  </a:r>
                </a:p>
              </xdr:txBody>
            </xdr:sp>
            <xdr:cxnSp macro="">
              <xdr:nvCxnSpPr>
                <xdr:cNvPr id="108" name="Straight Arrow Connector 107">
                  <a:extLst>
                    <a:ext uri="{FF2B5EF4-FFF2-40B4-BE49-F238E27FC236}">
                      <a16:creationId xmlns:a16="http://schemas.microsoft.com/office/drawing/2014/main" id="{00000000-0008-0000-0900-00006C000000}"/>
                    </a:ext>
                  </a:extLst>
                </xdr:cNvPr>
                <xdr:cNvCxnSpPr>
                  <a:stCxn id="107" idx="2"/>
                  <a:endCxn id="105" idx="0"/>
                </xdr:cNvCxnSpPr>
              </xdr:nvCxnSpPr>
              <xdr:spPr>
                <a:xfrm>
                  <a:off x="909638" y="24584025"/>
                  <a:ext cx="14288" cy="247650"/>
                </a:xfrm>
                <a:prstGeom prst="straightConnector1">
                  <a:avLst/>
                </a:prstGeom>
                <a:ln>
                  <a:tailEnd type="triangle"/>
                </a:ln>
              </xdr:spPr>
              <xdr:style>
                <a:lnRef idx="2">
                  <a:schemeClr val="dk1"/>
                </a:lnRef>
                <a:fillRef idx="1">
                  <a:schemeClr val="lt1"/>
                </a:fillRef>
                <a:effectRef idx="0">
                  <a:schemeClr val="dk1"/>
                </a:effectRef>
                <a:fontRef idx="minor">
                  <a:schemeClr val="dk1"/>
                </a:fontRef>
              </xdr:style>
            </xdr:cxnSp>
          </xdr:grpSp>
          <xdr:grpSp>
            <xdr:nvGrpSpPr>
              <xdr:cNvPr id="94" name="Group 93">
                <a:extLst>
                  <a:ext uri="{FF2B5EF4-FFF2-40B4-BE49-F238E27FC236}">
                    <a16:creationId xmlns:a16="http://schemas.microsoft.com/office/drawing/2014/main" id="{00000000-0008-0000-0900-00005E000000}"/>
                  </a:ext>
                </a:extLst>
              </xdr:cNvPr>
              <xdr:cNvGrpSpPr/>
            </xdr:nvGrpSpPr>
            <xdr:grpSpPr>
              <a:xfrm>
                <a:off x="1076326" y="27584400"/>
                <a:ext cx="590550" cy="581025"/>
                <a:chOff x="581026" y="24203025"/>
                <a:chExt cx="590550" cy="581025"/>
              </a:xfrm>
            </xdr:grpSpPr>
            <xdr:sp macro="" textlink="">
              <xdr:nvSpPr>
                <xdr:cNvPr id="105" name="Flowchart: Process 104">
                  <a:extLst>
                    <a:ext uri="{FF2B5EF4-FFF2-40B4-BE49-F238E27FC236}">
                      <a16:creationId xmlns:a16="http://schemas.microsoft.com/office/drawing/2014/main" id="{00000000-0008-0000-0900-000069000000}"/>
                    </a:ext>
                  </a:extLst>
                </xdr:cNvPr>
                <xdr:cNvSpPr/>
              </xdr:nvSpPr>
              <xdr:spPr>
                <a:xfrm>
                  <a:off x="581026" y="24203025"/>
                  <a:ext cx="590550" cy="381000"/>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lvl="0" algn="ctr"/>
                  <a:r>
                    <a:rPr lang="en-US" sz="1600" b="0"/>
                    <a:t>A:2</a:t>
                  </a:r>
                </a:p>
              </xdr:txBody>
            </xdr:sp>
            <xdr:cxnSp macro="">
              <xdr:nvCxnSpPr>
                <xdr:cNvPr id="106" name="Straight Arrow Connector 105">
                  <a:extLst>
                    <a:ext uri="{FF2B5EF4-FFF2-40B4-BE49-F238E27FC236}">
                      <a16:creationId xmlns:a16="http://schemas.microsoft.com/office/drawing/2014/main" id="{00000000-0008-0000-0900-00006A000000}"/>
                    </a:ext>
                  </a:extLst>
                </xdr:cNvPr>
                <xdr:cNvCxnSpPr>
                  <a:stCxn id="105" idx="2"/>
                  <a:endCxn id="103" idx="0"/>
                </xdr:cNvCxnSpPr>
              </xdr:nvCxnSpPr>
              <xdr:spPr>
                <a:xfrm>
                  <a:off x="876301" y="24584025"/>
                  <a:ext cx="9525" cy="200025"/>
                </a:xfrm>
                <a:prstGeom prst="straightConnector1">
                  <a:avLst/>
                </a:prstGeom>
                <a:ln>
                  <a:tailEnd type="triangle"/>
                </a:ln>
              </xdr:spPr>
              <xdr:style>
                <a:lnRef idx="2">
                  <a:schemeClr val="dk1"/>
                </a:lnRef>
                <a:fillRef idx="1">
                  <a:schemeClr val="lt1"/>
                </a:fillRef>
                <a:effectRef idx="0">
                  <a:schemeClr val="dk1"/>
                </a:effectRef>
                <a:fontRef idx="minor">
                  <a:schemeClr val="dk1"/>
                </a:fontRef>
              </xdr:style>
            </xdr:cxnSp>
          </xdr:grpSp>
          <xdr:grpSp>
            <xdr:nvGrpSpPr>
              <xdr:cNvPr id="95" name="Group 94">
                <a:extLst>
                  <a:ext uri="{FF2B5EF4-FFF2-40B4-BE49-F238E27FC236}">
                    <a16:creationId xmlns:a16="http://schemas.microsoft.com/office/drawing/2014/main" id="{00000000-0008-0000-0900-00005F000000}"/>
                  </a:ext>
                </a:extLst>
              </xdr:cNvPr>
              <xdr:cNvGrpSpPr/>
            </xdr:nvGrpSpPr>
            <xdr:grpSpPr>
              <a:xfrm>
                <a:off x="1085851" y="28165425"/>
                <a:ext cx="590550" cy="790575"/>
                <a:chOff x="561976" y="24164925"/>
                <a:chExt cx="590550" cy="790575"/>
              </a:xfrm>
            </xdr:grpSpPr>
            <xdr:sp macro="" textlink="">
              <xdr:nvSpPr>
                <xdr:cNvPr id="103" name="Flowchart: Process 102">
                  <a:extLst>
                    <a:ext uri="{FF2B5EF4-FFF2-40B4-BE49-F238E27FC236}">
                      <a16:creationId xmlns:a16="http://schemas.microsoft.com/office/drawing/2014/main" id="{00000000-0008-0000-0900-000067000000}"/>
                    </a:ext>
                  </a:extLst>
                </xdr:cNvPr>
                <xdr:cNvSpPr/>
              </xdr:nvSpPr>
              <xdr:spPr>
                <a:xfrm>
                  <a:off x="561976" y="24164925"/>
                  <a:ext cx="590550" cy="381000"/>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lvl="0" algn="ctr"/>
                  <a:r>
                    <a:rPr lang="en-US" sz="1600" b="0"/>
                    <a:t>R:2</a:t>
                  </a:r>
                </a:p>
              </xdr:txBody>
            </xdr:sp>
            <xdr:cxnSp macro="">
              <xdr:nvCxnSpPr>
                <xdr:cNvPr id="104" name="Straight Arrow Connector 103">
                  <a:extLst>
                    <a:ext uri="{FF2B5EF4-FFF2-40B4-BE49-F238E27FC236}">
                      <a16:creationId xmlns:a16="http://schemas.microsoft.com/office/drawing/2014/main" id="{00000000-0008-0000-0900-000068000000}"/>
                    </a:ext>
                  </a:extLst>
                </xdr:cNvPr>
                <xdr:cNvCxnSpPr>
                  <a:stCxn id="103" idx="2"/>
                  <a:endCxn id="101" idx="0"/>
                </xdr:cNvCxnSpPr>
              </xdr:nvCxnSpPr>
              <xdr:spPr>
                <a:xfrm flipH="1">
                  <a:off x="852488" y="24545925"/>
                  <a:ext cx="4763" cy="409575"/>
                </a:xfrm>
                <a:prstGeom prst="straightConnector1">
                  <a:avLst/>
                </a:prstGeom>
                <a:ln>
                  <a:tailEnd type="triangle"/>
                </a:ln>
              </xdr:spPr>
              <xdr:style>
                <a:lnRef idx="2">
                  <a:schemeClr val="dk1"/>
                </a:lnRef>
                <a:fillRef idx="1">
                  <a:schemeClr val="lt1"/>
                </a:fillRef>
                <a:effectRef idx="0">
                  <a:schemeClr val="dk1"/>
                </a:effectRef>
                <a:fontRef idx="minor">
                  <a:schemeClr val="dk1"/>
                </a:fontRef>
              </xdr:style>
            </xdr:cxnSp>
          </xdr:grpSp>
          <xdr:grpSp>
            <xdr:nvGrpSpPr>
              <xdr:cNvPr id="96" name="Group 95">
                <a:extLst>
                  <a:ext uri="{FF2B5EF4-FFF2-40B4-BE49-F238E27FC236}">
                    <a16:creationId xmlns:a16="http://schemas.microsoft.com/office/drawing/2014/main" id="{00000000-0008-0000-0900-000060000000}"/>
                  </a:ext>
                </a:extLst>
              </xdr:cNvPr>
              <xdr:cNvGrpSpPr/>
            </xdr:nvGrpSpPr>
            <xdr:grpSpPr>
              <a:xfrm>
                <a:off x="1071563" y="28956000"/>
                <a:ext cx="595312" cy="676275"/>
                <a:chOff x="566738" y="24203025"/>
                <a:chExt cx="595312" cy="676275"/>
              </a:xfrm>
            </xdr:grpSpPr>
            <xdr:sp macro="" textlink="">
              <xdr:nvSpPr>
                <xdr:cNvPr id="101" name="Flowchart: Process 100">
                  <a:extLst>
                    <a:ext uri="{FF2B5EF4-FFF2-40B4-BE49-F238E27FC236}">
                      <a16:creationId xmlns:a16="http://schemas.microsoft.com/office/drawing/2014/main" id="{00000000-0008-0000-0900-000065000000}"/>
                    </a:ext>
                  </a:extLst>
                </xdr:cNvPr>
                <xdr:cNvSpPr/>
              </xdr:nvSpPr>
              <xdr:spPr>
                <a:xfrm>
                  <a:off x="581025" y="24203025"/>
                  <a:ext cx="581025" cy="381000"/>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lvl="0" algn="ctr"/>
                  <a:r>
                    <a:rPr lang="en-US" sz="1600" b="0"/>
                    <a:t>E:2</a:t>
                  </a:r>
                </a:p>
              </xdr:txBody>
            </xdr:sp>
            <xdr:cxnSp macro="">
              <xdr:nvCxnSpPr>
                <xdr:cNvPr id="102" name="Straight Arrow Connector 101">
                  <a:extLst>
                    <a:ext uri="{FF2B5EF4-FFF2-40B4-BE49-F238E27FC236}">
                      <a16:creationId xmlns:a16="http://schemas.microsoft.com/office/drawing/2014/main" id="{00000000-0008-0000-0900-000066000000}"/>
                    </a:ext>
                  </a:extLst>
                </xdr:cNvPr>
                <xdr:cNvCxnSpPr>
                  <a:stCxn id="101" idx="2"/>
                  <a:endCxn id="99" idx="0"/>
                </xdr:cNvCxnSpPr>
              </xdr:nvCxnSpPr>
              <xdr:spPr>
                <a:xfrm flipH="1">
                  <a:off x="566738" y="24584025"/>
                  <a:ext cx="304800" cy="295275"/>
                </a:xfrm>
                <a:prstGeom prst="straightConnector1">
                  <a:avLst/>
                </a:prstGeom>
                <a:ln>
                  <a:tailEnd type="triangle"/>
                </a:ln>
              </xdr:spPr>
              <xdr:style>
                <a:lnRef idx="2">
                  <a:schemeClr val="dk1"/>
                </a:lnRef>
                <a:fillRef idx="1">
                  <a:schemeClr val="lt1"/>
                </a:fillRef>
                <a:effectRef idx="0">
                  <a:schemeClr val="dk1"/>
                </a:effectRef>
                <a:fontRef idx="minor">
                  <a:schemeClr val="dk1"/>
                </a:fontRef>
              </xdr:style>
            </xdr:cxnSp>
          </xdr:grpSp>
          <xdr:grpSp>
            <xdr:nvGrpSpPr>
              <xdr:cNvPr id="97" name="Group 96">
                <a:extLst>
                  <a:ext uri="{FF2B5EF4-FFF2-40B4-BE49-F238E27FC236}">
                    <a16:creationId xmlns:a16="http://schemas.microsoft.com/office/drawing/2014/main" id="{00000000-0008-0000-0900-000061000000}"/>
                  </a:ext>
                </a:extLst>
              </xdr:cNvPr>
              <xdr:cNvGrpSpPr/>
            </xdr:nvGrpSpPr>
            <xdr:grpSpPr>
              <a:xfrm>
                <a:off x="790575" y="29632275"/>
                <a:ext cx="561975" cy="552450"/>
                <a:chOff x="276225" y="24145875"/>
                <a:chExt cx="561975" cy="552450"/>
              </a:xfrm>
            </xdr:grpSpPr>
            <xdr:sp macro="" textlink="">
              <xdr:nvSpPr>
                <xdr:cNvPr id="99" name="Flowchart: Process 98">
                  <a:extLst>
                    <a:ext uri="{FF2B5EF4-FFF2-40B4-BE49-F238E27FC236}">
                      <a16:creationId xmlns:a16="http://schemas.microsoft.com/office/drawing/2014/main" id="{00000000-0008-0000-0900-000063000000}"/>
                    </a:ext>
                  </a:extLst>
                </xdr:cNvPr>
                <xdr:cNvSpPr/>
              </xdr:nvSpPr>
              <xdr:spPr>
                <a:xfrm>
                  <a:off x="276225" y="24145875"/>
                  <a:ext cx="561975" cy="381000"/>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lvl="0" algn="ctr"/>
                  <a:r>
                    <a:rPr lang="en-US" sz="1600" b="0"/>
                    <a:t>D:1</a:t>
                  </a:r>
                </a:p>
              </xdr:txBody>
            </xdr:sp>
            <xdr:cxnSp macro="">
              <xdr:nvCxnSpPr>
                <xdr:cNvPr id="100" name="Straight Arrow Connector 99">
                  <a:extLst>
                    <a:ext uri="{FF2B5EF4-FFF2-40B4-BE49-F238E27FC236}">
                      <a16:creationId xmlns:a16="http://schemas.microsoft.com/office/drawing/2014/main" id="{00000000-0008-0000-0900-000064000000}"/>
                    </a:ext>
                  </a:extLst>
                </xdr:cNvPr>
                <xdr:cNvCxnSpPr>
                  <a:stCxn id="99" idx="2"/>
                  <a:endCxn id="98" idx="0"/>
                </xdr:cNvCxnSpPr>
              </xdr:nvCxnSpPr>
              <xdr:spPr>
                <a:xfrm>
                  <a:off x="557213" y="24526875"/>
                  <a:ext cx="4763" cy="171450"/>
                </a:xfrm>
                <a:prstGeom prst="straightConnector1">
                  <a:avLst/>
                </a:prstGeom>
                <a:ln>
                  <a:tailEnd type="triangle"/>
                </a:ln>
              </xdr:spPr>
              <xdr:style>
                <a:lnRef idx="2">
                  <a:schemeClr val="dk1"/>
                </a:lnRef>
                <a:fillRef idx="1">
                  <a:schemeClr val="lt1"/>
                </a:fillRef>
                <a:effectRef idx="0">
                  <a:schemeClr val="dk1"/>
                </a:effectRef>
                <a:fontRef idx="minor">
                  <a:schemeClr val="dk1"/>
                </a:fontRef>
              </xdr:style>
            </xdr:cxnSp>
          </xdr:grpSp>
          <xdr:sp macro="" textlink="">
            <xdr:nvSpPr>
              <xdr:cNvPr id="98" name="Flowchart: Process 97">
                <a:extLst>
                  <a:ext uri="{FF2B5EF4-FFF2-40B4-BE49-F238E27FC236}">
                    <a16:creationId xmlns:a16="http://schemas.microsoft.com/office/drawing/2014/main" id="{00000000-0008-0000-0900-000062000000}"/>
                  </a:ext>
                </a:extLst>
              </xdr:cNvPr>
              <xdr:cNvSpPr/>
            </xdr:nvSpPr>
            <xdr:spPr>
              <a:xfrm>
                <a:off x="809626" y="30184725"/>
                <a:ext cx="533400" cy="381000"/>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lvl="0" algn="ctr"/>
                <a:r>
                  <a:rPr lang="en-US" sz="1600" b="0"/>
                  <a:t>H:1</a:t>
                </a:r>
              </a:p>
            </xdr:txBody>
          </xdr:sp>
        </xdr:grpSp>
        <xdr:grpSp>
          <xdr:nvGrpSpPr>
            <xdr:cNvPr id="88" name="Group 87">
              <a:extLst>
                <a:ext uri="{FF2B5EF4-FFF2-40B4-BE49-F238E27FC236}">
                  <a16:creationId xmlns:a16="http://schemas.microsoft.com/office/drawing/2014/main" id="{00000000-0008-0000-0900-000058000000}"/>
                </a:ext>
              </a:extLst>
            </xdr:cNvPr>
            <xdr:cNvGrpSpPr/>
          </xdr:nvGrpSpPr>
          <xdr:grpSpPr>
            <a:xfrm>
              <a:off x="2862263" y="30213300"/>
              <a:ext cx="681038" cy="676275"/>
              <a:chOff x="99044" y="23936325"/>
              <a:chExt cx="1351435" cy="676275"/>
            </a:xfrm>
          </xdr:grpSpPr>
          <xdr:sp macro="" textlink="">
            <xdr:nvSpPr>
              <xdr:cNvPr id="89" name="Flowchart: Process 88">
                <a:extLst>
                  <a:ext uri="{FF2B5EF4-FFF2-40B4-BE49-F238E27FC236}">
                    <a16:creationId xmlns:a16="http://schemas.microsoft.com/office/drawing/2014/main" id="{00000000-0008-0000-0900-000059000000}"/>
                  </a:ext>
                </a:extLst>
              </xdr:cNvPr>
              <xdr:cNvSpPr/>
            </xdr:nvSpPr>
            <xdr:spPr>
              <a:xfrm>
                <a:off x="240804" y="24231600"/>
                <a:ext cx="1209675" cy="381000"/>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lvl="0" algn="ctr"/>
                <a:r>
                  <a:rPr lang="en-US" sz="1600" b="0"/>
                  <a:t>C:1</a:t>
                </a:r>
              </a:p>
            </xdr:txBody>
          </xdr:sp>
          <xdr:cxnSp macro="">
            <xdr:nvCxnSpPr>
              <xdr:cNvPr id="90" name="Straight Arrow Connector 89">
                <a:extLst>
                  <a:ext uri="{FF2B5EF4-FFF2-40B4-BE49-F238E27FC236}">
                    <a16:creationId xmlns:a16="http://schemas.microsoft.com/office/drawing/2014/main" id="{00000000-0008-0000-0900-00005A000000}"/>
                  </a:ext>
                </a:extLst>
              </xdr:cNvPr>
              <xdr:cNvCxnSpPr>
                <a:stCxn id="101" idx="2"/>
                <a:endCxn id="89" idx="0"/>
              </xdr:cNvCxnSpPr>
            </xdr:nvCxnSpPr>
            <xdr:spPr>
              <a:xfrm>
                <a:off x="99044" y="23936325"/>
                <a:ext cx="746597" cy="295275"/>
              </a:xfrm>
              <a:prstGeom prst="straightConnector1">
                <a:avLst/>
              </a:prstGeom>
              <a:ln>
                <a:tailEnd type="triangle"/>
              </a:ln>
            </xdr:spPr>
            <xdr:style>
              <a:lnRef idx="2">
                <a:schemeClr val="dk1"/>
              </a:lnRef>
              <a:fillRef idx="1">
                <a:schemeClr val="lt1"/>
              </a:fillRef>
              <a:effectRef idx="0">
                <a:schemeClr val="dk1"/>
              </a:effectRef>
              <a:fontRef idx="minor">
                <a:schemeClr val="dk1"/>
              </a:fontRef>
            </xdr:style>
          </xdr:cxnSp>
        </xdr:grpSp>
      </xdr:grpSp>
      <xdr:grpSp>
        <xdr:nvGrpSpPr>
          <xdr:cNvPr id="139" name="Group 138">
            <a:extLst>
              <a:ext uri="{FF2B5EF4-FFF2-40B4-BE49-F238E27FC236}">
                <a16:creationId xmlns:a16="http://schemas.microsoft.com/office/drawing/2014/main" id="{00000000-0008-0000-0900-00008B000000}"/>
              </a:ext>
            </a:extLst>
          </xdr:cNvPr>
          <xdr:cNvGrpSpPr/>
        </xdr:nvGrpSpPr>
        <xdr:grpSpPr>
          <a:xfrm>
            <a:off x="5076826" y="28032075"/>
            <a:ext cx="590550" cy="638175"/>
            <a:chOff x="581025" y="24203025"/>
            <a:chExt cx="1209675" cy="638175"/>
          </a:xfrm>
        </xdr:grpSpPr>
        <xdr:sp macro="" textlink="">
          <xdr:nvSpPr>
            <xdr:cNvPr id="140" name="Flowchart: Process 139">
              <a:extLst>
                <a:ext uri="{FF2B5EF4-FFF2-40B4-BE49-F238E27FC236}">
                  <a16:creationId xmlns:a16="http://schemas.microsoft.com/office/drawing/2014/main" id="{00000000-0008-0000-0900-00008C000000}"/>
                </a:ext>
              </a:extLst>
            </xdr:cNvPr>
            <xdr:cNvSpPr/>
          </xdr:nvSpPr>
          <xdr:spPr>
            <a:xfrm>
              <a:off x="581025" y="24203025"/>
              <a:ext cx="1209675" cy="381000"/>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lvl="0" algn="ctr"/>
              <a:r>
                <a:rPr lang="en-US" sz="1600" b="0"/>
                <a:t>A:1</a:t>
              </a:r>
            </a:p>
          </xdr:txBody>
        </xdr:sp>
        <xdr:cxnSp macro="">
          <xdr:nvCxnSpPr>
            <xdr:cNvPr id="141" name="Straight Arrow Connector 140">
              <a:extLst>
                <a:ext uri="{FF2B5EF4-FFF2-40B4-BE49-F238E27FC236}">
                  <a16:creationId xmlns:a16="http://schemas.microsoft.com/office/drawing/2014/main" id="{00000000-0008-0000-0900-00008D000000}"/>
                </a:ext>
              </a:extLst>
            </xdr:cNvPr>
            <xdr:cNvCxnSpPr>
              <a:stCxn id="140" idx="2"/>
              <a:endCxn id="147" idx="0"/>
            </xdr:cNvCxnSpPr>
          </xdr:nvCxnSpPr>
          <xdr:spPr>
            <a:xfrm>
              <a:off x="1185862" y="24584025"/>
              <a:ext cx="39022" cy="257175"/>
            </a:xfrm>
            <a:prstGeom prst="straightConnector1">
              <a:avLst/>
            </a:prstGeom>
            <a:ln>
              <a:tailEnd type="triangle"/>
            </a:ln>
          </xdr:spPr>
          <xdr:style>
            <a:lnRef idx="2">
              <a:schemeClr val="dk1"/>
            </a:lnRef>
            <a:fillRef idx="1">
              <a:schemeClr val="lt1"/>
            </a:fillRef>
            <a:effectRef idx="0">
              <a:schemeClr val="dk1"/>
            </a:effectRef>
            <a:fontRef idx="minor">
              <a:schemeClr val="dk1"/>
            </a:fontRef>
          </xdr:style>
        </xdr:cxnSp>
      </xdr:grpSp>
      <xdr:cxnSp macro="">
        <xdr:nvCxnSpPr>
          <xdr:cNvPr id="142" name="Straight Arrow Connector 141">
            <a:extLst>
              <a:ext uri="{FF2B5EF4-FFF2-40B4-BE49-F238E27FC236}">
                <a16:creationId xmlns:a16="http://schemas.microsoft.com/office/drawing/2014/main" id="{00000000-0008-0000-0900-00008E000000}"/>
              </a:ext>
            </a:extLst>
          </xdr:cNvPr>
          <xdr:cNvCxnSpPr>
            <a:stCxn id="111" idx="2"/>
            <a:endCxn id="140" idx="0"/>
          </xdr:cNvCxnSpPr>
        </xdr:nvCxnSpPr>
        <xdr:spPr>
          <a:xfrm>
            <a:off x="4776788" y="27765375"/>
            <a:ext cx="595313" cy="266700"/>
          </a:xfrm>
          <a:prstGeom prst="straightConnector1">
            <a:avLst/>
          </a:prstGeom>
          <a:ln>
            <a:tailEnd type="triangle"/>
          </a:ln>
        </xdr:spPr>
        <xdr:style>
          <a:lnRef idx="2">
            <a:schemeClr val="dk1"/>
          </a:lnRef>
          <a:fillRef idx="1">
            <a:schemeClr val="lt1"/>
          </a:fillRef>
          <a:effectRef idx="0">
            <a:schemeClr val="dk1"/>
          </a:effectRef>
          <a:fontRef idx="minor">
            <a:schemeClr val="dk1"/>
          </a:fontRef>
        </xdr:style>
      </xdr:cxnSp>
      <xdr:grpSp>
        <xdr:nvGrpSpPr>
          <xdr:cNvPr id="146" name="Group 145">
            <a:extLst>
              <a:ext uri="{FF2B5EF4-FFF2-40B4-BE49-F238E27FC236}">
                <a16:creationId xmlns:a16="http://schemas.microsoft.com/office/drawing/2014/main" id="{00000000-0008-0000-0900-000092000000}"/>
              </a:ext>
            </a:extLst>
          </xdr:cNvPr>
          <xdr:cNvGrpSpPr/>
        </xdr:nvGrpSpPr>
        <xdr:grpSpPr>
          <a:xfrm>
            <a:off x="5095876" y="28670250"/>
            <a:ext cx="590550" cy="609600"/>
            <a:chOff x="581025" y="24203025"/>
            <a:chExt cx="1209675" cy="609600"/>
          </a:xfrm>
        </xdr:grpSpPr>
        <xdr:sp macro="" textlink="">
          <xdr:nvSpPr>
            <xdr:cNvPr id="147" name="Flowchart: Process 146">
              <a:extLst>
                <a:ext uri="{FF2B5EF4-FFF2-40B4-BE49-F238E27FC236}">
                  <a16:creationId xmlns:a16="http://schemas.microsoft.com/office/drawing/2014/main" id="{00000000-0008-0000-0900-000093000000}"/>
                </a:ext>
              </a:extLst>
            </xdr:cNvPr>
            <xdr:cNvSpPr/>
          </xdr:nvSpPr>
          <xdr:spPr>
            <a:xfrm>
              <a:off x="581025" y="24203025"/>
              <a:ext cx="1209675" cy="381000"/>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lvl="0" algn="ctr"/>
              <a:r>
                <a:rPr lang="en-US" sz="1600" b="0"/>
                <a:t>R:1</a:t>
              </a:r>
            </a:p>
          </xdr:txBody>
        </xdr:sp>
        <xdr:cxnSp macro="">
          <xdr:nvCxnSpPr>
            <xdr:cNvPr id="148" name="Straight Arrow Connector 147">
              <a:extLst>
                <a:ext uri="{FF2B5EF4-FFF2-40B4-BE49-F238E27FC236}">
                  <a16:creationId xmlns:a16="http://schemas.microsoft.com/office/drawing/2014/main" id="{00000000-0008-0000-0900-000094000000}"/>
                </a:ext>
              </a:extLst>
            </xdr:cNvPr>
            <xdr:cNvCxnSpPr>
              <a:stCxn id="147" idx="2"/>
              <a:endCxn id="151" idx="0"/>
            </xdr:cNvCxnSpPr>
          </xdr:nvCxnSpPr>
          <xdr:spPr>
            <a:xfrm>
              <a:off x="1185863" y="24584025"/>
              <a:ext cx="39020" cy="228600"/>
            </a:xfrm>
            <a:prstGeom prst="straightConnector1">
              <a:avLst/>
            </a:prstGeom>
            <a:ln>
              <a:tailEnd type="triangle"/>
            </a:ln>
          </xdr:spPr>
          <xdr:style>
            <a:lnRef idx="2">
              <a:schemeClr val="dk1"/>
            </a:lnRef>
            <a:fillRef idx="1">
              <a:schemeClr val="lt1"/>
            </a:fillRef>
            <a:effectRef idx="0">
              <a:schemeClr val="dk1"/>
            </a:effectRef>
            <a:fontRef idx="minor">
              <a:schemeClr val="dk1"/>
            </a:fontRef>
          </xdr:style>
        </xdr:cxnSp>
      </xdr:grpSp>
      <xdr:grpSp>
        <xdr:nvGrpSpPr>
          <xdr:cNvPr id="150" name="Group 149">
            <a:extLst>
              <a:ext uri="{FF2B5EF4-FFF2-40B4-BE49-F238E27FC236}">
                <a16:creationId xmlns:a16="http://schemas.microsoft.com/office/drawing/2014/main" id="{00000000-0008-0000-0900-000096000000}"/>
              </a:ext>
            </a:extLst>
          </xdr:cNvPr>
          <xdr:cNvGrpSpPr/>
        </xdr:nvGrpSpPr>
        <xdr:grpSpPr>
          <a:xfrm>
            <a:off x="5114925" y="29279850"/>
            <a:ext cx="590550" cy="647700"/>
            <a:chOff x="581025" y="24203025"/>
            <a:chExt cx="1209675" cy="647700"/>
          </a:xfrm>
        </xdr:grpSpPr>
        <xdr:sp macro="" textlink="">
          <xdr:nvSpPr>
            <xdr:cNvPr id="151" name="Flowchart: Process 150">
              <a:extLst>
                <a:ext uri="{FF2B5EF4-FFF2-40B4-BE49-F238E27FC236}">
                  <a16:creationId xmlns:a16="http://schemas.microsoft.com/office/drawing/2014/main" id="{00000000-0008-0000-0900-000097000000}"/>
                </a:ext>
              </a:extLst>
            </xdr:cNvPr>
            <xdr:cNvSpPr/>
          </xdr:nvSpPr>
          <xdr:spPr>
            <a:xfrm>
              <a:off x="581025" y="24203025"/>
              <a:ext cx="1209675" cy="381000"/>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lvl="0" algn="ctr"/>
              <a:r>
                <a:rPr lang="en-US" sz="1600" b="0"/>
                <a:t>E:1</a:t>
              </a:r>
            </a:p>
          </xdr:txBody>
        </xdr:sp>
        <xdr:cxnSp macro="">
          <xdr:nvCxnSpPr>
            <xdr:cNvPr id="152" name="Straight Arrow Connector 151">
              <a:extLst>
                <a:ext uri="{FF2B5EF4-FFF2-40B4-BE49-F238E27FC236}">
                  <a16:creationId xmlns:a16="http://schemas.microsoft.com/office/drawing/2014/main" id="{00000000-0008-0000-0900-000098000000}"/>
                </a:ext>
              </a:extLst>
            </xdr:cNvPr>
            <xdr:cNvCxnSpPr>
              <a:stCxn id="151" idx="2"/>
              <a:endCxn id="155" idx="0"/>
            </xdr:cNvCxnSpPr>
          </xdr:nvCxnSpPr>
          <xdr:spPr>
            <a:xfrm>
              <a:off x="1185862" y="24584025"/>
              <a:ext cx="39022" cy="266700"/>
            </a:xfrm>
            <a:prstGeom prst="straightConnector1">
              <a:avLst/>
            </a:prstGeom>
            <a:ln>
              <a:tailEnd type="triangle"/>
            </a:ln>
          </xdr:spPr>
          <xdr:style>
            <a:lnRef idx="2">
              <a:schemeClr val="dk1"/>
            </a:lnRef>
            <a:fillRef idx="1">
              <a:schemeClr val="lt1"/>
            </a:fillRef>
            <a:effectRef idx="0">
              <a:schemeClr val="dk1"/>
            </a:effectRef>
            <a:fontRef idx="minor">
              <a:schemeClr val="dk1"/>
            </a:fontRef>
          </xdr:style>
        </xdr:cxnSp>
      </xdr:grpSp>
      <xdr:grpSp>
        <xdr:nvGrpSpPr>
          <xdr:cNvPr id="154" name="Group 153">
            <a:extLst>
              <a:ext uri="{FF2B5EF4-FFF2-40B4-BE49-F238E27FC236}">
                <a16:creationId xmlns:a16="http://schemas.microsoft.com/office/drawing/2014/main" id="{00000000-0008-0000-0900-00009A000000}"/>
              </a:ext>
            </a:extLst>
          </xdr:cNvPr>
          <xdr:cNvGrpSpPr/>
        </xdr:nvGrpSpPr>
        <xdr:grpSpPr>
          <a:xfrm>
            <a:off x="5133975" y="29927550"/>
            <a:ext cx="590550" cy="733425"/>
            <a:chOff x="581025" y="24203025"/>
            <a:chExt cx="1209675" cy="733425"/>
          </a:xfrm>
        </xdr:grpSpPr>
        <xdr:sp macro="" textlink="">
          <xdr:nvSpPr>
            <xdr:cNvPr id="155" name="Flowchart: Process 154">
              <a:extLst>
                <a:ext uri="{FF2B5EF4-FFF2-40B4-BE49-F238E27FC236}">
                  <a16:creationId xmlns:a16="http://schemas.microsoft.com/office/drawing/2014/main" id="{00000000-0008-0000-0900-00009B000000}"/>
                </a:ext>
              </a:extLst>
            </xdr:cNvPr>
            <xdr:cNvSpPr/>
          </xdr:nvSpPr>
          <xdr:spPr>
            <a:xfrm>
              <a:off x="581025" y="24203025"/>
              <a:ext cx="1209675" cy="381000"/>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lvl="0" algn="ctr"/>
              <a:r>
                <a:rPr lang="en-US" sz="1600" b="0"/>
                <a:t>D:1</a:t>
              </a:r>
            </a:p>
          </xdr:txBody>
        </xdr:sp>
        <xdr:cxnSp macro="">
          <xdr:nvCxnSpPr>
            <xdr:cNvPr id="156" name="Straight Arrow Connector 155">
              <a:extLst>
                <a:ext uri="{FF2B5EF4-FFF2-40B4-BE49-F238E27FC236}">
                  <a16:creationId xmlns:a16="http://schemas.microsoft.com/office/drawing/2014/main" id="{00000000-0008-0000-0900-00009C000000}"/>
                </a:ext>
              </a:extLst>
            </xdr:cNvPr>
            <xdr:cNvCxnSpPr>
              <a:stCxn id="155" idx="2"/>
              <a:endCxn id="174" idx="0"/>
            </xdr:cNvCxnSpPr>
          </xdr:nvCxnSpPr>
          <xdr:spPr>
            <a:xfrm>
              <a:off x="1185863" y="24584025"/>
              <a:ext cx="487772" cy="352425"/>
            </a:xfrm>
            <a:prstGeom prst="straightConnector1">
              <a:avLst/>
            </a:prstGeom>
            <a:ln>
              <a:tailEnd type="triangle"/>
            </a:ln>
          </xdr:spPr>
          <xdr:style>
            <a:lnRef idx="2">
              <a:schemeClr val="dk1"/>
            </a:lnRef>
            <a:fillRef idx="1">
              <a:schemeClr val="lt1"/>
            </a:fillRef>
            <a:effectRef idx="0">
              <a:schemeClr val="dk1"/>
            </a:effectRef>
            <a:fontRef idx="minor">
              <a:schemeClr val="dk1"/>
            </a:fontRef>
          </xdr:style>
        </xdr:cxnSp>
      </xdr:grpSp>
      <xdr:cxnSp macro="">
        <xdr:nvCxnSpPr>
          <xdr:cNvPr id="159" name="Straight Connector 158">
            <a:extLst>
              <a:ext uri="{FF2B5EF4-FFF2-40B4-BE49-F238E27FC236}">
                <a16:creationId xmlns:a16="http://schemas.microsoft.com/office/drawing/2014/main" id="{00000000-0008-0000-0900-00009F000000}"/>
              </a:ext>
            </a:extLst>
          </xdr:cNvPr>
          <xdr:cNvCxnSpPr>
            <a:stCxn id="105" idx="3"/>
            <a:endCxn id="140" idx="1"/>
          </xdr:cNvCxnSpPr>
        </xdr:nvCxnSpPr>
        <xdr:spPr>
          <a:xfrm flipV="1">
            <a:off x="4800601" y="28222575"/>
            <a:ext cx="276225" cy="628650"/>
          </a:xfrm>
          <a:prstGeom prst="line">
            <a:avLst/>
          </a:prstGeom>
          <a:ln>
            <a:prstDash val="dash"/>
          </a:ln>
        </xdr:spPr>
        <xdr:style>
          <a:lnRef idx="1">
            <a:schemeClr val="dk1"/>
          </a:lnRef>
          <a:fillRef idx="0">
            <a:schemeClr val="dk1"/>
          </a:fillRef>
          <a:effectRef idx="0">
            <a:schemeClr val="dk1"/>
          </a:effectRef>
          <a:fontRef idx="minor">
            <a:schemeClr val="tx1"/>
          </a:fontRef>
        </xdr:style>
      </xdr:cxnSp>
      <xdr:cxnSp macro="">
        <xdr:nvCxnSpPr>
          <xdr:cNvPr id="163" name="Straight Connector 162">
            <a:extLst>
              <a:ext uri="{FF2B5EF4-FFF2-40B4-BE49-F238E27FC236}">
                <a16:creationId xmlns:a16="http://schemas.microsoft.com/office/drawing/2014/main" id="{00000000-0008-0000-0900-0000A3000000}"/>
              </a:ext>
            </a:extLst>
          </xdr:cNvPr>
          <xdr:cNvCxnSpPr>
            <a:stCxn id="103" idx="3"/>
            <a:endCxn id="147" idx="1"/>
          </xdr:cNvCxnSpPr>
        </xdr:nvCxnSpPr>
        <xdr:spPr>
          <a:xfrm flipV="1">
            <a:off x="4810126" y="28860750"/>
            <a:ext cx="285750" cy="571500"/>
          </a:xfrm>
          <a:prstGeom prst="line">
            <a:avLst/>
          </a:prstGeom>
          <a:ln>
            <a:prstDash val="dash"/>
          </a:ln>
        </xdr:spPr>
        <xdr:style>
          <a:lnRef idx="1">
            <a:schemeClr val="dk1"/>
          </a:lnRef>
          <a:fillRef idx="0">
            <a:schemeClr val="dk1"/>
          </a:fillRef>
          <a:effectRef idx="0">
            <a:schemeClr val="dk1"/>
          </a:effectRef>
          <a:fontRef idx="minor">
            <a:schemeClr val="tx1"/>
          </a:fontRef>
        </xdr:style>
      </xdr:cxnSp>
      <xdr:cxnSp macro="">
        <xdr:nvCxnSpPr>
          <xdr:cNvPr id="166" name="Straight Connector 165">
            <a:extLst>
              <a:ext uri="{FF2B5EF4-FFF2-40B4-BE49-F238E27FC236}">
                <a16:creationId xmlns:a16="http://schemas.microsoft.com/office/drawing/2014/main" id="{00000000-0008-0000-0900-0000A6000000}"/>
              </a:ext>
            </a:extLst>
          </xdr:cNvPr>
          <xdr:cNvCxnSpPr>
            <a:stCxn id="101" idx="3"/>
            <a:endCxn id="151" idx="1"/>
          </xdr:cNvCxnSpPr>
        </xdr:nvCxnSpPr>
        <xdr:spPr>
          <a:xfrm flipV="1">
            <a:off x="4800600" y="29470350"/>
            <a:ext cx="314325" cy="752475"/>
          </a:xfrm>
          <a:prstGeom prst="line">
            <a:avLst/>
          </a:prstGeom>
          <a:ln>
            <a:prstDash val="dash"/>
          </a:ln>
        </xdr:spPr>
        <xdr:style>
          <a:lnRef idx="1">
            <a:schemeClr val="dk1"/>
          </a:lnRef>
          <a:fillRef idx="0">
            <a:schemeClr val="dk1"/>
          </a:fillRef>
          <a:effectRef idx="0">
            <a:schemeClr val="dk1"/>
          </a:effectRef>
          <a:fontRef idx="minor">
            <a:schemeClr val="tx1"/>
          </a:fontRef>
        </xdr:style>
      </xdr:cxnSp>
      <xdr:cxnSp macro="">
        <xdr:nvCxnSpPr>
          <xdr:cNvPr id="170" name="Straight Connector 169">
            <a:extLst>
              <a:ext uri="{FF2B5EF4-FFF2-40B4-BE49-F238E27FC236}">
                <a16:creationId xmlns:a16="http://schemas.microsoft.com/office/drawing/2014/main" id="{00000000-0008-0000-0900-0000AA000000}"/>
              </a:ext>
            </a:extLst>
          </xdr:cNvPr>
          <xdr:cNvCxnSpPr>
            <a:stCxn id="99" idx="3"/>
            <a:endCxn id="155" idx="1"/>
          </xdr:cNvCxnSpPr>
        </xdr:nvCxnSpPr>
        <xdr:spPr>
          <a:xfrm flipV="1">
            <a:off x="4486275" y="30118050"/>
            <a:ext cx="647700" cy="781050"/>
          </a:xfrm>
          <a:prstGeom prst="line">
            <a:avLst/>
          </a:prstGeom>
          <a:ln>
            <a:prstDash val="dash"/>
          </a:ln>
        </xdr:spPr>
        <xdr:style>
          <a:lnRef idx="1">
            <a:schemeClr val="dk1"/>
          </a:lnRef>
          <a:fillRef idx="0">
            <a:schemeClr val="dk1"/>
          </a:fillRef>
          <a:effectRef idx="0">
            <a:schemeClr val="dk1"/>
          </a:effectRef>
          <a:fontRef idx="minor">
            <a:schemeClr val="tx1"/>
          </a:fontRef>
        </xdr:style>
      </xdr:cxnSp>
      <xdr:sp macro="" textlink="">
        <xdr:nvSpPr>
          <xdr:cNvPr id="174" name="Flowchart: Process 173">
            <a:extLst>
              <a:ext uri="{FF2B5EF4-FFF2-40B4-BE49-F238E27FC236}">
                <a16:creationId xmlns:a16="http://schemas.microsoft.com/office/drawing/2014/main" id="{00000000-0008-0000-0900-0000AE000000}"/>
              </a:ext>
            </a:extLst>
          </xdr:cNvPr>
          <xdr:cNvSpPr/>
        </xdr:nvSpPr>
        <xdr:spPr>
          <a:xfrm>
            <a:off x="5372100" y="30660975"/>
            <a:ext cx="590550" cy="381000"/>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lvl="0" algn="ctr"/>
            <a:r>
              <a:rPr lang="en-US" sz="1600" b="0"/>
              <a:t>C:1</a:t>
            </a:r>
          </a:p>
        </xdr:txBody>
      </xdr:sp>
      <xdr:cxnSp macro="">
        <xdr:nvCxnSpPr>
          <xdr:cNvPr id="177" name="Straight Connector 176">
            <a:extLst>
              <a:ext uri="{FF2B5EF4-FFF2-40B4-BE49-F238E27FC236}">
                <a16:creationId xmlns:a16="http://schemas.microsoft.com/office/drawing/2014/main" id="{00000000-0008-0000-0900-0000B1000000}"/>
              </a:ext>
            </a:extLst>
          </xdr:cNvPr>
          <xdr:cNvCxnSpPr>
            <a:stCxn id="89" idx="3"/>
            <a:endCxn id="174" idx="1"/>
          </xdr:cNvCxnSpPr>
        </xdr:nvCxnSpPr>
        <xdr:spPr>
          <a:xfrm flipV="1">
            <a:off x="5191126" y="30851475"/>
            <a:ext cx="180974" cy="47625"/>
          </a:xfrm>
          <a:prstGeom prst="line">
            <a:avLst/>
          </a:prstGeom>
          <a:ln>
            <a:prstDash val="dash"/>
          </a:ln>
        </xdr:spPr>
        <xdr:style>
          <a:lnRef idx="1">
            <a:schemeClr val="dk1"/>
          </a:lnRef>
          <a:fillRef idx="0">
            <a:schemeClr val="dk1"/>
          </a:fillRef>
          <a:effectRef idx="0">
            <a:schemeClr val="dk1"/>
          </a:effectRef>
          <a:fontRef idx="minor">
            <a:schemeClr val="tx1"/>
          </a:fontRef>
        </xdr:style>
      </xdr:cxnSp>
    </xdr:grpSp>
    <xdr:clientData/>
  </xdr:twoCellAnchor>
  <xdr:twoCellAnchor>
    <xdr:from>
      <xdr:col>8</xdr:col>
      <xdr:colOff>819150</xdr:colOff>
      <xdr:row>141</xdr:row>
      <xdr:rowOff>9525</xdr:rowOff>
    </xdr:from>
    <xdr:to>
      <xdr:col>12</xdr:col>
      <xdr:colOff>523875</xdr:colOff>
      <xdr:row>166</xdr:row>
      <xdr:rowOff>152400</xdr:rowOff>
    </xdr:to>
    <xdr:grpSp>
      <xdr:nvGrpSpPr>
        <xdr:cNvPr id="239" name="Group 238">
          <a:extLst>
            <a:ext uri="{FF2B5EF4-FFF2-40B4-BE49-F238E27FC236}">
              <a16:creationId xmlns:a16="http://schemas.microsoft.com/office/drawing/2014/main" id="{00000000-0008-0000-0900-0000EF000000}"/>
            </a:ext>
          </a:extLst>
        </xdr:cNvPr>
        <xdr:cNvGrpSpPr/>
      </xdr:nvGrpSpPr>
      <xdr:grpSpPr>
        <a:xfrm>
          <a:off x="6276975" y="27060525"/>
          <a:ext cx="2800350" cy="4905375"/>
          <a:chOff x="6276975" y="27060525"/>
          <a:chExt cx="2533650" cy="4905375"/>
        </a:xfrm>
      </xdr:grpSpPr>
      <xdr:grpSp>
        <xdr:nvGrpSpPr>
          <xdr:cNvPr id="181" name="Group 180">
            <a:extLst>
              <a:ext uri="{FF2B5EF4-FFF2-40B4-BE49-F238E27FC236}">
                <a16:creationId xmlns:a16="http://schemas.microsoft.com/office/drawing/2014/main" id="{00000000-0008-0000-0900-0000B5000000}"/>
              </a:ext>
            </a:extLst>
          </xdr:cNvPr>
          <xdr:cNvGrpSpPr/>
        </xdr:nvGrpSpPr>
        <xdr:grpSpPr>
          <a:xfrm>
            <a:off x="6772275" y="27060525"/>
            <a:ext cx="2038350" cy="4905375"/>
            <a:chOff x="3924300" y="26736675"/>
            <a:chExt cx="2038350" cy="4905375"/>
          </a:xfrm>
        </xdr:grpSpPr>
        <xdr:grpSp>
          <xdr:nvGrpSpPr>
            <xdr:cNvPr id="182" name="Group 181">
              <a:extLst>
                <a:ext uri="{FF2B5EF4-FFF2-40B4-BE49-F238E27FC236}">
                  <a16:creationId xmlns:a16="http://schemas.microsoft.com/office/drawing/2014/main" id="{00000000-0008-0000-0900-0000B6000000}"/>
                </a:ext>
              </a:extLst>
            </xdr:cNvPr>
            <xdr:cNvGrpSpPr/>
          </xdr:nvGrpSpPr>
          <xdr:grpSpPr>
            <a:xfrm>
              <a:off x="3924300" y="26736675"/>
              <a:ext cx="1457325" cy="4905375"/>
              <a:chOff x="2276475" y="26536650"/>
              <a:chExt cx="1457325" cy="4905375"/>
            </a:xfrm>
          </xdr:grpSpPr>
          <xdr:grpSp>
            <xdr:nvGrpSpPr>
              <xdr:cNvPr id="202" name="Group 201">
                <a:extLst>
                  <a:ext uri="{FF2B5EF4-FFF2-40B4-BE49-F238E27FC236}">
                    <a16:creationId xmlns:a16="http://schemas.microsoft.com/office/drawing/2014/main" id="{00000000-0008-0000-0900-0000CA000000}"/>
                  </a:ext>
                </a:extLst>
              </xdr:cNvPr>
              <xdr:cNvGrpSpPr/>
            </xdr:nvGrpSpPr>
            <xdr:grpSpPr>
              <a:xfrm>
                <a:off x="2276475" y="26536650"/>
                <a:ext cx="1457325" cy="4905375"/>
                <a:chOff x="790575" y="25660350"/>
                <a:chExt cx="1457325" cy="4905375"/>
              </a:xfrm>
            </xdr:grpSpPr>
            <xdr:grpSp>
              <xdr:nvGrpSpPr>
                <xdr:cNvPr id="206" name="Group 205">
                  <a:extLst>
                    <a:ext uri="{FF2B5EF4-FFF2-40B4-BE49-F238E27FC236}">
                      <a16:creationId xmlns:a16="http://schemas.microsoft.com/office/drawing/2014/main" id="{00000000-0008-0000-0900-0000CE000000}"/>
                    </a:ext>
                  </a:extLst>
                </xdr:cNvPr>
                <xdr:cNvGrpSpPr/>
              </xdr:nvGrpSpPr>
              <xdr:grpSpPr>
                <a:xfrm>
                  <a:off x="1038225" y="26308050"/>
                  <a:ext cx="1209675" cy="647700"/>
                  <a:chOff x="581025" y="24203025"/>
                  <a:chExt cx="1209675" cy="647700"/>
                </a:xfrm>
              </xdr:grpSpPr>
              <xdr:sp macro="" textlink="">
                <xdr:nvSpPr>
                  <xdr:cNvPr id="226" name="Flowchart: Process 225">
                    <a:extLst>
                      <a:ext uri="{FF2B5EF4-FFF2-40B4-BE49-F238E27FC236}">
                        <a16:creationId xmlns:a16="http://schemas.microsoft.com/office/drawing/2014/main" id="{00000000-0008-0000-0900-0000E2000000}"/>
                      </a:ext>
                    </a:extLst>
                  </xdr:cNvPr>
                  <xdr:cNvSpPr/>
                </xdr:nvSpPr>
                <xdr:spPr>
                  <a:xfrm>
                    <a:off x="581025" y="24203025"/>
                    <a:ext cx="1209675" cy="381000"/>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lvl="0" algn="ctr"/>
                    <a:r>
                      <a:rPr lang="en-US" sz="1600"/>
                      <a:t>S:4</a:t>
                    </a:r>
                  </a:p>
                </xdr:txBody>
              </xdr:sp>
              <xdr:cxnSp macro="">
                <xdr:nvCxnSpPr>
                  <xdr:cNvPr id="227" name="Straight Arrow Connector 226">
                    <a:extLst>
                      <a:ext uri="{FF2B5EF4-FFF2-40B4-BE49-F238E27FC236}">
                        <a16:creationId xmlns:a16="http://schemas.microsoft.com/office/drawing/2014/main" id="{00000000-0008-0000-0900-0000E3000000}"/>
                      </a:ext>
                    </a:extLst>
                  </xdr:cNvPr>
                  <xdr:cNvCxnSpPr>
                    <a:stCxn id="226" idx="2"/>
                    <a:endCxn id="222" idx="0"/>
                  </xdr:cNvCxnSpPr>
                </xdr:nvCxnSpPr>
                <xdr:spPr>
                  <a:xfrm flipH="1">
                    <a:off x="900113" y="24584025"/>
                    <a:ext cx="285750" cy="266700"/>
                  </a:xfrm>
                  <a:prstGeom prst="straightConnector1">
                    <a:avLst/>
                  </a:prstGeom>
                  <a:ln>
                    <a:tailEnd type="triangle"/>
                  </a:ln>
                </xdr:spPr>
                <xdr:style>
                  <a:lnRef idx="2">
                    <a:schemeClr val="dk1"/>
                  </a:lnRef>
                  <a:fillRef idx="1">
                    <a:schemeClr val="lt1"/>
                  </a:fillRef>
                  <a:effectRef idx="0">
                    <a:schemeClr val="dk1"/>
                  </a:effectRef>
                  <a:fontRef idx="minor">
                    <a:schemeClr val="dk1"/>
                  </a:fontRef>
                </xdr:style>
              </xdr:cxnSp>
            </xdr:grpSp>
            <xdr:grpSp>
              <xdr:nvGrpSpPr>
                <xdr:cNvPr id="207" name="Group 206">
                  <a:extLst>
                    <a:ext uri="{FF2B5EF4-FFF2-40B4-BE49-F238E27FC236}">
                      <a16:creationId xmlns:a16="http://schemas.microsoft.com/office/drawing/2014/main" id="{00000000-0008-0000-0900-0000CF000000}"/>
                    </a:ext>
                  </a:extLst>
                </xdr:cNvPr>
                <xdr:cNvGrpSpPr/>
              </xdr:nvGrpSpPr>
              <xdr:grpSpPr>
                <a:xfrm>
                  <a:off x="1028700" y="25660350"/>
                  <a:ext cx="1209675" cy="647700"/>
                  <a:chOff x="619125" y="24364950"/>
                  <a:chExt cx="1209675" cy="647700"/>
                </a:xfrm>
              </xdr:grpSpPr>
              <xdr:sp macro="" textlink="">
                <xdr:nvSpPr>
                  <xdr:cNvPr id="224" name="Flowchart: Process 223">
                    <a:extLst>
                      <a:ext uri="{FF2B5EF4-FFF2-40B4-BE49-F238E27FC236}">
                        <a16:creationId xmlns:a16="http://schemas.microsoft.com/office/drawing/2014/main" id="{00000000-0008-0000-0900-0000E0000000}"/>
                      </a:ext>
                    </a:extLst>
                  </xdr:cNvPr>
                  <xdr:cNvSpPr/>
                </xdr:nvSpPr>
                <xdr:spPr>
                  <a:xfrm>
                    <a:off x="619125" y="24364950"/>
                    <a:ext cx="1209675" cy="381000"/>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lang="en-US" sz="1800"/>
                      <a:t>{}</a:t>
                    </a:r>
                  </a:p>
                </xdr:txBody>
              </xdr:sp>
              <xdr:cxnSp macro="">
                <xdr:nvCxnSpPr>
                  <xdr:cNvPr id="225" name="Straight Arrow Connector 224">
                    <a:extLst>
                      <a:ext uri="{FF2B5EF4-FFF2-40B4-BE49-F238E27FC236}">
                        <a16:creationId xmlns:a16="http://schemas.microsoft.com/office/drawing/2014/main" id="{00000000-0008-0000-0900-0000E1000000}"/>
                      </a:ext>
                    </a:extLst>
                  </xdr:cNvPr>
                  <xdr:cNvCxnSpPr>
                    <a:stCxn id="224" idx="2"/>
                    <a:endCxn id="226" idx="0"/>
                  </xdr:cNvCxnSpPr>
                </xdr:nvCxnSpPr>
                <xdr:spPr>
                  <a:xfrm>
                    <a:off x="1223963" y="24745950"/>
                    <a:ext cx="9525" cy="266700"/>
                  </a:xfrm>
                  <a:prstGeom prst="straightConnector1">
                    <a:avLst/>
                  </a:prstGeom>
                  <a:ln>
                    <a:tailEnd type="triangle"/>
                  </a:ln>
                </xdr:spPr>
                <xdr:style>
                  <a:lnRef idx="2">
                    <a:schemeClr val="dk1"/>
                  </a:lnRef>
                  <a:fillRef idx="1">
                    <a:schemeClr val="lt1"/>
                  </a:fillRef>
                  <a:effectRef idx="0">
                    <a:schemeClr val="dk1"/>
                  </a:effectRef>
                  <a:fontRef idx="minor">
                    <a:schemeClr val="dk1"/>
                  </a:fontRef>
                </xdr:style>
              </xdr:cxnSp>
            </xdr:grpSp>
            <xdr:grpSp>
              <xdr:nvGrpSpPr>
                <xdr:cNvPr id="208" name="Group 207">
                  <a:extLst>
                    <a:ext uri="{FF2B5EF4-FFF2-40B4-BE49-F238E27FC236}">
                      <a16:creationId xmlns:a16="http://schemas.microsoft.com/office/drawing/2014/main" id="{00000000-0008-0000-0900-0000D0000000}"/>
                    </a:ext>
                  </a:extLst>
                </xdr:cNvPr>
                <xdr:cNvGrpSpPr/>
              </xdr:nvGrpSpPr>
              <xdr:grpSpPr>
                <a:xfrm>
                  <a:off x="1028701" y="26955750"/>
                  <a:ext cx="657224" cy="628650"/>
                  <a:chOff x="581026" y="24203025"/>
                  <a:chExt cx="657224" cy="628650"/>
                </a:xfrm>
              </xdr:grpSpPr>
              <xdr:sp macro="" textlink="">
                <xdr:nvSpPr>
                  <xdr:cNvPr id="222" name="Flowchart: Process 221">
                    <a:extLst>
                      <a:ext uri="{FF2B5EF4-FFF2-40B4-BE49-F238E27FC236}">
                        <a16:creationId xmlns:a16="http://schemas.microsoft.com/office/drawing/2014/main" id="{00000000-0008-0000-0900-0000DE000000}"/>
                      </a:ext>
                    </a:extLst>
                  </xdr:cNvPr>
                  <xdr:cNvSpPr/>
                </xdr:nvSpPr>
                <xdr:spPr>
                  <a:xfrm>
                    <a:off x="581026" y="24203025"/>
                    <a:ext cx="657224" cy="381000"/>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lvl="0" algn="ctr"/>
                    <a:r>
                      <a:rPr lang="en-US" sz="1600" b="0"/>
                      <a:t>O:3</a:t>
                    </a:r>
                  </a:p>
                </xdr:txBody>
              </xdr:sp>
              <xdr:cxnSp macro="">
                <xdr:nvCxnSpPr>
                  <xdr:cNvPr id="223" name="Straight Arrow Connector 222">
                    <a:extLst>
                      <a:ext uri="{FF2B5EF4-FFF2-40B4-BE49-F238E27FC236}">
                        <a16:creationId xmlns:a16="http://schemas.microsoft.com/office/drawing/2014/main" id="{00000000-0008-0000-0900-0000DF000000}"/>
                      </a:ext>
                    </a:extLst>
                  </xdr:cNvPr>
                  <xdr:cNvCxnSpPr>
                    <a:stCxn id="222" idx="2"/>
                    <a:endCxn id="220" idx="0"/>
                  </xdr:cNvCxnSpPr>
                </xdr:nvCxnSpPr>
                <xdr:spPr>
                  <a:xfrm>
                    <a:off x="909638" y="24584025"/>
                    <a:ext cx="14288" cy="247650"/>
                  </a:xfrm>
                  <a:prstGeom prst="straightConnector1">
                    <a:avLst/>
                  </a:prstGeom>
                  <a:ln>
                    <a:tailEnd type="triangle"/>
                  </a:ln>
                </xdr:spPr>
                <xdr:style>
                  <a:lnRef idx="2">
                    <a:schemeClr val="dk1"/>
                  </a:lnRef>
                  <a:fillRef idx="1">
                    <a:schemeClr val="lt1"/>
                  </a:fillRef>
                  <a:effectRef idx="0">
                    <a:schemeClr val="dk1"/>
                  </a:effectRef>
                  <a:fontRef idx="minor">
                    <a:schemeClr val="dk1"/>
                  </a:fontRef>
                </xdr:style>
              </xdr:cxnSp>
            </xdr:grpSp>
            <xdr:grpSp>
              <xdr:nvGrpSpPr>
                <xdr:cNvPr id="209" name="Group 208">
                  <a:extLst>
                    <a:ext uri="{FF2B5EF4-FFF2-40B4-BE49-F238E27FC236}">
                      <a16:creationId xmlns:a16="http://schemas.microsoft.com/office/drawing/2014/main" id="{00000000-0008-0000-0900-0000D1000000}"/>
                    </a:ext>
                  </a:extLst>
                </xdr:cNvPr>
                <xdr:cNvGrpSpPr/>
              </xdr:nvGrpSpPr>
              <xdr:grpSpPr>
                <a:xfrm>
                  <a:off x="1076326" y="27584400"/>
                  <a:ext cx="590550" cy="581025"/>
                  <a:chOff x="581026" y="24203025"/>
                  <a:chExt cx="590550" cy="581025"/>
                </a:xfrm>
              </xdr:grpSpPr>
              <xdr:sp macro="" textlink="">
                <xdr:nvSpPr>
                  <xdr:cNvPr id="220" name="Flowchart: Process 219">
                    <a:extLst>
                      <a:ext uri="{FF2B5EF4-FFF2-40B4-BE49-F238E27FC236}">
                        <a16:creationId xmlns:a16="http://schemas.microsoft.com/office/drawing/2014/main" id="{00000000-0008-0000-0900-0000DC000000}"/>
                      </a:ext>
                    </a:extLst>
                  </xdr:cNvPr>
                  <xdr:cNvSpPr/>
                </xdr:nvSpPr>
                <xdr:spPr>
                  <a:xfrm>
                    <a:off x="581026" y="24203025"/>
                    <a:ext cx="590550" cy="381000"/>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lvl="0" algn="ctr"/>
                    <a:r>
                      <a:rPr lang="en-US" sz="1600" b="0"/>
                      <a:t>A:3</a:t>
                    </a:r>
                  </a:p>
                </xdr:txBody>
              </xdr:sp>
              <xdr:cxnSp macro="">
                <xdr:nvCxnSpPr>
                  <xdr:cNvPr id="221" name="Straight Arrow Connector 220">
                    <a:extLst>
                      <a:ext uri="{FF2B5EF4-FFF2-40B4-BE49-F238E27FC236}">
                        <a16:creationId xmlns:a16="http://schemas.microsoft.com/office/drawing/2014/main" id="{00000000-0008-0000-0900-0000DD000000}"/>
                      </a:ext>
                    </a:extLst>
                  </xdr:cNvPr>
                  <xdr:cNvCxnSpPr>
                    <a:stCxn id="220" idx="2"/>
                    <a:endCxn id="218" idx="0"/>
                  </xdr:cNvCxnSpPr>
                </xdr:nvCxnSpPr>
                <xdr:spPr>
                  <a:xfrm>
                    <a:off x="876301" y="24584025"/>
                    <a:ext cx="9525" cy="200025"/>
                  </a:xfrm>
                  <a:prstGeom prst="straightConnector1">
                    <a:avLst/>
                  </a:prstGeom>
                  <a:ln>
                    <a:tailEnd type="triangle"/>
                  </a:ln>
                </xdr:spPr>
                <xdr:style>
                  <a:lnRef idx="2">
                    <a:schemeClr val="dk1"/>
                  </a:lnRef>
                  <a:fillRef idx="1">
                    <a:schemeClr val="lt1"/>
                  </a:fillRef>
                  <a:effectRef idx="0">
                    <a:schemeClr val="dk1"/>
                  </a:effectRef>
                  <a:fontRef idx="minor">
                    <a:schemeClr val="dk1"/>
                  </a:fontRef>
                </xdr:style>
              </xdr:cxnSp>
            </xdr:grpSp>
            <xdr:grpSp>
              <xdr:nvGrpSpPr>
                <xdr:cNvPr id="210" name="Group 209">
                  <a:extLst>
                    <a:ext uri="{FF2B5EF4-FFF2-40B4-BE49-F238E27FC236}">
                      <a16:creationId xmlns:a16="http://schemas.microsoft.com/office/drawing/2014/main" id="{00000000-0008-0000-0900-0000D2000000}"/>
                    </a:ext>
                  </a:extLst>
                </xdr:cNvPr>
                <xdr:cNvGrpSpPr/>
              </xdr:nvGrpSpPr>
              <xdr:grpSpPr>
                <a:xfrm>
                  <a:off x="1085851" y="28165425"/>
                  <a:ext cx="590550" cy="790575"/>
                  <a:chOff x="561976" y="24164925"/>
                  <a:chExt cx="590550" cy="790575"/>
                </a:xfrm>
              </xdr:grpSpPr>
              <xdr:sp macro="" textlink="">
                <xdr:nvSpPr>
                  <xdr:cNvPr id="218" name="Flowchart: Process 217">
                    <a:extLst>
                      <a:ext uri="{FF2B5EF4-FFF2-40B4-BE49-F238E27FC236}">
                        <a16:creationId xmlns:a16="http://schemas.microsoft.com/office/drawing/2014/main" id="{00000000-0008-0000-0900-0000DA000000}"/>
                      </a:ext>
                    </a:extLst>
                  </xdr:cNvPr>
                  <xdr:cNvSpPr/>
                </xdr:nvSpPr>
                <xdr:spPr>
                  <a:xfrm>
                    <a:off x="561976" y="24164925"/>
                    <a:ext cx="590550" cy="381000"/>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lvl="0" algn="ctr"/>
                    <a:r>
                      <a:rPr lang="en-US" sz="1600" b="0"/>
                      <a:t>R:3</a:t>
                    </a:r>
                  </a:p>
                </xdr:txBody>
              </xdr:sp>
              <xdr:cxnSp macro="">
                <xdr:nvCxnSpPr>
                  <xdr:cNvPr id="219" name="Straight Arrow Connector 218">
                    <a:extLst>
                      <a:ext uri="{FF2B5EF4-FFF2-40B4-BE49-F238E27FC236}">
                        <a16:creationId xmlns:a16="http://schemas.microsoft.com/office/drawing/2014/main" id="{00000000-0008-0000-0900-0000DB000000}"/>
                      </a:ext>
                    </a:extLst>
                  </xdr:cNvPr>
                  <xdr:cNvCxnSpPr>
                    <a:stCxn id="218" idx="2"/>
                    <a:endCxn id="216" idx="0"/>
                  </xdr:cNvCxnSpPr>
                </xdr:nvCxnSpPr>
                <xdr:spPr>
                  <a:xfrm flipH="1">
                    <a:off x="852488" y="24545925"/>
                    <a:ext cx="4763" cy="409575"/>
                  </a:xfrm>
                  <a:prstGeom prst="straightConnector1">
                    <a:avLst/>
                  </a:prstGeom>
                  <a:ln>
                    <a:tailEnd type="triangle"/>
                  </a:ln>
                </xdr:spPr>
                <xdr:style>
                  <a:lnRef idx="2">
                    <a:schemeClr val="dk1"/>
                  </a:lnRef>
                  <a:fillRef idx="1">
                    <a:schemeClr val="lt1"/>
                  </a:fillRef>
                  <a:effectRef idx="0">
                    <a:schemeClr val="dk1"/>
                  </a:effectRef>
                  <a:fontRef idx="minor">
                    <a:schemeClr val="dk1"/>
                  </a:fontRef>
                </xdr:style>
              </xdr:cxnSp>
            </xdr:grpSp>
            <xdr:grpSp>
              <xdr:nvGrpSpPr>
                <xdr:cNvPr id="211" name="Group 210">
                  <a:extLst>
                    <a:ext uri="{FF2B5EF4-FFF2-40B4-BE49-F238E27FC236}">
                      <a16:creationId xmlns:a16="http://schemas.microsoft.com/office/drawing/2014/main" id="{00000000-0008-0000-0900-0000D3000000}"/>
                    </a:ext>
                  </a:extLst>
                </xdr:cNvPr>
                <xdr:cNvGrpSpPr/>
              </xdr:nvGrpSpPr>
              <xdr:grpSpPr>
                <a:xfrm>
                  <a:off x="1071563" y="28956000"/>
                  <a:ext cx="595312" cy="676275"/>
                  <a:chOff x="566738" y="24203025"/>
                  <a:chExt cx="595312" cy="676275"/>
                </a:xfrm>
              </xdr:grpSpPr>
              <xdr:sp macro="" textlink="">
                <xdr:nvSpPr>
                  <xdr:cNvPr id="216" name="Flowchart: Process 215">
                    <a:extLst>
                      <a:ext uri="{FF2B5EF4-FFF2-40B4-BE49-F238E27FC236}">
                        <a16:creationId xmlns:a16="http://schemas.microsoft.com/office/drawing/2014/main" id="{00000000-0008-0000-0900-0000D8000000}"/>
                      </a:ext>
                    </a:extLst>
                  </xdr:cNvPr>
                  <xdr:cNvSpPr/>
                </xdr:nvSpPr>
                <xdr:spPr>
                  <a:xfrm>
                    <a:off x="581025" y="24203025"/>
                    <a:ext cx="581025" cy="381000"/>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lvl="0" algn="ctr"/>
                    <a:r>
                      <a:rPr lang="en-US" sz="1600" b="0"/>
                      <a:t>E:2</a:t>
                    </a:r>
                  </a:p>
                </xdr:txBody>
              </xdr:sp>
              <xdr:cxnSp macro="">
                <xdr:nvCxnSpPr>
                  <xdr:cNvPr id="217" name="Straight Arrow Connector 216">
                    <a:extLst>
                      <a:ext uri="{FF2B5EF4-FFF2-40B4-BE49-F238E27FC236}">
                        <a16:creationId xmlns:a16="http://schemas.microsoft.com/office/drawing/2014/main" id="{00000000-0008-0000-0900-0000D9000000}"/>
                      </a:ext>
                    </a:extLst>
                  </xdr:cNvPr>
                  <xdr:cNvCxnSpPr>
                    <a:stCxn id="216" idx="2"/>
                    <a:endCxn id="214" idx="0"/>
                  </xdr:cNvCxnSpPr>
                </xdr:nvCxnSpPr>
                <xdr:spPr>
                  <a:xfrm flipH="1">
                    <a:off x="566738" y="24584025"/>
                    <a:ext cx="304800" cy="295275"/>
                  </a:xfrm>
                  <a:prstGeom prst="straightConnector1">
                    <a:avLst/>
                  </a:prstGeom>
                  <a:ln>
                    <a:tailEnd type="triangle"/>
                  </a:ln>
                </xdr:spPr>
                <xdr:style>
                  <a:lnRef idx="2">
                    <a:schemeClr val="dk1"/>
                  </a:lnRef>
                  <a:fillRef idx="1">
                    <a:schemeClr val="lt1"/>
                  </a:fillRef>
                  <a:effectRef idx="0">
                    <a:schemeClr val="dk1"/>
                  </a:effectRef>
                  <a:fontRef idx="minor">
                    <a:schemeClr val="dk1"/>
                  </a:fontRef>
                </xdr:style>
              </xdr:cxnSp>
            </xdr:grpSp>
            <xdr:grpSp>
              <xdr:nvGrpSpPr>
                <xdr:cNvPr id="212" name="Group 211">
                  <a:extLst>
                    <a:ext uri="{FF2B5EF4-FFF2-40B4-BE49-F238E27FC236}">
                      <a16:creationId xmlns:a16="http://schemas.microsoft.com/office/drawing/2014/main" id="{00000000-0008-0000-0900-0000D4000000}"/>
                    </a:ext>
                  </a:extLst>
                </xdr:cNvPr>
                <xdr:cNvGrpSpPr/>
              </xdr:nvGrpSpPr>
              <xdr:grpSpPr>
                <a:xfrm>
                  <a:off x="790575" y="29632275"/>
                  <a:ext cx="561975" cy="552450"/>
                  <a:chOff x="276225" y="24145875"/>
                  <a:chExt cx="561975" cy="552450"/>
                </a:xfrm>
              </xdr:grpSpPr>
              <xdr:sp macro="" textlink="">
                <xdr:nvSpPr>
                  <xdr:cNvPr id="214" name="Flowchart: Process 213">
                    <a:extLst>
                      <a:ext uri="{FF2B5EF4-FFF2-40B4-BE49-F238E27FC236}">
                        <a16:creationId xmlns:a16="http://schemas.microsoft.com/office/drawing/2014/main" id="{00000000-0008-0000-0900-0000D6000000}"/>
                      </a:ext>
                    </a:extLst>
                  </xdr:cNvPr>
                  <xdr:cNvSpPr/>
                </xdr:nvSpPr>
                <xdr:spPr>
                  <a:xfrm>
                    <a:off x="276225" y="24145875"/>
                    <a:ext cx="561975" cy="381000"/>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lvl="0" algn="ctr"/>
                    <a:r>
                      <a:rPr lang="en-US" sz="1600" b="0"/>
                      <a:t>D:1</a:t>
                    </a:r>
                  </a:p>
                </xdr:txBody>
              </xdr:sp>
              <xdr:cxnSp macro="">
                <xdr:nvCxnSpPr>
                  <xdr:cNvPr id="215" name="Straight Arrow Connector 214">
                    <a:extLst>
                      <a:ext uri="{FF2B5EF4-FFF2-40B4-BE49-F238E27FC236}">
                        <a16:creationId xmlns:a16="http://schemas.microsoft.com/office/drawing/2014/main" id="{00000000-0008-0000-0900-0000D7000000}"/>
                      </a:ext>
                    </a:extLst>
                  </xdr:cNvPr>
                  <xdr:cNvCxnSpPr>
                    <a:stCxn id="214" idx="2"/>
                    <a:endCxn id="213" idx="0"/>
                  </xdr:cNvCxnSpPr>
                </xdr:nvCxnSpPr>
                <xdr:spPr>
                  <a:xfrm>
                    <a:off x="557213" y="24526875"/>
                    <a:ext cx="4763" cy="171450"/>
                  </a:xfrm>
                  <a:prstGeom prst="straightConnector1">
                    <a:avLst/>
                  </a:prstGeom>
                  <a:ln>
                    <a:tailEnd type="triangle"/>
                  </a:ln>
                </xdr:spPr>
                <xdr:style>
                  <a:lnRef idx="2">
                    <a:schemeClr val="dk1"/>
                  </a:lnRef>
                  <a:fillRef idx="1">
                    <a:schemeClr val="lt1"/>
                  </a:fillRef>
                  <a:effectRef idx="0">
                    <a:schemeClr val="dk1"/>
                  </a:effectRef>
                  <a:fontRef idx="minor">
                    <a:schemeClr val="dk1"/>
                  </a:fontRef>
                </xdr:style>
              </xdr:cxnSp>
            </xdr:grpSp>
            <xdr:sp macro="" textlink="">
              <xdr:nvSpPr>
                <xdr:cNvPr id="213" name="Flowchart: Process 212">
                  <a:extLst>
                    <a:ext uri="{FF2B5EF4-FFF2-40B4-BE49-F238E27FC236}">
                      <a16:creationId xmlns:a16="http://schemas.microsoft.com/office/drawing/2014/main" id="{00000000-0008-0000-0900-0000D5000000}"/>
                    </a:ext>
                  </a:extLst>
                </xdr:cNvPr>
                <xdr:cNvSpPr/>
              </xdr:nvSpPr>
              <xdr:spPr>
                <a:xfrm>
                  <a:off x="809626" y="30184725"/>
                  <a:ext cx="533400" cy="381000"/>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lvl="0" algn="ctr"/>
                  <a:r>
                    <a:rPr lang="en-US" sz="1600" b="0"/>
                    <a:t>H:1</a:t>
                  </a:r>
                </a:p>
              </xdr:txBody>
            </xdr:sp>
          </xdr:grpSp>
          <xdr:grpSp>
            <xdr:nvGrpSpPr>
              <xdr:cNvPr id="203" name="Group 202">
                <a:extLst>
                  <a:ext uri="{FF2B5EF4-FFF2-40B4-BE49-F238E27FC236}">
                    <a16:creationId xmlns:a16="http://schemas.microsoft.com/office/drawing/2014/main" id="{00000000-0008-0000-0900-0000CB000000}"/>
                  </a:ext>
                </a:extLst>
              </xdr:cNvPr>
              <xdr:cNvGrpSpPr/>
            </xdr:nvGrpSpPr>
            <xdr:grpSpPr>
              <a:xfrm>
                <a:off x="2862263" y="30213300"/>
                <a:ext cx="681038" cy="676275"/>
                <a:chOff x="99044" y="23936325"/>
                <a:chExt cx="1351435" cy="676275"/>
              </a:xfrm>
            </xdr:grpSpPr>
            <xdr:sp macro="" textlink="">
              <xdr:nvSpPr>
                <xdr:cNvPr id="204" name="Flowchart: Process 203">
                  <a:extLst>
                    <a:ext uri="{FF2B5EF4-FFF2-40B4-BE49-F238E27FC236}">
                      <a16:creationId xmlns:a16="http://schemas.microsoft.com/office/drawing/2014/main" id="{00000000-0008-0000-0900-0000CC000000}"/>
                    </a:ext>
                  </a:extLst>
                </xdr:cNvPr>
                <xdr:cNvSpPr/>
              </xdr:nvSpPr>
              <xdr:spPr>
                <a:xfrm>
                  <a:off x="240804" y="24231600"/>
                  <a:ext cx="1209675" cy="381000"/>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lvl="0" algn="ctr"/>
                  <a:r>
                    <a:rPr lang="en-US" sz="1600" b="0"/>
                    <a:t>C:1</a:t>
                  </a:r>
                </a:p>
              </xdr:txBody>
            </xdr:sp>
            <xdr:cxnSp macro="">
              <xdr:nvCxnSpPr>
                <xdr:cNvPr id="205" name="Straight Arrow Connector 204">
                  <a:extLst>
                    <a:ext uri="{FF2B5EF4-FFF2-40B4-BE49-F238E27FC236}">
                      <a16:creationId xmlns:a16="http://schemas.microsoft.com/office/drawing/2014/main" id="{00000000-0008-0000-0900-0000CD000000}"/>
                    </a:ext>
                  </a:extLst>
                </xdr:cNvPr>
                <xdr:cNvCxnSpPr>
                  <a:stCxn id="216" idx="2"/>
                  <a:endCxn id="204" idx="0"/>
                </xdr:cNvCxnSpPr>
              </xdr:nvCxnSpPr>
              <xdr:spPr>
                <a:xfrm>
                  <a:off x="99044" y="23936325"/>
                  <a:ext cx="746597" cy="295275"/>
                </a:xfrm>
                <a:prstGeom prst="straightConnector1">
                  <a:avLst/>
                </a:prstGeom>
                <a:ln>
                  <a:tailEnd type="triangle"/>
                </a:ln>
              </xdr:spPr>
              <xdr:style>
                <a:lnRef idx="2">
                  <a:schemeClr val="dk1"/>
                </a:lnRef>
                <a:fillRef idx="1">
                  <a:schemeClr val="lt1"/>
                </a:fillRef>
                <a:effectRef idx="0">
                  <a:schemeClr val="dk1"/>
                </a:effectRef>
                <a:fontRef idx="minor">
                  <a:schemeClr val="dk1"/>
                </a:fontRef>
              </xdr:style>
            </xdr:cxnSp>
          </xdr:grpSp>
        </xdr:grpSp>
        <xdr:grpSp>
          <xdr:nvGrpSpPr>
            <xdr:cNvPr id="183" name="Group 182">
              <a:extLst>
                <a:ext uri="{FF2B5EF4-FFF2-40B4-BE49-F238E27FC236}">
                  <a16:creationId xmlns:a16="http://schemas.microsoft.com/office/drawing/2014/main" id="{00000000-0008-0000-0900-0000B7000000}"/>
                </a:ext>
              </a:extLst>
            </xdr:cNvPr>
            <xdr:cNvGrpSpPr/>
          </xdr:nvGrpSpPr>
          <xdr:grpSpPr>
            <a:xfrm>
              <a:off x="5076826" y="28032075"/>
              <a:ext cx="590550" cy="638175"/>
              <a:chOff x="581025" y="24203025"/>
              <a:chExt cx="1209675" cy="638175"/>
            </a:xfrm>
          </xdr:grpSpPr>
          <xdr:sp macro="" textlink="">
            <xdr:nvSpPr>
              <xdr:cNvPr id="200" name="Flowchart: Process 199">
                <a:extLst>
                  <a:ext uri="{FF2B5EF4-FFF2-40B4-BE49-F238E27FC236}">
                    <a16:creationId xmlns:a16="http://schemas.microsoft.com/office/drawing/2014/main" id="{00000000-0008-0000-0900-0000C8000000}"/>
                  </a:ext>
                </a:extLst>
              </xdr:cNvPr>
              <xdr:cNvSpPr/>
            </xdr:nvSpPr>
            <xdr:spPr>
              <a:xfrm>
                <a:off x="581025" y="24203025"/>
                <a:ext cx="1209675" cy="381000"/>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lvl="0" algn="ctr"/>
                <a:r>
                  <a:rPr lang="en-US" sz="1600" b="0"/>
                  <a:t>A:1</a:t>
                </a:r>
              </a:p>
            </xdr:txBody>
          </xdr:sp>
          <xdr:cxnSp macro="">
            <xdr:nvCxnSpPr>
              <xdr:cNvPr id="201" name="Straight Arrow Connector 200">
                <a:extLst>
                  <a:ext uri="{FF2B5EF4-FFF2-40B4-BE49-F238E27FC236}">
                    <a16:creationId xmlns:a16="http://schemas.microsoft.com/office/drawing/2014/main" id="{00000000-0008-0000-0900-0000C9000000}"/>
                  </a:ext>
                </a:extLst>
              </xdr:cNvPr>
              <xdr:cNvCxnSpPr>
                <a:stCxn id="200" idx="2"/>
                <a:endCxn id="198" idx="0"/>
              </xdr:cNvCxnSpPr>
            </xdr:nvCxnSpPr>
            <xdr:spPr>
              <a:xfrm>
                <a:off x="1185862" y="24584025"/>
                <a:ext cx="39022" cy="257175"/>
              </a:xfrm>
              <a:prstGeom prst="straightConnector1">
                <a:avLst/>
              </a:prstGeom>
              <a:ln>
                <a:tailEnd type="triangle"/>
              </a:ln>
            </xdr:spPr>
            <xdr:style>
              <a:lnRef idx="2">
                <a:schemeClr val="dk1"/>
              </a:lnRef>
              <a:fillRef idx="1">
                <a:schemeClr val="lt1"/>
              </a:fillRef>
              <a:effectRef idx="0">
                <a:schemeClr val="dk1"/>
              </a:effectRef>
              <a:fontRef idx="minor">
                <a:schemeClr val="dk1"/>
              </a:fontRef>
            </xdr:style>
          </xdr:cxnSp>
        </xdr:grpSp>
        <xdr:cxnSp macro="">
          <xdr:nvCxnSpPr>
            <xdr:cNvPr id="184" name="Straight Arrow Connector 183">
              <a:extLst>
                <a:ext uri="{FF2B5EF4-FFF2-40B4-BE49-F238E27FC236}">
                  <a16:creationId xmlns:a16="http://schemas.microsoft.com/office/drawing/2014/main" id="{00000000-0008-0000-0900-0000B8000000}"/>
                </a:ext>
              </a:extLst>
            </xdr:cNvPr>
            <xdr:cNvCxnSpPr>
              <a:stCxn id="226" idx="2"/>
              <a:endCxn id="200" idx="0"/>
            </xdr:cNvCxnSpPr>
          </xdr:nvCxnSpPr>
          <xdr:spPr>
            <a:xfrm>
              <a:off x="4776788" y="27765375"/>
              <a:ext cx="595313" cy="266700"/>
            </a:xfrm>
            <a:prstGeom prst="straightConnector1">
              <a:avLst/>
            </a:prstGeom>
            <a:ln>
              <a:tailEnd type="triangle"/>
            </a:ln>
          </xdr:spPr>
          <xdr:style>
            <a:lnRef idx="2">
              <a:schemeClr val="dk1"/>
            </a:lnRef>
            <a:fillRef idx="1">
              <a:schemeClr val="lt1"/>
            </a:fillRef>
            <a:effectRef idx="0">
              <a:schemeClr val="dk1"/>
            </a:effectRef>
            <a:fontRef idx="minor">
              <a:schemeClr val="dk1"/>
            </a:fontRef>
          </xdr:style>
        </xdr:cxnSp>
        <xdr:grpSp>
          <xdr:nvGrpSpPr>
            <xdr:cNvPr id="185" name="Group 184">
              <a:extLst>
                <a:ext uri="{FF2B5EF4-FFF2-40B4-BE49-F238E27FC236}">
                  <a16:creationId xmlns:a16="http://schemas.microsoft.com/office/drawing/2014/main" id="{00000000-0008-0000-0900-0000B9000000}"/>
                </a:ext>
              </a:extLst>
            </xdr:cNvPr>
            <xdr:cNvGrpSpPr/>
          </xdr:nvGrpSpPr>
          <xdr:grpSpPr>
            <a:xfrm>
              <a:off x="5095876" y="28670250"/>
              <a:ext cx="590550" cy="609600"/>
              <a:chOff x="581025" y="24203025"/>
              <a:chExt cx="1209675" cy="609600"/>
            </a:xfrm>
          </xdr:grpSpPr>
          <xdr:sp macro="" textlink="">
            <xdr:nvSpPr>
              <xdr:cNvPr id="198" name="Flowchart: Process 197">
                <a:extLst>
                  <a:ext uri="{FF2B5EF4-FFF2-40B4-BE49-F238E27FC236}">
                    <a16:creationId xmlns:a16="http://schemas.microsoft.com/office/drawing/2014/main" id="{00000000-0008-0000-0900-0000C6000000}"/>
                  </a:ext>
                </a:extLst>
              </xdr:cNvPr>
              <xdr:cNvSpPr/>
            </xdr:nvSpPr>
            <xdr:spPr>
              <a:xfrm>
                <a:off x="581025" y="24203025"/>
                <a:ext cx="1209675" cy="381000"/>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lvl="0" algn="ctr"/>
                <a:r>
                  <a:rPr lang="en-US" sz="1600" b="0"/>
                  <a:t>R:1</a:t>
                </a:r>
              </a:p>
            </xdr:txBody>
          </xdr:sp>
          <xdr:cxnSp macro="">
            <xdr:nvCxnSpPr>
              <xdr:cNvPr id="199" name="Straight Arrow Connector 198">
                <a:extLst>
                  <a:ext uri="{FF2B5EF4-FFF2-40B4-BE49-F238E27FC236}">
                    <a16:creationId xmlns:a16="http://schemas.microsoft.com/office/drawing/2014/main" id="{00000000-0008-0000-0900-0000C7000000}"/>
                  </a:ext>
                </a:extLst>
              </xdr:cNvPr>
              <xdr:cNvCxnSpPr>
                <a:stCxn id="198" idx="2"/>
                <a:endCxn id="196" idx="0"/>
              </xdr:cNvCxnSpPr>
            </xdr:nvCxnSpPr>
            <xdr:spPr>
              <a:xfrm>
                <a:off x="1185863" y="24584025"/>
                <a:ext cx="39020" cy="228600"/>
              </a:xfrm>
              <a:prstGeom prst="straightConnector1">
                <a:avLst/>
              </a:prstGeom>
              <a:ln>
                <a:tailEnd type="triangle"/>
              </a:ln>
            </xdr:spPr>
            <xdr:style>
              <a:lnRef idx="2">
                <a:schemeClr val="dk1"/>
              </a:lnRef>
              <a:fillRef idx="1">
                <a:schemeClr val="lt1"/>
              </a:fillRef>
              <a:effectRef idx="0">
                <a:schemeClr val="dk1"/>
              </a:effectRef>
              <a:fontRef idx="minor">
                <a:schemeClr val="dk1"/>
              </a:fontRef>
            </xdr:style>
          </xdr:cxnSp>
        </xdr:grpSp>
        <xdr:grpSp>
          <xdr:nvGrpSpPr>
            <xdr:cNvPr id="186" name="Group 185">
              <a:extLst>
                <a:ext uri="{FF2B5EF4-FFF2-40B4-BE49-F238E27FC236}">
                  <a16:creationId xmlns:a16="http://schemas.microsoft.com/office/drawing/2014/main" id="{00000000-0008-0000-0900-0000BA000000}"/>
                </a:ext>
              </a:extLst>
            </xdr:cNvPr>
            <xdr:cNvGrpSpPr/>
          </xdr:nvGrpSpPr>
          <xdr:grpSpPr>
            <a:xfrm>
              <a:off x="5114925" y="29279850"/>
              <a:ext cx="590550" cy="647700"/>
              <a:chOff x="581025" y="24203025"/>
              <a:chExt cx="1209675" cy="647700"/>
            </a:xfrm>
          </xdr:grpSpPr>
          <xdr:sp macro="" textlink="">
            <xdr:nvSpPr>
              <xdr:cNvPr id="196" name="Flowchart: Process 195">
                <a:extLst>
                  <a:ext uri="{FF2B5EF4-FFF2-40B4-BE49-F238E27FC236}">
                    <a16:creationId xmlns:a16="http://schemas.microsoft.com/office/drawing/2014/main" id="{00000000-0008-0000-0900-0000C4000000}"/>
                  </a:ext>
                </a:extLst>
              </xdr:cNvPr>
              <xdr:cNvSpPr/>
            </xdr:nvSpPr>
            <xdr:spPr>
              <a:xfrm>
                <a:off x="581025" y="24203025"/>
                <a:ext cx="1209675" cy="381000"/>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lvl="0" algn="ctr"/>
                <a:r>
                  <a:rPr lang="en-US" sz="1600" b="0"/>
                  <a:t>E:1</a:t>
                </a:r>
              </a:p>
            </xdr:txBody>
          </xdr:sp>
          <xdr:cxnSp macro="">
            <xdr:nvCxnSpPr>
              <xdr:cNvPr id="197" name="Straight Arrow Connector 196">
                <a:extLst>
                  <a:ext uri="{FF2B5EF4-FFF2-40B4-BE49-F238E27FC236}">
                    <a16:creationId xmlns:a16="http://schemas.microsoft.com/office/drawing/2014/main" id="{00000000-0008-0000-0900-0000C5000000}"/>
                  </a:ext>
                </a:extLst>
              </xdr:cNvPr>
              <xdr:cNvCxnSpPr>
                <a:stCxn id="196" idx="2"/>
                <a:endCxn id="194" idx="0"/>
              </xdr:cNvCxnSpPr>
            </xdr:nvCxnSpPr>
            <xdr:spPr>
              <a:xfrm>
                <a:off x="1185862" y="24584025"/>
                <a:ext cx="39022" cy="266700"/>
              </a:xfrm>
              <a:prstGeom prst="straightConnector1">
                <a:avLst/>
              </a:prstGeom>
              <a:ln>
                <a:tailEnd type="triangle"/>
              </a:ln>
            </xdr:spPr>
            <xdr:style>
              <a:lnRef idx="2">
                <a:schemeClr val="dk1"/>
              </a:lnRef>
              <a:fillRef idx="1">
                <a:schemeClr val="lt1"/>
              </a:fillRef>
              <a:effectRef idx="0">
                <a:schemeClr val="dk1"/>
              </a:effectRef>
              <a:fontRef idx="minor">
                <a:schemeClr val="dk1"/>
              </a:fontRef>
            </xdr:style>
          </xdr:cxnSp>
        </xdr:grpSp>
        <xdr:grpSp>
          <xdr:nvGrpSpPr>
            <xdr:cNvPr id="187" name="Group 186">
              <a:extLst>
                <a:ext uri="{FF2B5EF4-FFF2-40B4-BE49-F238E27FC236}">
                  <a16:creationId xmlns:a16="http://schemas.microsoft.com/office/drawing/2014/main" id="{00000000-0008-0000-0900-0000BB000000}"/>
                </a:ext>
              </a:extLst>
            </xdr:cNvPr>
            <xdr:cNvGrpSpPr/>
          </xdr:nvGrpSpPr>
          <xdr:grpSpPr>
            <a:xfrm>
              <a:off x="5133975" y="29927550"/>
              <a:ext cx="590550" cy="733425"/>
              <a:chOff x="581025" y="24203025"/>
              <a:chExt cx="1209675" cy="733425"/>
            </a:xfrm>
          </xdr:grpSpPr>
          <xdr:sp macro="" textlink="">
            <xdr:nvSpPr>
              <xdr:cNvPr id="194" name="Flowchart: Process 193">
                <a:extLst>
                  <a:ext uri="{FF2B5EF4-FFF2-40B4-BE49-F238E27FC236}">
                    <a16:creationId xmlns:a16="http://schemas.microsoft.com/office/drawing/2014/main" id="{00000000-0008-0000-0900-0000C2000000}"/>
                  </a:ext>
                </a:extLst>
              </xdr:cNvPr>
              <xdr:cNvSpPr/>
            </xdr:nvSpPr>
            <xdr:spPr>
              <a:xfrm>
                <a:off x="581025" y="24203025"/>
                <a:ext cx="1209675" cy="381000"/>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lvl="0" algn="ctr"/>
                <a:r>
                  <a:rPr lang="en-US" sz="1600" b="0"/>
                  <a:t>D:1</a:t>
                </a:r>
              </a:p>
            </xdr:txBody>
          </xdr:sp>
          <xdr:cxnSp macro="">
            <xdr:nvCxnSpPr>
              <xdr:cNvPr id="195" name="Straight Arrow Connector 194">
                <a:extLst>
                  <a:ext uri="{FF2B5EF4-FFF2-40B4-BE49-F238E27FC236}">
                    <a16:creationId xmlns:a16="http://schemas.microsoft.com/office/drawing/2014/main" id="{00000000-0008-0000-0900-0000C3000000}"/>
                  </a:ext>
                </a:extLst>
              </xdr:cNvPr>
              <xdr:cNvCxnSpPr>
                <a:stCxn id="194" idx="2"/>
                <a:endCxn id="192" idx="0"/>
              </xdr:cNvCxnSpPr>
            </xdr:nvCxnSpPr>
            <xdr:spPr>
              <a:xfrm>
                <a:off x="1185863" y="24584025"/>
                <a:ext cx="487772" cy="352425"/>
              </a:xfrm>
              <a:prstGeom prst="straightConnector1">
                <a:avLst/>
              </a:prstGeom>
              <a:ln>
                <a:tailEnd type="triangle"/>
              </a:ln>
            </xdr:spPr>
            <xdr:style>
              <a:lnRef idx="2">
                <a:schemeClr val="dk1"/>
              </a:lnRef>
              <a:fillRef idx="1">
                <a:schemeClr val="lt1"/>
              </a:fillRef>
              <a:effectRef idx="0">
                <a:schemeClr val="dk1"/>
              </a:effectRef>
              <a:fontRef idx="minor">
                <a:schemeClr val="dk1"/>
              </a:fontRef>
            </xdr:style>
          </xdr:cxnSp>
        </xdr:grpSp>
        <xdr:cxnSp macro="">
          <xdr:nvCxnSpPr>
            <xdr:cNvPr id="188" name="Straight Connector 187">
              <a:extLst>
                <a:ext uri="{FF2B5EF4-FFF2-40B4-BE49-F238E27FC236}">
                  <a16:creationId xmlns:a16="http://schemas.microsoft.com/office/drawing/2014/main" id="{00000000-0008-0000-0900-0000BC000000}"/>
                </a:ext>
              </a:extLst>
            </xdr:cNvPr>
            <xdr:cNvCxnSpPr>
              <a:stCxn id="220" idx="3"/>
              <a:endCxn id="200" idx="1"/>
            </xdr:cNvCxnSpPr>
          </xdr:nvCxnSpPr>
          <xdr:spPr>
            <a:xfrm flipV="1">
              <a:off x="4800601" y="28222575"/>
              <a:ext cx="276225" cy="628650"/>
            </a:xfrm>
            <a:prstGeom prst="line">
              <a:avLst/>
            </a:prstGeom>
            <a:ln>
              <a:prstDash val="dash"/>
            </a:ln>
          </xdr:spPr>
          <xdr:style>
            <a:lnRef idx="1">
              <a:schemeClr val="dk1"/>
            </a:lnRef>
            <a:fillRef idx="0">
              <a:schemeClr val="dk1"/>
            </a:fillRef>
            <a:effectRef idx="0">
              <a:schemeClr val="dk1"/>
            </a:effectRef>
            <a:fontRef idx="minor">
              <a:schemeClr val="tx1"/>
            </a:fontRef>
          </xdr:style>
        </xdr:cxnSp>
        <xdr:cxnSp macro="">
          <xdr:nvCxnSpPr>
            <xdr:cNvPr id="189" name="Straight Connector 188">
              <a:extLst>
                <a:ext uri="{FF2B5EF4-FFF2-40B4-BE49-F238E27FC236}">
                  <a16:creationId xmlns:a16="http://schemas.microsoft.com/office/drawing/2014/main" id="{00000000-0008-0000-0900-0000BD000000}"/>
                </a:ext>
              </a:extLst>
            </xdr:cNvPr>
            <xdr:cNvCxnSpPr>
              <a:stCxn id="218" idx="3"/>
              <a:endCxn id="198" idx="1"/>
            </xdr:cNvCxnSpPr>
          </xdr:nvCxnSpPr>
          <xdr:spPr>
            <a:xfrm flipV="1">
              <a:off x="4810126" y="28860750"/>
              <a:ext cx="285750" cy="571500"/>
            </a:xfrm>
            <a:prstGeom prst="line">
              <a:avLst/>
            </a:prstGeom>
            <a:ln>
              <a:prstDash val="dash"/>
            </a:ln>
          </xdr:spPr>
          <xdr:style>
            <a:lnRef idx="1">
              <a:schemeClr val="dk1"/>
            </a:lnRef>
            <a:fillRef idx="0">
              <a:schemeClr val="dk1"/>
            </a:fillRef>
            <a:effectRef idx="0">
              <a:schemeClr val="dk1"/>
            </a:effectRef>
            <a:fontRef idx="minor">
              <a:schemeClr val="tx1"/>
            </a:fontRef>
          </xdr:style>
        </xdr:cxnSp>
        <xdr:cxnSp macro="">
          <xdr:nvCxnSpPr>
            <xdr:cNvPr id="190" name="Straight Connector 189">
              <a:extLst>
                <a:ext uri="{FF2B5EF4-FFF2-40B4-BE49-F238E27FC236}">
                  <a16:creationId xmlns:a16="http://schemas.microsoft.com/office/drawing/2014/main" id="{00000000-0008-0000-0900-0000BE000000}"/>
                </a:ext>
              </a:extLst>
            </xdr:cNvPr>
            <xdr:cNvCxnSpPr>
              <a:stCxn id="216" idx="3"/>
              <a:endCxn id="196" idx="1"/>
            </xdr:cNvCxnSpPr>
          </xdr:nvCxnSpPr>
          <xdr:spPr>
            <a:xfrm flipV="1">
              <a:off x="4800600" y="29470350"/>
              <a:ext cx="314325" cy="752475"/>
            </a:xfrm>
            <a:prstGeom prst="line">
              <a:avLst/>
            </a:prstGeom>
            <a:ln>
              <a:prstDash val="dash"/>
            </a:ln>
          </xdr:spPr>
          <xdr:style>
            <a:lnRef idx="1">
              <a:schemeClr val="dk1"/>
            </a:lnRef>
            <a:fillRef idx="0">
              <a:schemeClr val="dk1"/>
            </a:fillRef>
            <a:effectRef idx="0">
              <a:schemeClr val="dk1"/>
            </a:effectRef>
            <a:fontRef idx="minor">
              <a:schemeClr val="tx1"/>
            </a:fontRef>
          </xdr:style>
        </xdr:cxnSp>
        <xdr:cxnSp macro="">
          <xdr:nvCxnSpPr>
            <xdr:cNvPr id="191" name="Straight Connector 190">
              <a:extLst>
                <a:ext uri="{FF2B5EF4-FFF2-40B4-BE49-F238E27FC236}">
                  <a16:creationId xmlns:a16="http://schemas.microsoft.com/office/drawing/2014/main" id="{00000000-0008-0000-0900-0000BF000000}"/>
                </a:ext>
              </a:extLst>
            </xdr:cNvPr>
            <xdr:cNvCxnSpPr>
              <a:stCxn id="214" idx="3"/>
              <a:endCxn id="194" idx="1"/>
            </xdr:cNvCxnSpPr>
          </xdr:nvCxnSpPr>
          <xdr:spPr>
            <a:xfrm flipV="1">
              <a:off x="4486275" y="30118050"/>
              <a:ext cx="647700" cy="781050"/>
            </a:xfrm>
            <a:prstGeom prst="line">
              <a:avLst/>
            </a:prstGeom>
            <a:ln>
              <a:prstDash val="dash"/>
            </a:ln>
          </xdr:spPr>
          <xdr:style>
            <a:lnRef idx="1">
              <a:schemeClr val="dk1"/>
            </a:lnRef>
            <a:fillRef idx="0">
              <a:schemeClr val="dk1"/>
            </a:fillRef>
            <a:effectRef idx="0">
              <a:schemeClr val="dk1"/>
            </a:effectRef>
            <a:fontRef idx="minor">
              <a:schemeClr val="tx1"/>
            </a:fontRef>
          </xdr:style>
        </xdr:cxnSp>
        <xdr:sp macro="" textlink="">
          <xdr:nvSpPr>
            <xdr:cNvPr id="192" name="Flowchart: Process 191">
              <a:extLst>
                <a:ext uri="{FF2B5EF4-FFF2-40B4-BE49-F238E27FC236}">
                  <a16:creationId xmlns:a16="http://schemas.microsoft.com/office/drawing/2014/main" id="{00000000-0008-0000-0900-0000C0000000}"/>
                </a:ext>
              </a:extLst>
            </xdr:cNvPr>
            <xdr:cNvSpPr/>
          </xdr:nvSpPr>
          <xdr:spPr>
            <a:xfrm>
              <a:off x="5372100" y="30660975"/>
              <a:ext cx="590550" cy="381000"/>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lvl="0" algn="ctr"/>
              <a:r>
                <a:rPr lang="en-US" sz="1600" b="0"/>
                <a:t>C:1</a:t>
              </a:r>
            </a:p>
          </xdr:txBody>
        </xdr:sp>
        <xdr:cxnSp macro="">
          <xdr:nvCxnSpPr>
            <xdr:cNvPr id="193" name="Straight Connector 192">
              <a:extLst>
                <a:ext uri="{FF2B5EF4-FFF2-40B4-BE49-F238E27FC236}">
                  <a16:creationId xmlns:a16="http://schemas.microsoft.com/office/drawing/2014/main" id="{00000000-0008-0000-0900-0000C1000000}"/>
                </a:ext>
              </a:extLst>
            </xdr:cNvPr>
            <xdr:cNvCxnSpPr>
              <a:stCxn id="204" idx="3"/>
              <a:endCxn id="192" idx="1"/>
            </xdr:cNvCxnSpPr>
          </xdr:nvCxnSpPr>
          <xdr:spPr>
            <a:xfrm flipV="1">
              <a:off x="5191126" y="30851475"/>
              <a:ext cx="180974" cy="47625"/>
            </a:xfrm>
            <a:prstGeom prst="line">
              <a:avLst/>
            </a:prstGeom>
            <a:ln>
              <a:prstDash val="dash"/>
            </a:ln>
          </xdr:spPr>
          <xdr:style>
            <a:lnRef idx="1">
              <a:schemeClr val="dk1"/>
            </a:lnRef>
            <a:fillRef idx="0">
              <a:schemeClr val="dk1"/>
            </a:fillRef>
            <a:effectRef idx="0">
              <a:schemeClr val="dk1"/>
            </a:effectRef>
            <a:fontRef idx="minor">
              <a:schemeClr val="tx1"/>
            </a:fontRef>
          </xdr:style>
        </xdr:cxnSp>
      </xdr:grpSp>
      <xdr:sp macro="" textlink="">
        <xdr:nvSpPr>
          <xdr:cNvPr id="228" name="Flowchart: Process 227">
            <a:extLst>
              <a:ext uri="{FF2B5EF4-FFF2-40B4-BE49-F238E27FC236}">
                <a16:creationId xmlns:a16="http://schemas.microsoft.com/office/drawing/2014/main" id="{00000000-0008-0000-0900-0000E4000000}"/>
              </a:ext>
            </a:extLst>
          </xdr:cNvPr>
          <xdr:cNvSpPr/>
        </xdr:nvSpPr>
        <xdr:spPr>
          <a:xfrm>
            <a:off x="6276975" y="30346650"/>
            <a:ext cx="590550" cy="381000"/>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lvl="0" algn="ctr"/>
            <a:r>
              <a:rPr lang="en-US" sz="1600" b="0"/>
              <a:t>D:1</a:t>
            </a:r>
          </a:p>
        </xdr:txBody>
      </xdr:sp>
      <xdr:cxnSp macro="">
        <xdr:nvCxnSpPr>
          <xdr:cNvPr id="230" name="Straight Arrow Connector 229">
            <a:extLst>
              <a:ext uri="{FF2B5EF4-FFF2-40B4-BE49-F238E27FC236}">
                <a16:creationId xmlns:a16="http://schemas.microsoft.com/office/drawing/2014/main" id="{00000000-0008-0000-0900-0000E6000000}"/>
              </a:ext>
            </a:extLst>
          </xdr:cNvPr>
          <xdr:cNvCxnSpPr>
            <a:stCxn id="218" idx="2"/>
            <a:endCxn id="228" idx="0"/>
          </xdr:cNvCxnSpPr>
        </xdr:nvCxnSpPr>
        <xdr:spPr>
          <a:xfrm flipH="1">
            <a:off x="6572250" y="29946600"/>
            <a:ext cx="790576" cy="400050"/>
          </a:xfrm>
          <a:prstGeom prst="straightConnector1">
            <a:avLst/>
          </a:prstGeom>
          <a:ln>
            <a:tailEnd type="triangle"/>
          </a:ln>
        </xdr:spPr>
        <xdr:style>
          <a:lnRef idx="2">
            <a:schemeClr val="dk1"/>
          </a:lnRef>
          <a:fillRef idx="1">
            <a:schemeClr val="lt1"/>
          </a:fillRef>
          <a:effectRef idx="0">
            <a:schemeClr val="dk1"/>
          </a:effectRef>
          <a:fontRef idx="minor">
            <a:schemeClr val="dk1"/>
          </a:fontRef>
        </xdr:style>
      </xdr:cxnSp>
    </xdr:grpSp>
    <xdr:clientData/>
  </xdr:twoCellAnchor>
  <xdr:twoCellAnchor>
    <xdr:from>
      <xdr:col>9</xdr:col>
      <xdr:colOff>114300</xdr:colOff>
      <xdr:row>160</xdr:row>
      <xdr:rowOff>57150</xdr:rowOff>
    </xdr:from>
    <xdr:to>
      <xdr:col>9</xdr:col>
      <xdr:colOff>314325</xdr:colOff>
      <xdr:row>162</xdr:row>
      <xdr:rowOff>171450</xdr:rowOff>
    </xdr:to>
    <xdr:cxnSp macro="">
      <xdr:nvCxnSpPr>
        <xdr:cNvPr id="236" name="Straight Connector 235">
          <a:extLst>
            <a:ext uri="{FF2B5EF4-FFF2-40B4-BE49-F238E27FC236}">
              <a16:creationId xmlns:a16="http://schemas.microsoft.com/office/drawing/2014/main" id="{00000000-0008-0000-0900-0000EC000000}"/>
            </a:ext>
          </a:extLst>
        </xdr:cNvPr>
        <xdr:cNvCxnSpPr>
          <a:stCxn id="214" idx="1"/>
          <a:endCxn id="228" idx="2"/>
        </xdr:cNvCxnSpPr>
      </xdr:nvCxnSpPr>
      <xdr:spPr>
        <a:xfrm flipH="1" flipV="1">
          <a:off x="6572250" y="30727650"/>
          <a:ext cx="200025" cy="495300"/>
        </a:xfrm>
        <a:prstGeom prst="line">
          <a:avLst/>
        </a:prstGeom>
        <a:ln>
          <a:prstDash val="dash"/>
        </a:ln>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585788</xdr:colOff>
      <xdr:row>175</xdr:row>
      <xdr:rowOff>76200</xdr:rowOff>
    </xdr:from>
    <xdr:to>
      <xdr:col>4</xdr:col>
      <xdr:colOff>123825</xdr:colOff>
      <xdr:row>179</xdr:row>
      <xdr:rowOff>38100</xdr:rowOff>
    </xdr:to>
    <xdr:grpSp>
      <xdr:nvGrpSpPr>
        <xdr:cNvPr id="268" name="Group 267">
          <a:extLst>
            <a:ext uri="{FF2B5EF4-FFF2-40B4-BE49-F238E27FC236}">
              <a16:creationId xmlns:a16="http://schemas.microsoft.com/office/drawing/2014/main" id="{00000000-0008-0000-0900-00000C010000}"/>
            </a:ext>
          </a:extLst>
        </xdr:cNvPr>
        <xdr:cNvGrpSpPr/>
      </xdr:nvGrpSpPr>
      <xdr:grpSpPr>
        <a:xfrm>
          <a:off x="1195388" y="33604200"/>
          <a:ext cx="1366837" cy="723900"/>
          <a:chOff x="423863" y="24203025"/>
          <a:chExt cx="1366837" cy="723900"/>
        </a:xfrm>
      </xdr:grpSpPr>
      <xdr:sp macro="" textlink="">
        <xdr:nvSpPr>
          <xdr:cNvPr id="288" name="Flowchart: Process 287">
            <a:extLst>
              <a:ext uri="{FF2B5EF4-FFF2-40B4-BE49-F238E27FC236}">
                <a16:creationId xmlns:a16="http://schemas.microsoft.com/office/drawing/2014/main" id="{00000000-0008-0000-0900-000020010000}"/>
              </a:ext>
            </a:extLst>
          </xdr:cNvPr>
          <xdr:cNvSpPr/>
        </xdr:nvSpPr>
        <xdr:spPr>
          <a:xfrm>
            <a:off x="581025" y="24203025"/>
            <a:ext cx="1209675" cy="381000"/>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lvl="0" algn="ctr"/>
            <a:r>
              <a:rPr lang="en-US" sz="1600"/>
              <a:t>S:5</a:t>
            </a:r>
          </a:p>
        </xdr:txBody>
      </xdr:sp>
      <xdr:cxnSp macro="">
        <xdr:nvCxnSpPr>
          <xdr:cNvPr id="289" name="Straight Arrow Connector 288">
            <a:extLst>
              <a:ext uri="{FF2B5EF4-FFF2-40B4-BE49-F238E27FC236}">
                <a16:creationId xmlns:a16="http://schemas.microsoft.com/office/drawing/2014/main" id="{00000000-0008-0000-0900-000021010000}"/>
              </a:ext>
            </a:extLst>
          </xdr:cNvPr>
          <xdr:cNvCxnSpPr>
            <a:stCxn id="288" idx="2"/>
            <a:endCxn id="284" idx="0"/>
          </xdr:cNvCxnSpPr>
        </xdr:nvCxnSpPr>
        <xdr:spPr>
          <a:xfrm flipH="1">
            <a:off x="423863" y="24584025"/>
            <a:ext cx="762000" cy="342900"/>
          </a:xfrm>
          <a:prstGeom prst="straightConnector1">
            <a:avLst/>
          </a:prstGeom>
          <a:ln>
            <a:tailEnd type="triangle"/>
          </a:ln>
        </xdr:spPr>
        <xdr:style>
          <a:lnRef idx="2">
            <a:schemeClr val="dk1"/>
          </a:lnRef>
          <a:fillRef idx="1">
            <a:schemeClr val="lt1"/>
          </a:fillRef>
          <a:effectRef idx="0">
            <a:schemeClr val="dk1"/>
          </a:effectRef>
          <a:fontRef idx="minor">
            <a:schemeClr val="dk1"/>
          </a:fontRef>
        </xdr:style>
      </xdr:cxnSp>
    </xdr:grpSp>
    <xdr:clientData/>
  </xdr:twoCellAnchor>
  <xdr:twoCellAnchor>
    <xdr:from>
      <xdr:col>2</xdr:col>
      <xdr:colOff>123825</xdr:colOff>
      <xdr:row>172</xdr:row>
      <xdr:rowOff>0</xdr:rowOff>
    </xdr:from>
    <xdr:to>
      <xdr:col>4</xdr:col>
      <xdr:colOff>114300</xdr:colOff>
      <xdr:row>175</xdr:row>
      <xdr:rowOff>76200</xdr:rowOff>
    </xdr:to>
    <xdr:grpSp>
      <xdr:nvGrpSpPr>
        <xdr:cNvPr id="269" name="Group 268">
          <a:extLst>
            <a:ext uri="{FF2B5EF4-FFF2-40B4-BE49-F238E27FC236}">
              <a16:creationId xmlns:a16="http://schemas.microsoft.com/office/drawing/2014/main" id="{00000000-0008-0000-0900-00000D010000}"/>
            </a:ext>
          </a:extLst>
        </xdr:cNvPr>
        <xdr:cNvGrpSpPr/>
      </xdr:nvGrpSpPr>
      <xdr:grpSpPr>
        <a:xfrm>
          <a:off x="1343025" y="32956500"/>
          <a:ext cx="1209675" cy="647700"/>
          <a:chOff x="619125" y="24364950"/>
          <a:chExt cx="1209675" cy="647700"/>
        </a:xfrm>
      </xdr:grpSpPr>
      <xdr:sp macro="" textlink="">
        <xdr:nvSpPr>
          <xdr:cNvPr id="286" name="Flowchart: Process 285">
            <a:extLst>
              <a:ext uri="{FF2B5EF4-FFF2-40B4-BE49-F238E27FC236}">
                <a16:creationId xmlns:a16="http://schemas.microsoft.com/office/drawing/2014/main" id="{00000000-0008-0000-0900-00001E010000}"/>
              </a:ext>
            </a:extLst>
          </xdr:cNvPr>
          <xdr:cNvSpPr/>
        </xdr:nvSpPr>
        <xdr:spPr>
          <a:xfrm>
            <a:off x="619125" y="24364950"/>
            <a:ext cx="1209675" cy="381000"/>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lang="en-US" sz="1800"/>
              <a:t>{}</a:t>
            </a:r>
          </a:p>
        </xdr:txBody>
      </xdr:sp>
      <xdr:cxnSp macro="">
        <xdr:nvCxnSpPr>
          <xdr:cNvPr id="287" name="Straight Arrow Connector 286">
            <a:extLst>
              <a:ext uri="{FF2B5EF4-FFF2-40B4-BE49-F238E27FC236}">
                <a16:creationId xmlns:a16="http://schemas.microsoft.com/office/drawing/2014/main" id="{00000000-0008-0000-0900-00001F010000}"/>
              </a:ext>
            </a:extLst>
          </xdr:cNvPr>
          <xdr:cNvCxnSpPr>
            <a:stCxn id="286" idx="2"/>
            <a:endCxn id="288" idx="0"/>
          </xdr:cNvCxnSpPr>
        </xdr:nvCxnSpPr>
        <xdr:spPr>
          <a:xfrm>
            <a:off x="1223963" y="24745950"/>
            <a:ext cx="9525" cy="266700"/>
          </a:xfrm>
          <a:prstGeom prst="straightConnector1">
            <a:avLst/>
          </a:prstGeom>
          <a:ln>
            <a:tailEnd type="triangle"/>
          </a:ln>
        </xdr:spPr>
        <xdr:style>
          <a:lnRef idx="2">
            <a:schemeClr val="dk1"/>
          </a:lnRef>
          <a:fillRef idx="1">
            <a:schemeClr val="lt1"/>
          </a:fillRef>
          <a:effectRef idx="0">
            <a:schemeClr val="dk1"/>
          </a:effectRef>
          <a:fontRef idx="minor">
            <a:schemeClr val="dk1"/>
          </a:fontRef>
        </xdr:style>
      </xdr:cxnSp>
    </xdr:grpSp>
    <xdr:clientData/>
  </xdr:twoCellAnchor>
  <xdr:twoCellAnchor>
    <xdr:from>
      <xdr:col>1</xdr:col>
      <xdr:colOff>257176</xdr:colOff>
      <xdr:row>179</xdr:row>
      <xdr:rowOff>38100</xdr:rowOff>
    </xdr:from>
    <xdr:to>
      <xdr:col>2</xdr:col>
      <xdr:colOff>600076</xdr:colOff>
      <xdr:row>182</xdr:row>
      <xdr:rowOff>28575</xdr:rowOff>
    </xdr:to>
    <xdr:grpSp>
      <xdr:nvGrpSpPr>
        <xdr:cNvPr id="270" name="Group 269">
          <a:extLst>
            <a:ext uri="{FF2B5EF4-FFF2-40B4-BE49-F238E27FC236}">
              <a16:creationId xmlns:a16="http://schemas.microsoft.com/office/drawing/2014/main" id="{00000000-0008-0000-0900-00000E010000}"/>
            </a:ext>
          </a:extLst>
        </xdr:cNvPr>
        <xdr:cNvGrpSpPr/>
      </xdr:nvGrpSpPr>
      <xdr:grpSpPr>
        <a:xfrm>
          <a:off x="866776" y="34328100"/>
          <a:ext cx="952500" cy="561975"/>
          <a:chOff x="581026" y="24203025"/>
          <a:chExt cx="952500" cy="561975"/>
        </a:xfrm>
      </xdr:grpSpPr>
      <xdr:sp macro="" textlink="">
        <xdr:nvSpPr>
          <xdr:cNvPr id="284" name="Flowchart: Process 283">
            <a:extLst>
              <a:ext uri="{FF2B5EF4-FFF2-40B4-BE49-F238E27FC236}">
                <a16:creationId xmlns:a16="http://schemas.microsoft.com/office/drawing/2014/main" id="{00000000-0008-0000-0900-00001C010000}"/>
              </a:ext>
            </a:extLst>
          </xdr:cNvPr>
          <xdr:cNvSpPr/>
        </xdr:nvSpPr>
        <xdr:spPr>
          <a:xfrm>
            <a:off x="581026" y="24203025"/>
            <a:ext cx="657224" cy="381000"/>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lvl="0" algn="ctr"/>
            <a:r>
              <a:rPr lang="en-US" sz="1600" b="0"/>
              <a:t>O:4</a:t>
            </a:r>
          </a:p>
        </xdr:txBody>
      </xdr:sp>
      <xdr:cxnSp macro="">
        <xdr:nvCxnSpPr>
          <xdr:cNvPr id="285" name="Straight Arrow Connector 284">
            <a:extLst>
              <a:ext uri="{FF2B5EF4-FFF2-40B4-BE49-F238E27FC236}">
                <a16:creationId xmlns:a16="http://schemas.microsoft.com/office/drawing/2014/main" id="{00000000-0008-0000-0900-00001D010000}"/>
              </a:ext>
            </a:extLst>
          </xdr:cNvPr>
          <xdr:cNvCxnSpPr>
            <a:stCxn id="284" idx="2"/>
            <a:endCxn id="282" idx="0"/>
          </xdr:cNvCxnSpPr>
        </xdr:nvCxnSpPr>
        <xdr:spPr>
          <a:xfrm>
            <a:off x="909638" y="24584025"/>
            <a:ext cx="623888" cy="180975"/>
          </a:xfrm>
          <a:prstGeom prst="straightConnector1">
            <a:avLst/>
          </a:prstGeom>
          <a:ln>
            <a:tailEnd type="triangle"/>
          </a:ln>
        </xdr:spPr>
        <xdr:style>
          <a:lnRef idx="2">
            <a:schemeClr val="dk1"/>
          </a:lnRef>
          <a:fillRef idx="1">
            <a:schemeClr val="lt1"/>
          </a:fillRef>
          <a:effectRef idx="0">
            <a:schemeClr val="dk1"/>
          </a:effectRef>
          <a:fontRef idx="minor">
            <a:schemeClr val="dk1"/>
          </a:fontRef>
        </xdr:style>
      </xdr:cxnSp>
    </xdr:grpSp>
    <xdr:clientData/>
  </xdr:twoCellAnchor>
  <xdr:twoCellAnchor>
    <xdr:from>
      <xdr:col>2</xdr:col>
      <xdr:colOff>304801</xdr:colOff>
      <xdr:row>182</xdr:row>
      <xdr:rowOff>28575</xdr:rowOff>
    </xdr:from>
    <xdr:to>
      <xdr:col>3</xdr:col>
      <xdr:colOff>285751</xdr:colOff>
      <xdr:row>185</xdr:row>
      <xdr:rowOff>0</xdr:rowOff>
    </xdr:to>
    <xdr:grpSp>
      <xdr:nvGrpSpPr>
        <xdr:cNvPr id="271" name="Group 270">
          <a:extLst>
            <a:ext uri="{FF2B5EF4-FFF2-40B4-BE49-F238E27FC236}">
              <a16:creationId xmlns:a16="http://schemas.microsoft.com/office/drawing/2014/main" id="{00000000-0008-0000-0900-00000F010000}"/>
            </a:ext>
          </a:extLst>
        </xdr:cNvPr>
        <xdr:cNvGrpSpPr/>
      </xdr:nvGrpSpPr>
      <xdr:grpSpPr>
        <a:xfrm>
          <a:off x="1524001" y="34890075"/>
          <a:ext cx="590550" cy="542925"/>
          <a:chOff x="581026" y="24203025"/>
          <a:chExt cx="590550" cy="542925"/>
        </a:xfrm>
      </xdr:grpSpPr>
      <xdr:sp macro="" textlink="">
        <xdr:nvSpPr>
          <xdr:cNvPr id="282" name="Flowchart: Process 281">
            <a:extLst>
              <a:ext uri="{FF2B5EF4-FFF2-40B4-BE49-F238E27FC236}">
                <a16:creationId xmlns:a16="http://schemas.microsoft.com/office/drawing/2014/main" id="{00000000-0008-0000-0900-00001A010000}"/>
              </a:ext>
            </a:extLst>
          </xdr:cNvPr>
          <xdr:cNvSpPr/>
        </xdr:nvSpPr>
        <xdr:spPr>
          <a:xfrm>
            <a:off x="581026" y="24203025"/>
            <a:ext cx="590550" cy="381000"/>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lvl="0" algn="ctr"/>
            <a:r>
              <a:rPr lang="en-US" sz="1600" b="0"/>
              <a:t>A:3</a:t>
            </a:r>
          </a:p>
        </xdr:txBody>
      </xdr:sp>
      <xdr:cxnSp macro="">
        <xdr:nvCxnSpPr>
          <xdr:cNvPr id="283" name="Straight Arrow Connector 282">
            <a:extLst>
              <a:ext uri="{FF2B5EF4-FFF2-40B4-BE49-F238E27FC236}">
                <a16:creationId xmlns:a16="http://schemas.microsoft.com/office/drawing/2014/main" id="{00000000-0008-0000-0900-00001B010000}"/>
              </a:ext>
            </a:extLst>
          </xdr:cNvPr>
          <xdr:cNvCxnSpPr>
            <a:stCxn id="282" idx="2"/>
            <a:endCxn id="280" idx="0"/>
          </xdr:cNvCxnSpPr>
        </xdr:nvCxnSpPr>
        <xdr:spPr>
          <a:xfrm>
            <a:off x="876301" y="24584025"/>
            <a:ext cx="0" cy="161925"/>
          </a:xfrm>
          <a:prstGeom prst="straightConnector1">
            <a:avLst/>
          </a:prstGeom>
          <a:ln>
            <a:tailEnd type="triangle"/>
          </a:ln>
        </xdr:spPr>
        <xdr:style>
          <a:lnRef idx="2">
            <a:schemeClr val="dk1"/>
          </a:lnRef>
          <a:fillRef idx="1">
            <a:schemeClr val="lt1"/>
          </a:fillRef>
          <a:effectRef idx="0">
            <a:schemeClr val="dk1"/>
          </a:effectRef>
          <a:fontRef idx="minor">
            <a:schemeClr val="dk1"/>
          </a:fontRef>
        </xdr:style>
      </xdr:cxnSp>
    </xdr:grpSp>
    <xdr:clientData/>
  </xdr:twoCellAnchor>
  <xdr:twoCellAnchor>
    <xdr:from>
      <xdr:col>2</xdr:col>
      <xdr:colOff>304801</xdr:colOff>
      <xdr:row>185</xdr:row>
      <xdr:rowOff>0</xdr:rowOff>
    </xdr:from>
    <xdr:to>
      <xdr:col>4</xdr:col>
      <xdr:colOff>14288</xdr:colOff>
      <xdr:row>188</xdr:row>
      <xdr:rowOff>0</xdr:rowOff>
    </xdr:to>
    <xdr:grpSp>
      <xdr:nvGrpSpPr>
        <xdr:cNvPr id="272" name="Group 271">
          <a:extLst>
            <a:ext uri="{FF2B5EF4-FFF2-40B4-BE49-F238E27FC236}">
              <a16:creationId xmlns:a16="http://schemas.microsoft.com/office/drawing/2014/main" id="{00000000-0008-0000-0900-000010010000}"/>
            </a:ext>
          </a:extLst>
        </xdr:cNvPr>
        <xdr:cNvGrpSpPr/>
      </xdr:nvGrpSpPr>
      <xdr:grpSpPr>
        <a:xfrm>
          <a:off x="1524001" y="35433000"/>
          <a:ext cx="928687" cy="571500"/>
          <a:chOff x="561976" y="24164925"/>
          <a:chExt cx="928687" cy="571500"/>
        </a:xfrm>
      </xdr:grpSpPr>
      <xdr:sp macro="" textlink="">
        <xdr:nvSpPr>
          <xdr:cNvPr id="280" name="Flowchart: Process 279">
            <a:extLst>
              <a:ext uri="{FF2B5EF4-FFF2-40B4-BE49-F238E27FC236}">
                <a16:creationId xmlns:a16="http://schemas.microsoft.com/office/drawing/2014/main" id="{00000000-0008-0000-0900-000018010000}"/>
              </a:ext>
            </a:extLst>
          </xdr:cNvPr>
          <xdr:cNvSpPr/>
        </xdr:nvSpPr>
        <xdr:spPr>
          <a:xfrm>
            <a:off x="561976" y="24164925"/>
            <a:ext cx="590550" cy="381000"/>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lvl="0" algn="ctr"/>
            <a:r>
              <a:rPr lang="en-US" sz="1600" b="0"/>
              <a:t>R:3</a:t>
            </a:r>
          </a:p>
        </xdr:txBody>
      </xdr:sp>
      <xdr:cxnSp macro="">
        <xdr:nvCxnSpPr>
          <xdr:cNvPr id="281" name="Straight Arrow Connector 280">
            <a:extLst>
              <a:ext uri="{FF2B5EF4-FFF2-40B4-BE49-F238E27FC236}">
                <a16:creationId xmlns:a16="http://schemas.microsoft.com/office/drawing/2014/main" id="{00000000-0008-0000-0900-000019010000}"/>
              </a:ext>
            </a:extLst>
          </xdr:cNvPr>
          <xdr:cNvCxnSpPr>
            <a:stCxn id="280" idx="2"/>
            <a:endCxn id="278" idx="0"/>
          </xdr:cNvCxnSpPr>
        </xdr:nvCxnSpPr>
        <xdr:spPr>
          <a:xfrm>
            <a:off x="857251" y="24545925"/>
            <a:ext cx="633412" cy="190500"/>
          </a:xfrm>
          <a:prstGeom prst="straightConnector1">
            <a:avLst/>
          </a:prstGeom>
          <a:ln>
            <a:tailEnd type="triangle"/>
          </a:ln>
        </xdr:spPr>
        <xdr:style>
          <a:lnRef idx="2">
            <a:schemeClr val="dk1"/>
          </a:lnRef>
          <a:fillRef idx="1">
            <a:schemeClr val="lt1"/>
          </a:fillRef>
          <a:effectRef idx="0">
            <a:schemeClr val="dk1"/>
          </a:effectRef>
          <a:fontRef idx="minor">
            <a:schemeClr val="dk1"/>
          </a:fontRef>
        </xdr:style>
      </xdr:cxnSp>
    </xdr:grpSp>
    <xdr:clientData/>
  </xdr:twoCellAnchor>
  <xdr:twoCellAnchor>
    <xdr:from>
      <xdr:col>3</xdr:col>
      <xdr:colOff>333375</xdr:colOff>
      <xdr:row>188</xdr:row>
      <xdr:rowOff>0</xdr:rowOff>
    </xdr:from>
    <xdr:to>
      <xdr:col>4</xdr:col>
      <xdr:colOff>304800</xdr:colOff>
      <xdr:row>191</xdr:row>
      <xdr:rowOff>161925</xdr:rowOff>
    </xdr:to>
    <xdr:grpSp>
      <xdr:nvGrpSpPr>
        <xdr:cNvPr id="273" name="Group 272">
          <a:extLst>
            <a:ext uri="{FF2B5EF4-FFF2-40B4-BE49-F238E27FC236}">
              <a16:creationId xmlns:a16="http://schemas.microsoft.com/office/drawing/2014/main" id="{00000000-0008-0000-0900-000011010000}"/>
            </a:ext>
          </a:extLst>
        </xdr:cNvPr>
        <xdr:cNvGrpSpPr/>
      </xdr:nvGrpSpPr>
      <xdr:grpSpPr>
        <a:xfrm>
          <a:off x="2162175" y="36004500"/>
          <a:ext cx="581025" cy="733425"/>
          <a:chOff x="581025" y="24203025"/>
          <a:chExt cx="581025" cy="733425"/>
        </a:xfrm>
      </xdr:grpSpPr>
      <xdr:sp macro="" textlink="">
        <xdr:nvSpPr>
          <xdr:cNvPr id="278" name="Flowchart: Process 277">
            <a:extLst>
              <a:ext uri="{FF2B5EF4-FFF2-40B4-BE49-F238E27FC236}">
                <a16:creationId xmlns:a16="http://schemas.microsoft.com/office/drawing/2014/main" id="{00000000-0008-0000-0900-000016010000}"/>
              </a:ext>
            </a:extLst>
          </xdr:cNvPr>
          <xdr:cNvSpPr/>
        </xdr:nvSpPr>
        <xdr:spPr>
          <a:xfrm>
            <a:off x="581025" y="24203025"/>
            <a:ext cx="581025" cy="381000"/>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lvl="0" algn="ctr"/>
            <a:r>
              <a:rPr lang="en-US" sz="1600" b="0"/>
              <a:t>E:2</a:t>
            </a:r>
          </a:p>
        </xdr:txBody>
      </xdr:sp>
      <xdr:cxnSp macro="">
        <xdr:nvCxnSpPr>
          <xdr:cNvPr id="279" name="Straight Arrow Connector 278">
            <a:extLst>
              <a:ext uri="{FF2B5EF4-FFF2-40B4-BE49-F238E27FC236}">
                <a16:creationId xmlns:a16="http://schemas.microsoft.com/office/drawing/2014/main" id="{00000000-0008-0000-0900-000017010000}"/>
              </a:ext>
            </a:extLst>
          </xdr:cNvPr>
          <xdr:cNvCxnSpPr>
            <a:stCxn id="278" idx="2"/>
            <a:endCxn id="276" idx="0"/>
          </xdr:cNvCxnSpPr>
        </xdr:nvCxnSpPr>
        <xdr:spPr>
          <a:xfrm flipH="1">
            <a:off x="585788" y="24584025"/>
            <a:ext cx="285750" cy="352425"/>
          </a:xfrm>
          <a:prstGeom prst="straightConnector1">
            <a:avLst/>
          </a:prstGeom>
          <a:ln>
            <a:tailEnd type="triangle"/>
          </a:ln>
        </xdr:spPr>
        <xdr:style>
          <a:lnRef idx="2">
            <a:schemeClr val="dk1"/>
          </a:lnRef>
          <a:fillRef idx="1">
            <a:schemeClr val="lt1"/>
          </a:fillRef>
          <a:effectRef idx="0">
            <a:schemeClr val="dk1"/>
          </a:effectRef>
          <a:fontRef idx="minor">
            <a:schemeClr val="dk1"/>
          </a:fontRef>
        </xdr:style>
      </xdr:cxnSp>
    </xdr:grpSp>
    <xdr:clientData/>
  </xdr:twoCellAnchor>
  <xdr:twoCellAnchor>
    <xdr:from>
      <xdr:col>3</xdr:col>
      <xdr:colOff>57150</xdr:colOff>
      <xdr:row>191</xdr:row>
      <xdr:rowOff>161925</xdr:rowOff>
    </xdr:from>
    <xdr:to>
      <xdr:col>4</xdr:col>
      <xdr:colOff>9525</xdr:colOff>
      <xdr:row>195</xdr:row>
      <xdr:rowOff>142875</xdr:rowOff>
    </xdr:to>
    <xdr:grpSp>
      <xdr:nvGrpSpPr>
        <xdr:cNvPr id="274" name="Group 273">
          <a:extLst>
            <a:ext uri="{FF2B5EF4-FFF2-40B4-BE49-F238E27FC236}">
              <a16:creationId xmlns:a16="http://schemas.microsoft.com/office/drawing/2014/main" id="{00000000-0008-0000-0900-000012010000}"/>
            </a:ext>
          </a:extLst>
        </xdr:cNvPr>
        <xdr:cNvGrpSpPr/>
      </xdr:nvGrpSpPr>
      <xdr:grpSpPr>
        <a:xfrm>
          <a:off x="1885950" y="36737925"/>
          <a:ext cx="561975" cy="742950"/>
          <a:chOff x="276225" y="24145875"/>
          <a:chExt cx="561975" cy="742950"/>
        </a:xfrm>
      </xdr:grpSpPr>
      <xdr:sp macro="" textlink="">
        <xdr:nvSpPr>
          <xdr:cNvPr id="276" name="Flowchart: Process 275">
            <a:extLst>
              <a:ext uri="{FF2B5EF4-FFF2-40B4-BE49-F238E27FC236}">
                <a16:creationId xmlns:a16="http://schemas.microsoft.com/office/drawing/2014/main" id="{00000000-0008-0000-0900-000014010000}"/>
              </a:ext>
            </a:extLst>
          </xdr:cNvPr>
          <xdr:cNvSpPr/>
        </xdr:nvSpPr>
        <xdr:spPr>
          <a:xfrm>
            <a:off x="276225" y="24145875"/>
            <a:ext cx="561975" cy="381000"/>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lvl="0" algn="ctr"/>
            <a:r>
              <a:rPr lang="en-US" sz="1600" b="0"/>
              <a:t>D:1</a:t>
            </a:r>
          </a:p>
        </xdr:txBody>
      </xdr:sp>
      <xdr:cxnSp macro="">
        <xdr:nvCxnSpPr>
          <xdr:cNvPr id="277" name="Straight Arrow Connector 276">
            <a:extLst>
              <a:ext uri="{FF2B5EF4-FFF2-40B4-BE49-F238E27FC236}">
                <a16:creationId xmlns:a16="http://schemas.microsoft.com/office/drawing/2014/main" id="{00000000-0008-0000-0900-000015010000}"/>
              </a:ext>
            </a:extLst>
          </xdr:cNvPr>
          <xdr:cNvCxnSpPr>
            <a:stCxn id="276" idx="2"/>
            <a:endCxn id="275" idx="0"/>
          </xdr:cNvCxnSpPr>
        </xdr:nvCxnSpPr>
        <xdr:spPr>
          <a:xfrm flipH="1">
            <a:off x="542926" y="24526875"/>
            <a:ext cx="14287" cy="361950"/>
          </a:xfrm>
          <a:prstGeom prst="straightConnector1">
            <a:avLst/>
          </a:prstGeom>
          <a:ln>
            <a:tailEnd type="triangle"/>
          </a:ln>
        </xdr:spPr>
        <xdr:style>
          <a:lnRef idx="2">
            <a:schemeClr val="dk1"/>
          </a:lnRef>
          <a:fillRef idx="1">
            <a:schemeClr val="lt1"/>
          </a:fillRef>
          <a:effectRef idx="0">
            <a:schemeClr val="dk1"/>
          </a:effectRef>
          <a:fontRef idx="minor">
            <a:schemeClr val="dk1"/>
          </a:fontRef>
        </xdr:style>
      </xdr:cxnSp>
    </xdr:grpSp>
    <xdr:clientData/>
  </xdr:twoCellAnchor>
  <xdr:twoCellAnchor>
    <xdr:from>
      <xdr:col>3</xdr:col>
      <xdr:colOff>57151</xdr:colOff>
      <xdr:row>195</xdr:row>
      <xdr:rowOff>142875</xdr:rowOff>
    </xdr:from>
    <xdr:to>
      <xdr:col>3</xdr:col>
      <xdr:colOff>590551</xdr:colOff>
      <xdr:row>197</xdr:row>
      <xdr:rowOff>142875</xdr:rowOff>
    </xdr:to>
    <xdr:sp macro="" textlink="">
      <xdr:nvSpPr>
        <xdr:cNvPr id="275" name="Flowchart: Process 274">
          <a:extLst>
            <a:ext uri="{FF2B5EF4-FFF2-40B4-BE49-F238E27FC236}">
              <a16:creationId xmlns:a16="http://schemas.microsoft.com/office/drawing/2014/main" id="{00000000-0008-0000-0900-000013010000}"/>
            </a:ext>
          </a:extLst>
        </xdr:cNvPr>
        <xdr:cNvSpPr/>
      </xdr:nvSpPr>
      <xdr:spPr>
        <a:xfrm>
          <a:off x="1885951" y="37480875"/>
          <a:ext cx="533400" cy="381000"/>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lvl="0" algn="ctr"/>
          <a:r>
            <a:rPr lang="en-US" sz="1600" b="0"/>
            <a:t>H:1</a:t>
          </a:r>
        </a:p>
      </xdr:txBody>
    </xdr:sp>
    <xdr:clientData/>
  </xdr:twoCellAnchor>
  <xdr:twoCellAnchor>
    <xdr:from>
      <xdr:col>4</xdr:col>
      <xdr:colOff>14288</xdr:colOff>
      <xdr:row>190</xdr:row>
      <xdr:rowOff>0</xdr:rowOff>
    </xdr:from>
    <xdr:to>
      <xdr:col>5</xdr:col>
      <xdr:colOff>190501</xdr:colOff>
      <xdr:row>194</xdr:row>
      <xdr:rowOff>28575</xdr:rowOff>
    </xdr:to>
    <xdr:grpSp>
      <xdr:nvGrpSpPr>
        <xdr:cNvPr id="265" name="Group 264">
          <a:extLst>
            <a:ext uri="{FF2B5EF4-FFF2-40B4-BE49-F238E27FC236}">
              <a16:creationId xmlns:a16="http://schemas.microsoft.com/office/drawing/2014/main" id="{00000000-0008-0000-0900-000009010000}"/>
            </a:ext>
          </a:extLst>
        </xdr:cNvPr>
        <xdr:cNvGrpSpPr/>
      </xdr:nvGrpSpPr>
      <xdr:grpSpPr>
        <a:xfrm>
          <a:off x="2452688" y="36385500"/>
          <a:ext cx="785813" cy="790575"/>
          <a:chOff x="-316782" y="23374350"/>
          <a:chExt cx="1559348" cy="790575"/>
        </a:xfrm>
      </xdr:grpSpPr>
      <xdr:sp macro="" textlink="">
        <xdr:nvSpPr>
          <xdr:cNvPr id="266" name="Flowchart: Process 265">
            <a:extLst>
              <a:ext uri="{FF2B5EF4-FFF2-40B4-BE49-F238E27FC236}">
                <a16:creationId xmlns:a16="http://schemas.microsoft.com/office/drawing/2014/main" id="{00000000-0008-0000-0900-00000A010000}"/>
              </a:ext>
            </a:extLst>
          </xdr:cNvPr>
          <xdr:cNvSpPr/>
        </xdr:nvSpPr>
        <xdr:spPr>
          <a:xfrm>
            <a:off x="32891" y="23783925"/>
            <a:ext cx="1209675" cy="381000"/>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lvl="0" algn="ctr"/>
            <a:r>
              <a:rPr lang="en-US" sz="1600" b="0"/>
              <a:t>C:1</a:t>
            </a:r>
          </a:p>
        </xdr:txBody>
      </xdr:sp>
      <xdr:cxnSp macro="">
        <xdr:nvCxnSpPr>
          <xdr:cNvPr id="267" name="Straight Arrow Connector 266">
            <a:extLst>
              <a:ext uri="{FF2B5EF4-FFF2-40B4-BE49-F238E27FC236}">
                <a16:creationId xmlns:a16="http://schemas.microsoft.com/office/drawing/2014/main" id="{00000000-0008-0000-0900-00000B010000}"/>
              </a:ext>
            </a:extLst>
          </xdr:cNvPr>
          <xdr:cNvCxnSpPr>
            <a:stCxn id="278" idx="2"/>
            <a:endCxn id="266" idx="0"/>
          </xdr:cNvCxnSpPr>
        </xdr:nvCxnSpPr>
        <xdr:spPr>
          <a:xfrm>
            <a:off x="-316782" y="23374350"/>
            <a:ext cx="954510" cy="409575"/>
          </a:xfrm>
          <a:prstGeom prst="straightConnector1">
            <a:avLst/>
          </a:prstGeom>
          <a:ln>
            <a:tailEnd type="triangle"/>
          </a:ln>
        </xdr:spPr>
        <xdr:style>
          <a:lnRef idx="2">
            <a:schemeClr val="dk1"/>
          </a:lnRef>
          <a:fillRef idx="1">
            <a:schemeClr val="lt1"/>
          </a:fillRef>
          <a:effectRef idx="0">
            <a:schemeClr val="dk1"/>
          </a:effectRef>
          <a:fontRef idx="minor">
            <a:schemeClr val="dk1"/>
          </a:fontRef>
        </xdr:style>
      </xdr:cxnSp>
    </xdr:grpSp>
    <xdr:clientData/>
  </xdr:twoCellAnchor>
  <xdr:twoCellAnchor>
    <xdr:from>
      <xdr:col>5</xdr:col>
      <xdr:colOff>333376</xdr:colOff>
      <xdr:row>179</xdr:row>
      <xdr:rowOff>19050</xdr:rowOff>
    </xdr:from>
    <xdr:to>
      <xdr:col>5</xdr:col>
      <xdr:colOff>923926</xdr:colOff>
      <xdr:row>182</xdr:row>
      <xdr:rowOff>66675</xdr:rowOff>
    </xdr:to>
    <xdr:grpSp>
      <xdr:nvGrpSpPr>
        <xdr:cNvPr id="245" name="Group 244">
          <a:extLst>
            <a:ext uri="{FF2B5EF4-FFF2-40B4-BE49-F238E27FC236}">
              <a16:creationId xmlns:a16="http://schemas.microsoft.com/office/drawing/2014/main" id="{00000000-0008-0000-0900-0000F5000000}"/>
            </a:ext>
          </a:extLst>
        </xdr:cNvPr>
        <xdr:cNvGrpSpPr/>
      </xdr:nvGrpSpPr>
      <xdr:grpSpPr>
        <a:xfrm>
          <a:off x="3381376" y="34309050"/>
          <a:ext cx="590550" cy="619125"/>
          <a:chOff x="581025" y="24203025"/>
          <a:chExt cx="1209675" cy="619125"/>
        </a:xfrm>
      </xdr:grpSpPr>
      <xdr:sp macro="" textlink="">
        <xdr:nvSpPr>
          <xdr:cNvPr id="262" name="Flowchart: Process 261">
            <a:extLst>
              <a:ext uri="{FF2B5EF4-FFF2-40B4-BE49-F238E27FC236}">
                <a16:creationId xmlns:a16="http://schemas.microsoft.com/office/drawing/2014/main" id="{00000000-0008-0000-0900-000006010000}"/>
              </a:ext>
            </a:extLst>
          </xdr:cNvPr>
          <xdr:cNvSpPr/>
        </xdr:nvSpPr>
        <xdr:spPr>
          <a:xfrm>
            <a:off x="581025" y="24203025"/>
            <a:ext cx="1209675" cy="381000"/>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lvl="0" algn="ctr"/>
            <a:r>
              <a:rPr lang="en-US" sz="1600" b="0"/>
              <a:t>A:1</a:t>
            </a:r>
          </a:p>
        </xdr:txBody>
      </xdr:sp>
      <xdr:cxnSp macro="">
        <xdr:nvCxnSpPr>
          <xdr:cNvPr id="263" name="Straight Arrow Connector 262">
            <a:extLst>
              <a:ext uri="{FF2B5EF4-FFF2-40B4-BE49-F238E27FC236}">
                <a16:creationId xmlns:a16="http://schemas.microsoft.com/office/drawing/2014/main" id="{00000000-0008-0000-0900-000007010000}"/>
              </a:ext>
            </a:extLst>
          </xdr:cNvPr>
          <xdr:cNvCxnSpPr>
            <a:stCxn id="262" idx="2"/>
            <a:endCxn id="260" idx="0"/>
          </xdr:cNvCxnSpPr>
        </xdr:nvCxnSpPr>
        <xdr:spPr>
          <a:xfrm flipH="1">
            <a:off x="1127330" y="24584025"/>
            <a:ext cx="58533" cy="238125"/>
          </a:xfrm>
          <a:prstGeom prst="straightConnector1">
            <a:avLst/>
          </a:prstGeom>
          <a:ln>
            <a:tailEnd type="triangle"/>
          </a:ln>
        </xdr:spPr>
        <xdr:style>
          <a:lnRef idx="2">
            <a:schemeClr val="dk1"/>
          </a:lnRef>
          <a:fillRef idx="1">
            <a:schemeClr val="lt1"/>
          </a:fillRef>
          <a:effectRef idx="0">
            <a:schemeClr val="dk1"/>
          </a:effectRef>
          <a:fontRef idx="minor">
            <a:schemeClr val="dk1"/>
          </a:fontRef>
        </xdr:style>
      </xdr:cxnSp>
    </xdr:grpSp>
    <xdr:clientData/>
  </xdr:twoCellAnchor>
  <xdr:twoCellAnchor>
    <xdr:from>
      <xdr:col>3</xdr:col>
      <xdr:colOff>128588</xdr:colOff>
      <xdr:row>177</xdr:row>
      <xdr:rowOff>76200</xdr:rowOff>
    </xdr:from>
    <xdr:to>
      <xdr:col>5</xdr:col>
      <xdr:colOff>628651</xdr:colOff>
      <xdr:row>179</xdr:row>
      <xdr:rowOff>19050</xdr:rowOff>
    </xdr:to>
    <xdr:cxnSp macro="">
      <xdr:nvCxnSpPr>
        <xdr:cNvPr id="246" name="Straight Arrow Connector 245">
          <a:extLst>
            <a:ext uri="{FF2B5EF4-FFF2-40B4-BE49-F238E27FC236}">
              <a16:creationId xmlns:a16="http://schemas.microsoft.com/office/drawing/2014/main" id="{00000000-0008-0000-0900-0000F6000000}"/>
            </a:ext>
          </a:extLst>
        </xdr:cNvPr>
        <xdr:cNvCxnSpPr>
          <a:stCxn id="288" idx="2"/>
          <a:endCxn id="262" idx="0"/>
        </xdr:cNvCxnSpPr>
      </xdr:nvCxnSpPr>
      <xdr:spPr>
        <a:xfrm>
          <a:off x="1957388" y="33985200"/>
          <a:ext cx="1719263" cy="323850"/>
        </a:xfrm>
        <a:prstGeom prst="straightConnector1">
          <a:avLst/>
        </a:prstGeom>
        <a:ln>
          <a:tailEnd type="triangle"/>
        </a:ln>
      </xdr:spPr>
      <xdr:style>
        <a:lnRef idx="2">
          <a:schemeClr val="dk1"/>
        </a:lnRef>
        <a:fillRef idx="1">
          <a:schemeClr val="lt1"/>
        </a:fillRef>
        <a:effectRef idx="0">
          <a:schemeClr val="dk1"/>
        </a:effectRef>
        <a:fontRef idx="minor">
          <a:schemeClr val="dk1"/>
        </a:fontRef>
      </xdr:style>
    </xdr:cxnSp>
    <xdr:clientData/>
  </xdr:twoCellAnchor>
  <xdr:twoCellAnchor>
    <xdr:from>
      <xdr:col>5</xdr:col>
      <xdr:colOff>304801</xdr:colOff>
      <xdr:row>182</xdr:row>
      <xdr:rowOff>66675</xdr:rowOff>
    </xdr:from>
    <xdr:to>
      <xdr:col>5</xdr:col>
      <xdr:colOff>895351</xdr:colOff>
      <xdr:row>185</xdr:row>
      <xdr:rowOff>38100</xdr:rowOff>
    </xdr:to>
    <xdr:grpSp>
      <xdr:nvGrpSpPr>
        <xdr:cNvPr id="247" name="Group 246">
          <a:extLst>
            <a:ext uri="{FF2B5EF4-FFF2-40B4-BE49-F238E27FC236}">
              <a16:creationId xmlns:a16="http://schemas.microsoft.com/office/drawing/2014/main" id="{00000000-0008-0000-0900-0000F7000000}"/>
            </a:ext>
          </a:extLst>
        </xdr:cNvPr>
        <xdr:cNvGrpSpPr/>
      </xdr:nvGrpSpPr>
      <xdr:grpSpPr>
        <a:xfrm>
          <a:off x="3352801" y="34928175"/>
          <a:ext cx="590550" cy="542925"/>
          <a:chOff x="581025" y="24203025"/>
          <a:chExt cx="1209675" cy="542925"/>
        </a:xfrm>
      </xdr:grpSpPr>
      <xdr:sp macro="" textlink="">
        <xdr:nvSpPr>
          <xdr:cNvPr id="260" name="Flowchart: Process 259">
            <a:extLst>
              <a:ext uri="{FF2B5EF4-FFF2-40B4-BE49-F238E27FC236}">
                <a16:creationId xmlns:a16="http://schemas.microsoft.com/office/drawing/2014/main" id="{00000000-0008-0000-0900-000004010000}"/>
              </a:ext>
            </a:extLst>
          </xdr:cNvPr>
          <xdr:cNvSpPr/>
        </xdr:nvSpPr>
        <xdr:spPr>
          <a:xfrm>
            <a:off x="581025" y="24203025"/>
            <a:ext cx="1209675" cy="381000"/>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lvl="0" algn="ctr"/>
            <a:r>
              <a:rPr lang="en-US" sz="1600" b="0"/>
              <a:t>R:1</a:t>
            </a:r>
          </a:p>
        </xdr:txBody>
      </xdr:sp>
      <xdr:cxnSp macro="">
        <xdr:nvCxnSpPr>
          <xdr:cNvPr id="261" name="Straight Arrow Connector 260">
            <a:extLst>
              <a:ext uri="{FF2B5EF4-FFF2-40B4-BE49-F238E27FC236}">
                <a16:creationId xmlns:a16="http://schemas.microsoft.com/office/drawing/2014/main" id="{00000000-0008-0000-0900-000005010000}"/>
              </a:ext>
            </a:extLst>
          </xdr:cNvPr>
          <xdr:cNvCxnSpPr>
            <a:stCxn id="260" idx="2"/>
            <a:endCxn id="258" idx="0"/>
          </xdr:cNvCxnSpPr>
        </xdr:nvCxnSpPr>
        <xdr:spPr>
          <a:xfrm>
            <a:off x="1185862" y="24584025"/>
            <a:ext cx="58531" cy="161925"/>
          </a:xfrm>
          <a:prstGeom prst="straightConnector1">
            <a:avLst/>
          </a:prstGeom>
          <a:ln>
            <a:tailEnd type="triangle"/>
          </a:ln>
        </xdr:spPr>
        <xdr:style>
          <a:lnRef idx="2">
            <a:schemeClr val="dk1"/>
          </a:lnRef>
          <a:fillRef idx="1">
            <a:schemeClr val="lt1"/>
          </a:fillRef>
          <a:effectRef idx="0">
            <a:schemeClr val="dk1"/>
          </a:effectRef>
          <a:fontRef idx="minor">
            <a:schemeClr val="dk1"/>
          </a:fontRef>
        </xdr:style>
      </xdr:cxnSp>
    </xdr:grpSp>
    <xdr:clientData/>
  </xdr:twoCellAnchor>
  <xdr:twoCellAnchor>
    <xdr:from>
      <xdr:col>5</xdr:col>
      <xdr:colOff>333375</xdr:colOff>
      <xdr:row>185</xdr:row>
      <xdr:rowOff>38100</xdr:rowOff>
    </xdr:from>
    <xdr:to>
      <xdr:col>5</xdr:col>
      <xdr:colOff>923925</xdr:colOff>
      <xdr:row>188</xdr:row>
      <xdr:rowOff>57150</xdr:rowOff>
    </xdr:to>
    <xdr:grpSp>
      <xdr:nvGrpSpPr>
        <xdr:cNvPr id="248" name="Group 247">
          <a:extLst>
            <a:ext uri="{FF2B5EF4-FFF2-40B4-BE49-F238E27FC236}">
              <a16:creationId xmlns:a16="http://schemas.microsoft.com/office/drawing/2014/main" id="{00000000-0008-0000-0900-0000F8000000}"/>
            </a:ext>
          </a:extLst>
        </xdr:cNvPr>
        <xdr:cNvGrpSpPr/>
      </xdr:nvGrpSpPr>
      <xdr:grpSpPr>
        <a:xfrm>
          <a:off x="3381375" y="35471100"/>
          <a:ext cx="590550" cy="590550"/>
          <a:chOff x="581025" y="24203025"/>
          <a:chExt cx="1209675" cy="590550"/>
        </a:xfrm>
      </xdr:grpSpPr>
      <xdr:sp macro="" textlink="">
        <xdr:nvSpPr>
          <xdr:cNvPr id="258" name="Flowchart: Process 257">
            <a:extLst>
              <a:ext uri="{FF2B5EF4-FFF2-40B4-BE49-F238E27FC236}">
                <a16:creationId xmlns:a16="http://schemas.microsoft.com/office/drawing/2014/main" id="{00000000-0008-0000-0900-000002010000}"/>
              </a:ext>
            </a:extLst>
          </xdr:cNvPr>
          <xdr:cNvSpPr/>
        </xdr:nvSpPr>
        <xdr:spPr>
          <a:xfrm>
            <a:off x="581025" y="24203025"/>
            <a:ext cx="1209675" cy="381000"/>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lvl="0" algn="ctr"/>
            <a:r>
              <a:rPr lang="en-US" sz="1600" b="0"/>
              <a:t>E:1</a:t>
            </a:r>
          </a:p>
        </xdr:txBody>
      </xdr:sp>
      <xdr:cxnSp macro="">
        <xdr:nvCxnSpPr>
          <xdr:cNvPr id="259" name="Straight Arrow Connector 258">
            <a:extLst>
              <a:ext uri="{FF2B5EF4-FFF2-40B4-BE49-F238E27FC236}">
                <a16:creationId xmlns:a16="http://schemas.microsoft.com/office/drawing/2014/main" id="{00000000-0008-0000-0900-000003010000}"/>
              </a:ext>
            </a:extLst>
          </xdr:cNvPr>
          <xdr:cNvCxnSpPr>
            <a:stCxn id="258" idx="2"/>
            <a:endCxn id="256" idx="0"/>
          </xdr:cNvCxnSpPr>
        </xdr:nvCxnSpPr>
        <xdr:spPr>
          <a:xfrm>
            <a:off x="1185862" y="24584025"/>
            <a:ext cx="19511" cy="209550"/>
          </a:xfrm>
          <a:prstGeom prst="straightConnector1">
            <a:avLst/>
          </a:prstGeom>
          <a:ln>
            <a:tailEnd type="triangle"/>
          </a:ln>
        </xdr:spPr>
        <xdr:style>
          <a:lnRef idx="2">
            <a:schemeClr val="dk1"/>
          </a:lnRef>
          <a:fillRef idx="1">
            <a:schemeClr val="lt1"/>
          </a:fillRef>
          <a:effectRef idx="0">
            <a:schemeClr val="dk1"/>
          </a:effectRef>
          <a:fontRef idx="minor">
            <a:schemeClr val="dk1"/>
          </a:fontRef>
        </xdr:style>
      </xdr:cxnSp>
    </xdr:grpSp>
    <xdr:clientData/>
  </xdr:twoCellAnchor>
  <xdr:twoCellAnchor>
    <xdr:from>
      <xdr:col>5</xdr:col>
      <xdr:colOff>342900</xdr:colOff>
      <xdr:row>188</xdr:row>
      <xdr:rowOff>57150</xdr:rowOff>
    </xdr:from>
    <xdr:to>
      <xdr:col>5</xdr:col>
      <xdr:colOff>933450</xdr:colOff>
      <xdr:row>192</xdr:row>
      <xdr:rowOff>19050</xdr:rowOff>
    </xdr:to>
    <xdr:grpSp>
      <xdr:nvGrpSpPr>
        <xdr:cNvPr id="249" name="Group 248">
          <a:extLst>
            <a:ext uri="{FF2B5EF4-FFF2-40B4-BE49-F238E27FC236}">
              <a16:creationId xmlns:a16="http://schemas.microsoft.com/office/drawing/2014/main" id="{00000000-0008-0000-0900-0000F9000000}"/>
            </a:ext>
          </a:extLst>
        </xdr:cNvPr>
        <xdr:cNvGrpSpPr/>
      </xdr:nvGrpSpPr>
      <xdr:grpSpPr>
        <a:xfrm>
          <a:off x="3390900" y="36061650"/>
          <a:ext cx="590550" cy="723900"/>
          <a:chOff x="581025" y="24203025"/>
          <a:chExt cx="1209675" cy="723900"/>
        </a:xfrm>
      </xdr:grpSpPr>
      <xdr:sp macro="" textlink="">
        <xdr:nvSpPr>
          <xdr:cNvPr id="256" name="Flowchart: Process 255">
            <a:extLst>
              <a:ext uri="{FF2B5EF4-FFF2-40B4-BE49-F238E27FC236}">
                <a16:creationId xmlns:a16="http://schemas.microsoft.com/office/drawing/2014/main" id="{00000000-0008-0000-0900-000000010000}"/>
              </a:ext>
            </a:extLst>
          </xdr:cNvPr>
          <xdr:cNvSpPr/>
        </xdr:nvSpPr>
        <xdr:spPr>
          <a:xfrm>
            <a:off x="581025" y="24203025"/>
            <a:ext cx="1209675" cy="381000"/>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lvl="0" algn="ctr"/>
            <a:r>
              <a:rPr lang="en-US" sz="1600" b="0"/>
              <a:t>D:1</a:t>
            </a:r>
          </a:p>
        </xdr:txBody>
      </xdr:sp>
      <xdr:cxnSp macro="">
        <xdr:nvCxnSpPr>
          <xdr:cNvPr id="257" name="Straight Arrow Connector 256">
            <a:extLst>
              <a:ext uri="{FF2B5EF4-FFF2-40B4-BE49-F238E27FC236}">
                <a16:creationId xmlns:a16="http://schemas.microsoft.com/office/drawing/2014/main" id="{00000000-0008-0000-0900-000001010000}"/>
              </a:ext>
            </a:extLst>
          </xdr:cNvPr>
          <xdr:cNvCxnSpPr>
            <a:stCxn id="256" idx="2"/>
            <a:endCxn id="254" idx="0"/>
          </xdr:cNvCxnSpPr>
        </xdr:nvCxnSpPr>
        <xdr:spPr>
          <a:xfrm>
            <a:off x="1185862" y="24584025"/>
            <a:ext cx="273152" cy="342900"/>
          </a:xfrm>
          <a:prstGeom prst="straightConnector1">
            <a:avLst/>
          </a:prstGeom>
          <a:ln>
            <a:tailEnd type="triangle"/>
          </a:ln>
        </xdr:spPr>
        <xdr:style>
          <a:lnRef idx="2">
            <a:schemeClr val="dk1"/>
          </a:lnRef>
          <a:fillRef idx="1">
            <a:schemeClr val="lt1"/>
          </a:fillRef>
          <a:effectRef idx="0">
            <a:schemeClr val="dk1"/>
          </a:effectRef>
          <a:fontRef idx="minor">
            <a:schemeClr val="dk1"/>
          </a:fontRef>
        </xdr:style>
      </xdr:cxnSp>
    </xdr:grpSp>
    <xdr:clientData/>
  </xdr:twoCellAnchor>
  <xdr:twoCellAnchor>
    <xdr:from>
      <xdr:col>3</xdr:col>
      <xdr:colOff>285751</xdr:colOff>
      <xdr:row>180</xdr:row>
      <xdr:rowOff>19050</xdr:rowOff>
    </xdr:from>
    <xdr:to>
      <xdr:col>5</xdr:col>
      <xdr:colOff>333376</xdr:colOff>
      <xdr:row>183</xdr:row>
      <xdr:rowOff>28575</xdr:rowOff>
    </xdr:to>
    <xdr:cxnSp macro="">
      <xdr:nvCxnSpPr>
        <xdr:cNvPr id="250" name="Straight Connector 249">
          <a:extLst>
            <a:ext uri="{FF2B5EF4-FFF2-40B4-BE49-F238E27FC236}">
              <a16:creationId xmlns:a16="http://schemas.microsoft.com/office/drawing/2014/main" id="{00000000-0008-0000-0900-0000FA000000}"/>
            </a:ext>
          </a:extLst>
        </xdr:cNvPr>
        <xdr:cNvCxnSpPr>
          <a:stCxn id="282" idx="3"/>
          <a:endCxn id="262" idx="1"/>
        </xdr:cNvCxnSpPr>
      </xdr:nvCxnSpPr>
      <xdr:spPr>
        <a:xfrm flipV="1">
          <a:off x="2114551" y="34499550"/>
          <a:ext cx="1266825" cy="581025"/>
        </a:xfrm>
        <a:prstGeom prst="line">
          <a:avLst/>
        </a:prstGeom>
        <a:ln>
          <a:prstDash val="dash"/>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285751</xdr:colOff>
      <xdr:row>183</xdr:row>
      <xdr:rowOff>66675</xdr:rowOff>
    </xdr:from>
    <xdr:to>
      <xdr:col>5</xdr:col>
      <xdr:colOff>304801</xdr:colOff>
      <xdr:row>186</xdr:row>
      <xdr:rowOff>0</xdr:rowOff>
    </xdr:to>
    <xdr:cxnSp macro="">
      <xdr:nvCxnSpPr>
        <xdr:cNvPr id="251" name="Straight Connector 250">
          <a:extLst>
            <a:ext uri="{FF2B5EF4-FFF2-40B4-BE49-F238E27FC236}">
              <a16:creationId xmlns:a16="http://schemas.microsoft.com/office/drawing/2014/main" id="{00000000-0008-0000-0900-0000FB000000}"/>
            </a:ext>
          </a:extLst>
        </xdr:cNvPr>
        <xdr:cNvCxnSpPr>
          <a:stCxn id="280" idx="3"/>
          <a:endCxn id="260" idx="1"/>
        </xdr:cNvCxnSpPr>
      </xdr:nvCxnSpPr>
      <xdr:spPr>
        <a:xfrm flipV="1">
          <a:off x="2114551" y="35118675"/>
          <a:ext cx="1238250" cy="504825"/>
        </a:xfrm>
        <a:prstGeom prst="line">
          <a:avLst/>
        </a:prstGeom>
        <a:ln>
          <a:prstDash val="dash"/>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304800</xdr:colOff>
      <xdr:row>186</xdr:row>
      <xdr:rowOff>38100</xdr:rowOff>
    </xdr:from>
    <xdr:to>
      <xdr:col>5</xdr:col>
      <xdr:colOff>333375</xdr:colOff>
      <xdr:row>189</xdr:row>
      <xdr:rowOff>0</xdr:rowOff>
    </xdr:to>
    <xdr:cxnSp macro="">
      <xdr:nvCxnSpPr>
        <xdr:cNvPr id="252" name="Straight Connector 251">
          <a:extLst>
            <a:ext uri="{FF2B5EF4-FFF2-40B4-BE49-F238E27FC236}">
              <a16:creationId xmlns:a16="http://schemas.microsoft.com/office/drawing/2014/main" id="{00000000-0008-0000-0900-0000FC000000}"/>
            </a:ext>
          </a:extLst>
        </xdr:cNvPr>
        <xdr:cNvCxnSpPr>
          <a:stCxn id="278" idx="3"/>
          <a:endCxn id="258" idx="1"/>
        </xdr:cNvCxnSpPr>
      </xdr:nvCxnSpPr>
      <xdr:spPr>
        <a:xfrm flipV="1">
          <a:off x="2743200" y="35661600"/>
          <a:ext cx="638175" cy="533400"/>
        </a:xfrm>
        <a:prstGeom prst="line">
          <a:avLst/>
        </a:prstGeom>
        <a:ln>
          <a:prstDash val="dash"/>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9525</xdr:colOff>
      <xdr:row>189</xdr:row>
      <xdr:rowOff>57150</xdr:rowOff>
    </xdr:from>
    <xdr:to>
      <xdr:col>5</xdr:col>
      <xdr:colOff>342900</xdr:colOff>
      <xdr:row>192</xdr:row>
      <xdr:rowOff>161925</xdr:rowOff>
    </xdr:to>
    <xdr:cxnSp macro="">
      <xdr:nvCxnSpPr>
        <xdr:cNvPr id="253" name="Straight Connector 252">
          <a:extLst>
            <a:ext uri="{FF2B5EF4-FFF2-40B4-BE49-F238E27FC236}">
              <a16:creationId xmlns:a16="http://schemas.microsoft.com/office/drawing/2014/main" id="{00000000-0008-0000-0900-0000FD000000}"/>
            </a:ext>
          </a:extLst>
        </xdr:cNvPr>
        <xdr:cNvCxnSpPr>
          <a:stCxn id="276" idx="3"/>
          <a:endCxn id="256" idx="1"/>
        </xdr:cNvCxnSpPr>
      </xdr:nvCxnSpPr>
      <xdr:spPr>
        <a:xfrm flipV="1">
          <a:off x="2447925" y="36252150"/>
          <a:ext cx="942975" cy="676275"/>
        </a:xfrm>
        <a:prstGeom prst="line">
          <a:avLst/>
        </a:prstGeom>
        <a:ln>
          <a:prstDash val="dash"/>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476250</xdr:colOff>
      <xdr:row>192</xdr:row>
      <xdr:rowOff>19050</xdr:rowOff>
    </xdr:from>
    <xdr:to>
      <xdr:col>6</xdr:col>
      <xdr:colOff>66675</xdr:colOff>
      <xdr:row>194</xdr:row>
      <xdr:rowOff>19050</xdr:rowOff>
    </xdr:to>
    <xdr:sp macro="" textlink="">
      <xdr:nvSpPr>
        <xdr:cNvPr id="254" name="Flowchart: Process 253">
          <a:extLst>
            <a:ext uri="{FF2B5EF4-FFF2-40B4-BE49-F238E27FC236}">
              <a16:creationId xmlns:a16="http://schemas.microsoft.com/office/drawing/2014/main" id="{00000000-0008-0000-0900-0000FE000000}"/>
            </a:ext>
          </a:extLst>
        </xdr:cNvPr>
        <xdr:cNvSpPr/>
      </xdr:nvSpPr>
      <xdr:spPr>
        <a:xfrm>
          <a:off x="3524250" y="36785550"/>
          <a:ext cx="590550" cy="381000"/>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lvl="0" algn="ctr"/>
          <a:r>
            <a:rPr lang="en-US" sz="1600" b="0"/>
            <a:t>C:1</a:t>
          </a:r>
        </a:p>
      </xdr:txBody>
    </xdr:sp>
    <xdr:clientData/>
  </xdr:twoCellAnchor>
  <xdr:twoCellAnchor>
    <xdr:from>
      <xdr:col>5</xdr:col>
      <xdr:colOff>190501</xdr:colOff>
      <xdr:row>193</xdr:row>
      <xdr:rowOff>19050</xdr:rowOff>
    </xdr:from>
    <xdr:to>
      <xdr:col>5</xdr:col>
      <xdr:colOff>476250</xdr:colOff>
      <xdr:row>193</xdr:row>
      <xdr:rowOff>28575</xdr:rowOff>
    </xdr:to>
    <xdr:cxnSp macro="">
      <xdr:nvCxnSpPr>
        <xdr:cNvPr id="255" name="Straight Connector 254">
          <a:extLst>
            <a:ext uri="{FF2B5EF4-FFF2-40B4-BE49-F238E27FC236}">
              <a16:creationId xmlns:a16="http://schemas.microsoft.com/office/drawing/2014/main" id="{00000000-0008-0000-0900-0000FF000000}"/>
            </a:ext>
          </a:extLst>
        </xdr:cNvPr>
        <xdr:cNvCxnSpPr>
          <a:stCxn id="266" idx="3"/>
          <a:endCxn id="254" idx="1"/>
        </xdr:cNvCxnSpPr>
      </xdr:nvCxnSpPr>
      <xdr:spPr>
        <a:xfrm flipV="1">
          <a:off x="3238501" y="36976050"/>
          <a:ext cx="285749" cy="9525"/>
        </a:xfrm>
        <a:prstGeom prst="line">
          <a:avLst/>
        </a:prstGeom>
        <a:ln>
          <a:prstDash val="dash"/>
        </a:ln>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581025</xdr:colOff>
      <xdr:row>188</xdr:row>
      <xdr:rowOff>28575</xdr:rowOff>
    </xdr:from>
    <xdr:to>
      <xdr:col>2</xdr:col>
      <xdr:colOff>561975</xdr:colOff>
      <xdr:row>190</xdr:row>
      <xdr:rowOff>28575</xdr:rowOff>
    </xdr:to>
    <xdr:sp macro="" textlink="">
      <xdr:nvSpPr>
        <xdr:cNvPr id="242" name="Flowchart: Process 241">
          <a:extLst>
            <a:ext uri="{FF2B5EF4-FFF2-40B4-BE49-F238E27FC236}">
              <a16:creationId xmlns:a16="http://schemas.microsoft.com/office/drawing/2014/main" id="{00000000-0008-0000-0900-0000F2000000}"/>
            </a:ext>
          </a:extLst>
        </xdr:cNvPr>
        <xdr:cNvSpPr/>
      </xdr:nvSpPr>
      <xdr:spPr>
        <a:xfrm>
          <a:off x="1190625" y="36033075"/>
          <a:ext cx="590550" cy="381000"/>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lvl="0" algn="ctr"/>
          <a:r>
            <a:rPr lang="en-US" sz="1600" b="0"/>
            <a:t>D:1</a:t>
          </a:r>
        </a:p>
      </xdr:txBody>
    </xdr:sp>
    <xdr:clientData/>
  </xdr:twoCellAnchor>
  <xdr:twoCellAnchor>
    <xdr:from>
      <xdr:col>2</xdr:col>
      <xdr:colOff>266700</xdr:colOff>
      <xdr:row>187</xdr:row>
      <xdr:rowOff>0</xdr:rowOff>
    </xdr:from>
    <xdr:to>
      <xdr:col>2</xdr:col>
      <xdr:colOff>600076</xdr:colOff>
      <xdr:row>188</xdr:row>
      <xdr:rowOff>28575</xdr:rowOff>
    </xdr:to>
    <xdr:cxnSp macro="">
      <xdr:nvCxnSpPr>
        <xdr:cNvPr id="243" name="Straight Arrow Connector 242">
          <a:extLst>
            <a:ext uri="{FF2B5EF4-FFF2-40B4-BE49-F238E27FC236}">
              <a16:creationId xmlns:a16="http://schemas.microsoft.com/office/drawing/2014/main" id="{00000000-0008-0000-0900-0000F3000000}"/>
            </a:ext>
          </a:extLst>
        </xdr:cNvPr>
        <xdr:cNvCxnSpPr>
          <a:stCxn id="280" idx="2"/>
          <a:endCxn id="242" idx="0"/>
        </xdr:cNvCxnSpPr>
      </xdr:nvCxnSpPr>
      <xdr:spPr>
        <a:xfrm flipH="1">
          <a:off x="1485900" y="35814000"/>
          <a:ext cx="333376" cy="219075"/>
        </a:xfrm>
        <a:prstGeom prst="straightConnector1">
          <a:avLst/>
        </a:prstGeom>
        <a:ln>
          <a:tailEnd type="triangle"/>
        </a:ln>
      </xdr:spPr>
      <xdr:style>
        <a:lnRef idx="2">
          <a:schemeClr val="dk1"/>
        </a:lnRef>
        <a:fillRef idx="1">
          <a:schemeClr val="lt1"/>
        </a:fillRef>
        <a:effectRef idx="0">
          <a:schemeClr val="dk1"/>
        </a:effectRef>
        <a:fontRef idx="minor">
          <a:schemeClr val="dk1"/>
        </a:fontRef>
      </xdr:style>
    </xdr:cxnSp>
    <xdr:clientData/>
  </xdr:twoCellAnchor>
  <xdr:twoCellAnchor>
    <xdr:from>
      <xdr:col>0</xdr:col>
      <xdr:colOff>342900</xdr:colOff>
      <xdr:row>182</xdr:row>
      <xdr:rowOff>28575</xdr:rowOff>
    </xdr:from>
    <xdr:to>
      <xdr:col>1</xdr:col>
      <xdr:colOff>390524</xdr:colOff>
      <xdr:row>184</xdr:row>
      <xdr:rowOff>28575</xdr:rowOff>
    </xdr:to>
    <xdr:sp macro="" textlink="">
      <xdr:nvSpPr>
        <xdr:cNvPr id="290" name="Flowchart: Process 289">
          <a:extLst>
            <a:ext uri="{FF2B5EF4-FFF2-40B4-BE49-F238E27FC236}">
              <a16:creationId xmlns:a16="http://schemas.microsoft.com/office/drawing/2014/main" id="{00000000-0008-0000-0900-000022010000}"/>
            </a:ext>
          </a:extLst>
        </xdr:cNvPr>
        <xdr:cNvSpPr/>
      </xdr:nvSpPr>
      <xdr:spPr>
        <a:xfrm>
          <a:off x="342900" y="34890075"/>
          <a:ext cx="657224" cy="381000"/>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lvl="0" algn="ctr"/>
          <a:r>
            <a:rPr lang="en-US" sz="1600" b="0"/>
            <a:t>E</a:t>
          </a:r>
          <a:r>
            <a:rPr lang="en-US" sz="1600" b="0" baseline="0"/>
            <a:t>:1</a:t>
          </a:r>
          <a:endParaRPr lang="en-US" sz="1600" b="0"/>
        </a:p>
      </xdr:txBody>
    </xdr:sp>
    <xdr:clientData/>
  </xdr:twoCellAnchor>
  <xdr:twoCellAnchor>
    <xdr:from>
      <xdr:col>1</xdr:col>
      <xdr:colOff>57151</xdr:colOff>
      <xdr:row>184</xdr:row>
      <xdr:rowOff>28575</xdr:rowOff>
    </xdr:from>
    <xdr:to>
      <xdr:col>1</xdr:col>
      <xdr:colOff>61912</xdr:colOff>
      <xdr:row>185</xdr:row>
      <xdr:rowOff>114300</xdr:rowOff>
    </xdr:to>
    <xdr:cxnSp macro="">
      <xdr:nvCxnSpPr>
        <xdr:cNvPr id="291" name="Straight Arrow Connector 290">
          <a:extLst>
            <a:ext uri="{FF2B5EF4-FFF2-40B4-BE49-F238E27FC236}">
              <a16:creationId xmlns:a16="http://schemas.microsoft.com/office/drawing/2014/main" id="{00000000-0008-0000-0900-000023010000}"/>
            </a:ext>
          </a:extLst>
        </xdr:cNvPr>
        <xdr:cNvCxnSpPr>
          <a:stCxn id="290" idx="2"/>
          <a:endCxn id="335" idx="0"/>
        </xdr:cNvCxnSpPr>
      </xdr:nvCxnSpPr>
      <xdr:spPr>
        <a:xfrm flipH="1">
          <a:off x="666751" y="35271075"/>
          <a:ext cx="4761" cy="276225"/>
        </a:xfrm>
        <a:prstGeom prst="straightConnector1">
          <a:avLst/>
        </a:prstGeom>
        <a:ln>
          <a:tailEnd type="triangle"/>
        </a:ln>
      </xdr:spPr>
      <xdr:style>
        <a:lnRef idx="2">
          <a:schemeClr val="dk1"/>
        </a:lnRef>
        <a:fillRef idx="1">
          <a:schemeClr val="lt1"/>
        </a:fillRef>
        <a:effectRef idx="0">
          <a:schemeClr val="dk1"/>
        </a:effectRef>
        <a:fontRef idx="minor">
          <a:schemeClr val="dk1"/>
        </a:fontRef>
      </xdr:style>
    </xdr:cxnSp>
    <xdr:clientData/>
  </xdr:twoCellAnchor>
  <xdr:twoCellAnchor>
    <xdr:from>
      <xdr:col>1</xdr:col>
      <xdr:colOff>61912</xdr:colOff>
      <xdr:row>181</xdr:row>
      <xdr:rowOff>38100</xdr:rowOff>
    </xdr:from>
    <xdr:to>
      <xdr:col>1</xdr:col>
      <xdr:colOff>585788</xdr:colOff>
      <xdr:row>182</xdr:row>
      <xdr:rowOff>28575</xdr:rowOff>
    </xdr:to>
    <xdr:cxnSp macro="">
      <xdr:nvCxnSpPr>
        <xdr:cNvPr id="292" name="Straight Arrow Connector 291">
          <a:extLst>
            <a:ext uri="{FF2B5EF4-FFF2-40B4-BE49-F238E27FC236}">
              <a16:creationId xmlns:a16="http://schemas.microsoft.com/office/drawing/2014/main" id="{00000000-0008-0000-0900-000024010000}"/>
            </a:ext>
          </a:extLst>
        </xdr:cNvPr>
        <xdr:cNvCxnSpPr>
          <a:stCxn id="284" idx="2"/>
          <a:endCxn id="290" idx="0"/>
        </xdr:cNvCxnSpPr>
      </xdr:nvCxnSpPr>
      <xdr:spPr>
        <a:xfrm flipH="1">
          <a:off x="671512" y="34709100"/>
          <a:ext cx="523876" cy="180975"/>
        </a:xfrm>
        <a:prstGeom prst="straightConnector1">
          <a:avLst/>
        </a:prstGeom>
        <a:ln>
          <a:tailEnd type="triangle"/>
        </a:ln>
      </xdr:spPr>
      <xdr:style>
        <a:lnRef idx="2">
          <a:schemeClr val="dk1"/>
        </a:lnRef>
        <a:fillRef idx="1">
          <a:schemeClr val="lt1"/>
        </a:fillRef>
        <a:effectRef idx="0">
          <a:schemeClr val="dk1"/>
        </a:effectRef>
        <a:fontRef idx="minor">
          <a:schemeClr val="dk1"/>
        </a:fontRef>
      </xdr:style>
    </xdr:cxnSp>
    <xdr:clientData/>
  </xdr:twoCellAnchor>
  <xdr:twoCellAnchor>
    <xdr:from>
      <xdr:col>0</xdr:col>
      <xdr:colOff>400051</xdr:colOff>
      <xdr:row>185</xdr:row>
      <xdr:rowOff>114300</xdr:rowOff>
    </xdr:from>
    <xdr:to>
      <xdr:col>1</xdr:col>
      <xdr:colOff>323851</xdr:colOff>
      <xdr:row>187</xdr:row>
      <xdr:rowOff>114300</xdr:rowOff>
    </xdr:to>
    <xdr:sp macro="" textlink="">
      <xdr:nvSpPr>
        <xdr:cNvPr id="335" name="Flowchart: Process 334">
          <a:extLst>
            <a:ext uri="{FF2B5EF4-FFF2-40B4-BE49-F238E27FC236}">
              <a16:creationId xmlns:a16="http://schemas.microsoft.com/office/drawing/2014/main" id="{00000000-0008-0000-0900-00004F010000}"/>
            </a:ext>
          </a:extLst>
        </xdr:cNvPr>
        <xdr:cNvSpPr/>
      </xdr:nvSpPr>
      <xdr:spPr>
        <a:xfrm>
          <a:off x="400051" y="35547300"/>
          <a:ext cx="533400" cy="381000"/>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lvl="0" algn="ctr"/>
          <a:r>
            <a:rPr lang="en-US" sz="1600" b="0"/>
            <a:t>H:1</a:t>
          </a:r>
        </a:p>
      </xdr:txBody>
    </xdr:sp>
    <xdr:clientData/>
  </xdr:twoCellAnchor>
  <xdr:twoCellAnchor>
    <xdr:from>
      <xdr:col>0</xdr:col>
      <xdr:colOff>333375</xdr:colOff>
      <xdr:row>189</xdr:row>
      <xdr:rowOff>66675</xdr:rowOff>
    </xdr:from>
    <xdr:to>
      <xdr:col>1</xdr:col>
      <xdr:colOff>380999</xdr:colOff>
      <xdr:row>191</xdr:row>
      <xdr:rowOff>66675</xdr:rowOff>
    </xdr:to>
    <xdr:sp macro="" textlink="">
      <xdr:nvSpPr>
        <xdr:cNvPr id="338" name="Flowchart: Process 337">
          <a:extLst>
            <a:ext uri="{FF2B5EF4-FFF2-40B4-BE49-F238E27FC236}">
              <a16:creationId xmlns:a16="http://schemas.microsoft.com/office/drawing/2014/main" id="{00000000-0008-0000-0900-000052010000}"/>
            </a:ext>
          </a:extLst>
        </xdr:cNvPr>
        <xdr:cNvSpPr/>
      </xdr:nvSpPr>
      <xdr:spPr>
        <a:xfrm>
          <a:off x="333375" y="36261675"/>
          <a:ext cx="657224" cy="381000"/>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lvl="0" algn="ctr"/>
          <a:r>
            <a:rPr lang="en-US" sz="1600" b="0" baseline="0"/>
            <a:t>U:1</a:t>
          </a:r>
          <a:endParaRPr lang="en-US" sz="1600" b="0"/>
        </a:p>
      </xdr:txBody>
    </xdr:sp>
    <xdr:clientData/>
  </xdr:twoCellAnchor>
  <xdr:twoCellAnchor>
    <xdr:from>
      <xdr:col>1</xdr:col>
      <xdr:colOff>52387</xdr:colOff>
      <xdr:row>187</xdr:row>
      <xdr:rowOff>114300</xdr:rowOff>
    </xdr:from>
    <xdr:to>
      <xdr:col>1</xdr:col>
      <xdr:colOff>57151</xdr:colOff>
      <xdr:row>189</xdr:row>
      <xdr:rowOff>66675</xdr:rowOff>
    </xdr:to>
    <xdr:cxnSp macro="">
      <xdr:nvCxnSpPr>
        <xdr:cNvPr id="339" name="Straight Arrow Connector 338">
          <a:extLst>
            <a:ext uri="{FF2B5EF4-FFF2-40B4-BE49-F238E27FC236}">
              <a16:creationId xmlns:a16="http://schemas.microsoft.com/office/drawing/2014/main" id="{00000000-0008-0000-0900-000053010000}"/>
            </a:ext>
          </a:extLst>
        </xdr:cNvPr>
        <xdr:cNvCxnSpPr>
          <a:stCxn id="335" idx="2"/>
          <a:endCxn id="338" idx="0"/>
        </xdr:cNvCxnSpPr>
      </xdr:nvCxnSpPr>
      <xdr:spPr>
        <a:xfrm flipH="1">
          <a:off x="661987" y="35928300"/>
          <a:ext cx="4764" cy="333375"/>
        </a:xfrm>
        <a:prstGeom prst="straightConnector1">
          <a:avLst/>
        </a:prstGeom>
        <a:ln>
          <a:tailEnd type="triangle"/>
        </a:ln>
      </xdr:spPr>
      <xdr:style>
        <a:lnRef idx="2">
          <a:schemeClr val="dk1"/>
        </a:lnRef>
        <a:fillRef idx="1">
          <a:schemeClr val="lt1"/>
        </a:fillRef>
        <a:effectRef idx="0">
          <a:schemeClr val="dk1"/>
        </a:effectRef>
        <a:fontRef idx="minor">
          <a:schemeClr val="dk1"/>
        </a:fontRef>
      </xdr:style>
    </xdr:cxnSp>
    <xdr:clientData/>
  </xdr:twoCellAnchor>
  <xdr:twoCellAnchor>
    <xdr:from>
      <xdr:col>1</xdr:col>
      <xdr:colOff>323851</xdr:colOff>
      <xdr:row>186</xdr:row>
      <xdr:rowOff>114300</xdr:rowOff>
    </xdr:from>
    <xdr:to>
      <xdr:col>3</xdr:col>
      <xdr:colOff>57151</xdr:colOff>
      <xdr:row>196</xdr:row>
      <xdr:rowOff>142875</xdr:rowOff>
    </xdr:to>
    <xdr:cxnSp macro="">
      <xdr:nvCxnSpPr>
        <xdr:cNvPr id="343" name="Straight Connector 342">
          <a:extLst>
            <a:ext uri="{FF2B5EF4-FFF2-40B4-BE49-F238E27FC236}">
              <a16:creationId xmlns:a16="http://schemas.microsoft.com/office/drawing/2014/main" id="{00000000-0008-0000-0900-000057010000}"/>
            </a:ext>
          </a:extLst>
        </xdr:cNvPr>
        <xdr:cNvCxnSpPr>
          <a:stCxn id="335" idx="3"/>
          <a:endCxn id="275" idx="1"/>
        </xdr:cNvCxnSpPr>
      </xdr:nvCxnSpPr>
      <xdr:spPr>
        <a:xfrm>
          <a:off x="933451" y="35737800"/>
          <a:ext cx="952500" cy="1933575"/>
        </a:xfrm>
        <a:prstGeom prst="line">
          <a:avLst/>
        </a:prstGeom>
        <a:ln>
          <a:prstDash val="dash"/>
        </a:ln>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390524</xdr:colOff>
      <xdr:row>183</xdr:row>
      <xdr:rowOff>28575</xdr:rowOff>
    </xdr:from>
    <xdr:to>
      <xdr:col>3</xdr:col>
      <xdr:colOff>333375</xdr:colOff>
      <xdr:row>189</xdr:row>
      <xdr:rowOff>0</xdr:rowOff>
    </xdr:to>
    <xdr:cxnSp macro="">
      <xdr:nvCxnSpPr>
        <xdr:cNvPr id="346" name="Straight Connector 345">
          <a:extLst>
            <a:ext uri="{FF2B5EF4-FFF2-40B4-BE49-F238E27FC236}">
              <a16:creationId xmlns:a16="http://schemas.microsoft.com/office/drawing/2014/main" id="{00000000-0008-0000-0900-00005A010000}"/>
            </a:ext>
          </a:extLst>
        </xdr:cNvPr>
        <xdr:cNvCxnSpPr>
          <a:stCxn id="290" idx="3"/>
          <a:endCxn id="278" idx="1"/>
        </xdr:cNvCxnSpPr>
      </xdr:nvCxnSpPr>
      <xdr:spPr>
        <a:xfrm>
          <a:off x="1000124" y="35080575"/>
          <a:ext cx="1162051" cy="1114425"/>
        </a:xfrm>
        <a:prstGeom prst="line">
          <a:avLst/>
        </a:prstGeom>
        <a:ln>
          <a:prstDash val="dash"/>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561975</xdr:colOff>
      <xdr:row>189</xdr:row>
      <xdr:rowOff>28575</xdr:rowOff>
    </xdr:from>
    <xdr:to>
      <xdr:col>3</xdr:col>
      <xdr:colOff>57150</xdr:colOff>
      <xdr:row>192</xdr:row>
      <xdr:rowOff>161925</xdr:rowOff>
    </xdr:to>
    <xdr:cxnSp macro="">
      <xdr:nvCxnSpPr>
        <xdr:cNvPr id="349" name="Straight Connector 348">
          <a:extLst>
            <a:ext uri="{FF2B5EF4-FFF2-40B4-BE49-F238E27FC236}">
              <a16:creationId xmlns:a16="http://schemas.microsoft.com/office/drawing/2014/main" id="{00000000-0008-0000-0900-00005D010000}"/>
            </a:ext>
          </a:extLst>
        </xdr:cNvPr>
        <xdr:cNvCxnSpPr>
          <a:stCxn id="242" idx="3"/>
          <a:endCxn id="276" idx="1"/>
        </xdr:cNvCxnSpPr>
      </xdr:nvCxnSpPr>
      <xdr:spPr>
        <a:xfrm>
          <a:off x="1781175" y="36223575"/>
          <a:ext cx="104775" cy="704850"/>
        </a:xfrm>
        <a:prstGeom prst="line">
          <a:avLst/>
        </a:prstGeom>
        <a:ln>
          <a:prstDash val="dash"/>
        </a:ln>
      </xdr:spPr>
      <xdr:style>
        <a:lnRef idx="1">
          <a:schemeClr val="dk1"/>
        </a:lnRef>
        <a:fillRef idx="0">
          <a:schemeClr val="dk1"/>
        </a:fillRef>
        <a:effectRef idx="0">
          <a:schemeClr val="dk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9</xdr:col>
          <xdr:colOff>47625</xdr:colOff>
          <xdr:row>1</xdr:row>
          <xdr:rowOff>114300</xdr:rowOff>
        </xdr:from>
        <xdr:to>
          <xdr:col>16</xdr:col>
          <xdr:colOff>66675</xdr:colOff>
          <xdr:row>22</xdr:row>
          <xdr:rowOff>66675</xdr:rowOff>
        </xdr:to>
        <xdr:sp macro="" textlink="">
          <xdr:nvSpPr>
            <xdr:cNvPr id="8194" name="Object 5" hidden="1">
              <a:extLst>
                <a:ext uri="{63B3BB69-23CF-44E3-9099-C40C66FF867C}">
                  <a14:compatExt spid="_x0000_s8194"/>
                </a:ext>
                <a:ext uri="{FF2B5EF4-FFF2-40B4-BE49-F238E27FC236}">
                  <a16:creationId xmlns:a16="http://schemas.microsoft.com/office/drawing/2014/main" id="{00000000-0008-0000-0B00-000002200000}"/>
                </a:ext>
              </a:extLst>
            </xdr:cNvPr>
            <xdr:cNvSpPr/>
          </xdr:nvSpPr>
          <xdr:spPr bwMode="auto">
            <a:xfrm>
              <a:off x="0" y="0"/>
              <a:ext cx="0" cy="0"/>
            </a:xfrm>
            <a:prstGeom prst="rect">
              <a:avLst/>
            </a:prstGeom>
            <a:noFill/>
            <a:effectLst/>
            <a:extLst>
              <a:ext uri="{909E8E84-426E-40DD-AFC4-6F175D3DCCD1}">
                <a14:hiddenFill>
                  <a:solidFill>
                    <a:srgbClr val="00E4A8"/>
                  </a:solidFill>
                </a14:hiddenFill>
              </a:ext>
              <a:ext uri="{AF507438-7753-43E0-B8FC-AC1667EBCBE1}">
                <a14:hiddenEffects>
                  <a:effectLst>
                    <a:outerShdw dist="38099" dir="2700000" algn="ctr" rotWithShape="0">
                      <a:srgbClr val="1C1C1C">
                        <a:alpha val="74997"/>
                      </a:srgbClr>
                    </a:outerShdw>
                  </a:effectLst>
                </a14:hiddenEffects>
              </a:ext>
            </a:extLst>
          </xdr:spPr>
        </xdr:sp>
        <xdr:clientData/>
      </xdr:twoCellAnchor>
    </mc:Choice>
    <mc:Fallback/>
  </mc:AlternateContent>
</xdr:wsDr>
</file>

<file path=xl/drawings/drawing6.xml><?xml version="1.0" encoding="utf-8"?>
<xdr:wsDr xmlns:xdr="http://schemas.openxmlformats.org/drawingml/2006/spreadsheetDrawing" xmlns:a="http://schemas.openxmlformats.org/drawingml/2006/main">
  <xdr:twoCellAnchor>
    <xdr:from>
      <xdr:col>2</xdr:col>
      <xdr:colOff>323851</xdr:colOff>
      <xdr:row>18</xdr:row>
      <xdr:rowOff>171450</xdr:rowOff>
    </xdr:from>
    <xdr:to>
      <xdr:col>7</xdr:col>
      <xdr:colOff>406401</xdr:colOff>
      <xdr:row>29</xdr:row>
      <xdr:rowOff>127000</xdr:rowOff>
    </xdr:to>
    <xdr:graphicFrame macro="">
      <xdr:nvGraphicFramePr>
        <xdr:cNvPr id="2" name="Chart 1">
          <a:extLst>
            <a:ext uri="{FF2B5EF4-FFF2-40B4-BE49-F238E27FC236}">
              <a16:creationId xmlns:a16="http://schemas.microsoft.com/office/drawing/2014/main" id="{00000000-0008-0000-0D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76200</xdr:colOff>
      <xdr:row>18</xdr:row>
      <xdr:rowOff>123825</xdr:rowOff>
    </xdr:from>
    <xdr:to>
      <xdr:col>19</xdr:col>
      <xdr:colOff>279400</xdr:colOff>
      <xdr:row>33</xdr:row>
      <xdr:rowOff>0</xdr:rowOff>
    </xdr:to>
    <xdr:graphicFrame macro="">
      <xdr:nvGraphicFramePr>
        <xdr:cNvPr id="3" name="Chart 2">
          <a:extLst>
            <a:ext uri="{FF2B5EF4-FFF2-40B4-BE49-F238E27FC236}">
              <a16:creationId xmlns:a16="http://schemas.microsoft.com/office/drawing/2014/main" id="{00000000-0008-0000-0D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381000</xdr:colOff>
      <xdr:row>65</xdr:row>
      <xdr:rowOff>88900</xdr:rowOff>
    </xdr:from>
    <xdr:to>
      <xdr:col>8</xdr:col>
      <xdr:colOff>533400</xdr:colOff>
      <xdr:row>77</xdr:row>
      <xdr:rowOff>165100</xdr:rowOff>
    </xdr:to>
    <xdr:graphicFrame macro="">
      <xdr:nvGraphicFramePr>
        <xdr:cNvPr id="4" name="Chart 3">
          <a:extLst>
            <a:ext uri="{FF2B5EF4-FFF2-40B4-BE49-F238E27FC236}">
              <a16:creationId xmlns:a16="http://schemas.microsoft.com/office/drawing/2014/main" id="{00000000-0008-0000-0D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xdr:col>
      <xdr:colOff>590549</xdr:colOff>
      <xdr:row>17</xdr:row>
      <xdr:rowOff>161925</xdr:rowOff>
    </xdr:from>
    <xdr:to>
      <xdr:col>9</xdr:col>
      <xdr:colOff>600074</xdr:colOff>
      <xdr:row>34</xdr:row>
      <xdr:rowOff>123825</xdr:rowOff>
    </xdr:to>
    <xdr:graphicFrame macro="">
      <xdr:nvGraphicFramePr>
        <xdr:cNvPr id="3" name="Chart 2">
          <a:extLst>
            <a:ext uri="{FF2B5EF4-FFF2-40B4-BE49-F238E27FC236}">
              <a16:creationId xmlns:a16="http://schemas.microsoft.com/office/drawing/2014/main" id="{00000000-0008-0000-0E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381000</xdr:colOff>
      <xdr:row>12</xdr:row>
      <xdr:rowOff>133350</xdr:rowOff>
    </xdr:from>
    <xdr:to>
      <xdr:col>9</xdr:col>
      <xdr:colOff>38100</xdr:colOff>
      <xdr:row>26</xdr:row>
      <xdr:rowOff>180975</xdr:rowOff>
    </xdr:to>
    <xdr:pic>
      <xdr:nvPicPr>
        <xdr:cNvPr id="2" name="Picture 1">
          <a:extLst>
            <a:ext uri="{FF2B5EF4-FFF2-40B4-BE49-F238E27FC236}">
              <a16:creationId xmlns:a16="http://schemas.microsoft.com/office/drawing/2014/main" id="{00000000-0008-0000-0F00-000002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381000" y="2038350"/>
          <a:ext cx="3619500" cy="2714625"/>
        </a:xfrm>
        <a:prstGeom prst="rect">
          <a:avLst/>
        </a:prstGeom>
        <a:noFill/>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5.xml"/><Relationship Id="rId1" Type="http://schemas.openxmlformats.org/officeDocument/2006/relationships/printerSettings" Target="../printerSettings/printerSettings11.bin"/><Relationship Id="rId5" Type="http://schemas.openxmlformats.org/officeDocument/2006/relationships/image" Target="../media/image2.emf"/><Relationship Id="rId4" Type="http://schemas.openxmlformats.org/officeDocument/2006/relationships/oleObject" Target="../embeddings/Microsoft_Excel_97-2003_Worksheet.xls"/></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9"/>
  <sheetViews>
    <sheetView topLeftCell="A21" zoomScaleNormal="100" workbookViewId="0">
      <selection activeCell="L56" sqref="L56"/>
    </sheetView>
  </sheetViews>
  <sheetFormatPr defaultRowHeight="15" x14ac:dyDescent="0.25"/>
  <cols>
    <col min="1" max="1" width="12.140625" customWidth="1"/>
  </cols>
  <sheetData>
    <row r="1" spans="1:4" ht="18.75" x14ac:dyDescent="0.3">
      <c r="A1" s="8" t="s">
        <v>208</v>
      </c>
    </row>
    <row r="2" spans="1:4" x14ac:dyDescent="0.25">
      <c r="A2" t="s">
        <v>209</v>
      </c>
    </row>
    <row r="3" spans="1:4" x14ac:dyDescent="0.25">
      <c r="A3" t="s">
        <v>210</v>
      </c>
    </row>
    <row r="4" spans="1:4" x14ac:dyDescent="0.25">
      <c r="A4" s="33" t="s">
        <v>211</v>
      </c>
    </row>
    <row r="5" spans="1:4" x14ac:dyDescent="0.25">
      <c r="A5" s="33" t="s">
        <v>212</v>
      </c>
    </row>
    <row r="9" spans="1:4" ht="20.100000000000001" customHeight="1" x14ac:dyDescent="0.25">
      <c r="A9" t="s">
        <v>213</v>
      </c>
      <c r="B9" t="s">
        <v>381</v>
      </c>
      <c r="C9" t="s">
        <v>414</v>
      </c>
    </row>
    <row r="10" spans="1:4" ht="20.100000000000001" customHeight="1" x14ac:dyDescent="0.25">
      <c r="A10" t="s">
        <v>214</v>
      </c>
      <c r="B10" t="s">
        <v>382</v>
      </c>
    </row>
    <row r="11" spans="1:4" ht="20.100000000000001" customHeight="1" x14ac:dyDescent="0.25">
      <c r="A11" t="s">
        <v>215</v>
      </c>
      <c r="B11" s="1" t="s">
        <v>389</v>
      </c>
      <c r="D11" t="s">
        <v>388</v>
      </c>
    </row>
    <row r="12" spans="1:4" ht="20.100000000000001" customHeight="1" x14ac:dyDescent="0.25">
      <c r="A12" t="s">
        <v>216</v>
      </c>
      <c r="B12" t="s">
        <v>217</v>
      </c>
    </row>
    <row r="13" spans="1:4" ht="20.100000000000001" customHeight="1" x14ac:dyDescent="0.25">
      <c r="A13" t="s">
        <v>391</v>
      </c>
      <c r="B13" t="s">
        <v>218</v>
      </c>
    </row>
    <row r="14" spans="1:4" ht="20.100000000000001" customHeight="1" x14ac:dyDescent="0.25">
      <c r="A14" t="s">
        <v>219</v>
      </c>
      <c r="B14" t="s">
        <v>385</v>
      </c>
      <c r="D14" t="s">
        <v>386</v>
      </c>
    </row>
    <row r="15" spans="1:4" ht="20.100000000000001" customHeight="1" x14ac:dyDescent="0.25">
      <c r="A15" t="s">
        <v>220</v>
      </c>
      <c r="B15" t="s">
        <v>221</v>
      </c>
      <c r="D15" t="s">
        <v>387</v>
      </c>
    </row>
    <row r="18" spans="1:1" x14ac:dyDescent="0.25">
      <c r="A18" t="s">
        <v>323</v>
      </c>
    </row>
    <row r="19" spans="1:1" x14ac:dyDescent="0.25">
      <c r="A19" t="s">
        <v>324</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N197"/>
  <sheetViews>
    <sheetView topLeftCell="A166" workbookViewId="0">
      <selection activeCell="N197" sqref="N197"/>
    </sheetView>
  </sheetViews>
  <sheetFormatPr defaultRowHeight="15" x14ac:dyDescent="0.25"/>
  <cols>
    <col min="6" max="6" width="15" customWidth="1"/>
    <col min="7" max="7" width="12" bestFit="1" customWidth="1"/>
    <col min="9" max="9" width="15" bestFit="1" customWidth="1"/>
    <col min="12" max="12" width="13.140625" customWidth="1"/>
    <col min="13" max="13" width="35.28515625" bestFit="1" customWidth="1"/>
  </cols>
  <sheetData>
    <row r="1" spans="1:6" ht="18.75" x14ac:dyDescent="0.3">
      <c r="A1" s="8" t="s">
        <v>122</v>
      </c>
    </row>
    <row r="2" spans="1:6" ht="18.75" x14ac:dyDescent="0.3">
      <c r="A2" s="8" t="s">
        <v>123</v>
      </c>
    </row>
    <row r="3" spans="1:6" ht="18.75" x14ac:dyDescent="0.3">
      <c r="A3" s="8" t="s">
        <v>124</v>
      </c>
    </row>
    <row r="4" spans="1:6" ht="18.75" x14ac:dyDescent="0.3">
      <c r="A4" s="8"/>
    </row>
    <row r="6" spans="1:6" x14ac:dyDescent="0.25">
      <c r="A6" t="s">
        <v>115</v>
      </c>
      <c r="B6" t="s">
        <v>270</v>
      </c>
      <c r="F6" t="s">
        <v>116</v>
      </c>
    </row>
    <row r="7" spans="1:6" x14ac:dyDescent="0.25">
      <c r="A7" t="s">
        <v>117</v>
      </c>
      <c r="B7" t="s">
        <v>271</v>
      </c>
      <c r="F7" t="s">
        <v>118</v>
      </c>
    </row>
    <row r="8" spans="1:6" x14ac:dyDescent="0.25">
      <c r="A8" t="s">
        <v>119</v>
      </c>
      <c r="B8" t="s">
        <v>272</v>
      </c>
    </row>
    <row r="9" spans="1:6" x14ac:dyDescent="0.25">
      <c r="A9" t="s">
        <v>120</v>
      </c>
      <c r="B9" t="s">
        <v>273</v>
      </c>
    </row>
    <row r="10" spans="1:6" x14ac:dyDescent="0.25">
      <c r="A10" t="s">
        <v>121</v>
      </c>
      <c r="B10" t="s">
        <v>274</v>
      </c>
    </row>
    <row r="11" spans="1:6" x14ac:dyDescent="0.25">
      <c r="B11" s="28"/>
    </row>
    <row r="12" spans="1:6" x14ac:dyDescent="0.25">
      <c r="A12" t="s">
        <v>268</v>
      </c>
    </row>
    <row r="13" spans="1:6" x14ac:dyDescent="0.25">
      <c r="A13" t="s">
        <v>269</v>
      </c>
    </row>
    <row r="14" spans="1:6" x14ac:dyDescent="0.25">
      <c r="A14" t="s">
        <v>261</v>
      </c>
    </row>
    <row r="16" spans="1:6" x14ac:dyDescent="0.25">
      <c r="A16" t="s">
        <v>262</v>
      </c>
    </row>
    <row r="18" spans="1:12" x14ac:dyDescent="0.25">
      <c r="A18" s="13" t="s">
        <v>41</v>
      </c>
      <c r="B18" t="s">
        <v>263</v>
      </c>
    </row>
    <row r="19" spans="1:12" x14ac:dyDescent="0.25">
      <c r="A19" s="13" t="s">
        <v>41</v>
      </c>
      <c r="B19" t="s">
        <v>264</v>
      </c>
    </row>
    <row r="20" spans="1:12" x14ac:dyDescent="0.25">
      <c r="A20" s="13" t="s">
        <v>41</v>
      </c>
      <c r="B20" t="s">
        <v>265</v>
      </c>
    </row>
    <row r="21" spans="1:12" x14ac:dyDescent="0.25">
      <c r="A21" s="13"/>
      <c r="B21" t="s">
        <v>266</v>
      </c>
    </row>
    <row r="22" spans="1:12" x14ac:dyDescent="0.25">
      <c r="A22" s="13"/>
      <c r="B22" t="s">
        <v>267</v>
      </c>
    </row>
    <row r="24" spans="1:12" x14ac:dyDescent="0.25">
      <c r="B24" t="s">
        <v>468</v>
      </c>
      <c r="E24" t="s">
        <v>469</v>
      </c>
      <c r="H24" t="s">
        <v>470</v>
      </c>
      <c r="K24" t="s">
        <v>486</v>
      </c>
    </row>
    <row r="25" spans="1:12" x14ac:dyDescent="0.25">
      <c r="B25" s="24" t="s">
        <v>459</v>
      </c>
      <c r="C25" s="24">
        <v>2</v>
      </c>
      <c r="E25" s="24" t="s">
        <v>460</v>
      </c>
      <c r="F25" s="24">
        <v>4</v>
      </c>
      <c r="H25" s="71" t="s">
        <v>471</v>
      </c>
      <c r="I25" s="71">
        <v>3</v>
      </c>
      <c r="K25" s="24" t="s">
        <v>471</v>
      </c>
      <c r="L25" s="24">
        <v>3</v>
      </c>
    </row>
    <row r="26" spans="1:12" x14ac:dyDescent="0.25">
      <c r="B26" s="71" t="s">
        <v>460</v>
      </c>
      <c r="C26" s="71">
        <v>4</v>
      </c>
      <c r="E26" s="24" t="s">
        <v>461</v>
      </c>
      <c r="F26" s="24">
        <v>4</v>
      </c>
      <c r="H26" s="71" t="s">
        <v>472</v>
      </c>
      <c r="I26" s="71">
        <v>3</v>
      </c>
      <c r="K26" s="24" t="s">
        <v>472</v>
      </c>
      <c r="L26" s="24">
        <v>3</v>
      </c>
    </row>
    <row r="27" spans="1:12" x14ac:dyDescent="0.25">
      <c r="B27" s="71" t="s">
        <v>461</v>
      </c>
      <c r="C27" s="71">
        <v>4</v>
      </c>
      <c r="E27" s="24" t="s">
        <v>462</v>
      </c>
      <c r="F27" s="24">
        <v>4</v>
      </c>
      <c r="H27" s="24" t="s">
        <v>473</v>
      </c>
      <c r="I27" s="24">
        <v>2</v>
      </c>
      <c r="K27" s="24" t="s">
        <v>474</v>
      </c>
      <c r="L27" s="24">
        <v>4</v>
      </c>
    </row>
    <row r="28" spans="1:12" x14ac:dyDescent="0.25">
      <c r="B28" s="71" t="s">
        <v>462</v>
      </c>
      <c r="C28" s="71">
        <v>4</v>
      </c>
      <c r="E28" s="24" t="s">
        <v>463</v>
      </c>
      <c r="F28" s="24">
        <v>3</v>
      </c>
      <c r="H28" s="71" t="s">
        <v>474</v>
      </c>
      <c r="I28" s="71">
        <v>4</v>
      </c>
      <c r="K28" s="24" t="s">
        <v>475</v>
      </c>
      <c r="L28" s="24">
        <v>3</v>
      </c>
    </row>
    <row r="29" spans="1:12" x14ac:dyDescent="0.25">
      <c r="B29" s="71" t="s">
        <v>463</v>
      </c>
      <c r="C29" s="71">
        <v>3</v>
      </c>
      <c r="E29" s="24" t="s">
        <v>464</v>
      </c>
      <c r="F29" s="24">
        <v>5</v>
      </c>
      <c r="H29" s="71" t="s">
        <v>475</v>
      </c>
      <c r="I29" s="71">
        <v>3</v>
      </c>
      <c r="K29" s="24" t="s">
        <v>476</v>
      </c>
      <c r="L29" s="24">
        <v>4</v>
      </c>
    </row>
    <row r="30" spans="1:12" x14ac:dyDescent="0.25">
      <c r="B30" s="71" t="s">
        <v>464</v>
      </c>
      <c r="C30" s="71">
        <v>5</v>
      </c>
      <c r="E30" s="24" t="s">
        <v>465</v>
      </c>
      <c r="F30" s="24">
        <v>4</v>
      </c>
      <c r="H30" s="71" t="s">
        <v>476</v>
      </c>
      <c r="I30" s="71">
        <v>4</v>
      </c>
      <c r="K30" s="24" t="s">
        <v>477</v>
      </c>
      <c r="L30" s="24">
        <v>3</v>
      </c>
    </row>
    <row r="31" spans="1:12" x14ac:dyDescent="0.25">
      <c r="B31" s="71" t="s">
        <v>465</v>
      </c>
      <c r="C31" s="71">
        <v>4</v>
      </c>
      <c r="H31" s="71" t="s">
        <v>477</v>
      </c>
      <c r="I31" s="71">
        <v>3</v>
      </c>
      <c r="K31" s="24" t="s">
        <v>478</v>
      </c>
      <c r="L31" s="24">
        <v>4</v>
      </c>
    </row>
    <row r="32" spans="1:12" x14ac:dyDescent="0.25">
      <c r="B32" s="24" t="s">
        <v>466</v>
      </c>
      <c r="C32" s="24">
        <v>2</v>
      </c>
      <c r="H32" s="71" t="s">
        <v>478</v>
      </c>
      <c r="I32" s="71">
        <v>4</v>
      </c>
      <c r="K32" s="24" t="s">
        <v>479</v>
      </c>
      <c r="L32" s="24">
        <v>3</v>
      </c>
    </row>
    <row r="33" spans="2:12" x14ac:dyDescent="0.25">
      <c r="B33" s="24" t="s">
        <v>467</v>
      </c>
      <c r="C33" s="24">
        <v>1</v>
      </c>
      <c r="H33" s="71" t="s">
        <v>479</v>
      </c>
      <c r="I33" s="71">
        <v>3</v>
      </c>
      <c r="K33" s="24" t="s">
        <v>480</v>
      </c>
      <c r="L33" s="24">
        <v>3</v>
      </c>
    </row>
    <row r="34" spans="2:12" x14ac:dyDescent="0.25">
      <c r="H34" s="71" t="s">
        <v>480</v>
      </c>
      <c r="I34" s="71">
        <v>3</v>
      </c>
      <c r="K34" s="24" t="s">
        <v>481</v>
      </c>
      <c r="L34" s="24">
        <v>4</v>
      </c>
    </row>
    <row r="35" spans="2:12" x14ac:dyDescent="0.25">
      <c r="H35" s="71" t="s">
        <v>481</v>
      </c>
      <c r="I35" s="71">
        <v>4</v>
      </c>
      <c r="K35" s="24" t="s">
        <v>482</v>
      </c>
      <c r="L35" s="24">
        <v>3</v>
      </c>
    </row>
    <row r="36" spans="2:12" x14ac:dyDescent="0.25">
      <c r="H36" s="71" t="s">
        <v>482</v>
      </c>
      <c r="I36" s="71">
        <v>3</v>
      </c>
      <c r="K36" s="24" t="s">
        <v>483</v>
      </c>
      <c r="L36" s="24">
        <v>3</v>
      </c>
    </row>
    <row r="37" spans="2:12" x14ac:dyDescent="0.25">
      <c r="H37" s="71" t="s">
        <v>483</v>
      </c>
      <c r="I37" s="71">
        <v>3</v>
      </c>
      <c r="K37" s="24" t="s">
        <v>485</v>
      </c>
      <c r="L37" s="24">
        <v>4</v>
      </c>
    </row>
    <row r="38" spans="2:12" x14ac:dyDescent="0.25">
      <c r="H38" s="24" t="s">
        <v>484</v>
      </c>
      <c r="I38" s="24">
        <v>2</v>
      </c>
    </row>
    <row r="39" spans="2:12" x14ac:dyDescent="0.25">
      <c r="E39" t="s">
        <v>487</v>
      </c>
      <c r="H39" s="71" t="s">
        <v>485</v>
      </c>
      <c r="I39" s="71">
        <v>4</v>
      </c>
    </row>
    <row r="40" spans="2:12" x14ac:dyDescent="0.25">
      <c r="E40" s="71" t="s">
        <v>488</v>
      </c>
      <c r="F40" s="71">
        <v>3</v>
      </c>
    </row>
    <row r="41" spans="2:12" x14ac:dyDescent="0.25">
      <c r="B41" t="s">
        <v>494</v>
      </c>
      <c r="E41" s="71" t="s">
        <v>489</v>
      </c>
      <c r="F41" s="71">
        <v>3</v>
      </c>
      <c r="H41" s="45" t="s">
        <v>505</v>
      </c>
      <c r="K41" s="45" t="s">
        <v>494</v>
      </c>
      <c r="L41" s="45"/>
    </row>
    <row r="42" spans="2:12" x14ac:dyDescent="0.25">
      <c r="B42" s="34" t="s">
        <v>488</v>
      </c>
      <c r="C42" s="34" t="s">
        <v>504</v>
      </c>
      <c r="E42" s="44" t="s">
        <v>491</v>
      </c>
      <c r="F42" s="44">
        <v>2</v>
      </c>
      <c r="H42" s="44" t="s">
        <v>488</v>
      </c>
      <c r="I42" s="44">
        <v>3</v>
      </c>
      <c r="K42" s="45" t="s">
        <v>506</v>
      </c>
      <c r="L42" s="45" t="s">
        <v>504</v>
      </c>
    </row>
    <row r="43" spans="2:12" x14ac:dyDescent="0.25">
      <c r="B43" s="34" t="s">
        <v>489</v>
      </c>
      <c r="C43" s="34" t="s">
        <v>504</v>
      </c>
      <c r="E43" s="71" t="s">
        <v>490</v>
      </c>
      <c r="F43" s="71">
        <v>3</v>
      </c>
      <c r="H43" s="44" t="s">
        <v>489</v>
      </c>
      <c r="I43" s="44">
        <v>3</v>
      </c>
      <c r="K43" s="45" t="s">
        <v>507</v>
      </c>
      <c r="L43" s="45" t="s">
        <v>504</v>
      </c>
    </row>
    <row r="44" spans="2:12" x14ac:dyDescent="0.25">
      <c r="B44" s="34" t="s">
        <v>491</v>
      </c>
      <c r="C44" s="34" t="s">
        <v>504</v>
      </c>
      <c r="E44" s="44" t="s">
        <v>492</v>
      </c>
      <c r="F44" s="44">
        <v>2</v>
      </c>
      <c r="H44" s="44" t="s">
        <v>490</v>
      </c>
      <c r="I44" s="44">
        <v>3</v>
      </c>
      <c r="K44" s="45" t="s">
        <v>508</v>
      </c>
      <c r="L44" s="45"/>
    </row>
    <row r="45" spans="2:12" x14ac:dyDescent="0.25">
      <c r="B45" s="34" t="s">
        <v>490</v>
      </c>
      <c r="C45" s="34" t="s">
        <v>504</v>
      </c>
      <c r="E45" s="71" t="s">
        <v>493</v>
      </c>
      <c r="F45" s="71">
        <v>3</v>
      </c>
      <c r="H45" s="44" t="s">
        <v>493</v>
      </c>
      <c r="I45" s="44">
        <v>3</v>
      </c>
      <c r="K45" s="45" t="s">
        <v>509</v>
      </c>
      <c r="L45" s="45" t="s">
        <v>504</v>
      </c>
    </row>
    <row r="46" spans="2:12" x14ac:dyDescent="0.25">
      <c r="B46" s="34" t="s">
        <v>492</v>
      </c>
      <c r="C46" s="34" t="s">
        <v>504</v>
      </c>
      <c r="E46" s="71" t="s">
        <v>495</v>
      </c>
      <c r="F46" s="71">
        <v>3</v>
      </c>
      <c r="H46" s="44" t="s">
        <v>495</v>
      </c>
      <c r="I46" s="44">
        <v>3</v>
      </c>
      <c r="K46" s="45"/>
      <c r="L46" s="45"/>
    </row>
    <row r="47" spans="2:12" x14ac:dyDescent="0.25">
      <c r="B47" s="34" t="s">
        <v>493</v>
      </c>
      <c r="C47" s="34" t="s">
        <v>504</v>
      </c>
      <c r="E47" s="71" t="s">
        <v>496</v>
      </c>
      <c r="F47" s="71">
        <v>4</v>
      </c>
      <c r="H47" s="44" t="s">
        <v>496</v>
      </c>
      <c r="I47" s="44">
        <v>4</v>
      </c>
      <c r="K47" s="45" t="s">
        <v>510</v>
      </c>
      <c r="L47" s="45"/>
    </row>
    <row r="48" spans="2:12" x14ac:dyDescent="0.25">
      <c r="B48" s="34" t="s">
        <v>495</v>
      </c>
      <c r="C48" s="34" t="s">
        <v>504</v>
      </c>
      <c r="E48" s="71" t="s">
        <v>497</v>
      </c>
      <c r="F48" s="71">
        <v>3</v>
      </c>
      <c r="H48" s="44" t="s">
        <v>497</v>
      </c>
      <c r="I48" s="44">
        <v>3</v>
      </c>
      <c r="K48" s="71" t="s">
        <v>506</v>
      </c>
      <c r="L48" s="71">
        <v>3</v>
      </c>
    </row>
    <row r="49" spans="2:12" x14ac:dyDescent="0.25">
      <c r="B49" s="34" t="s">
        <v>496</v>
      </c>
      <c r="C49" s="34" t="s">
        <v>504</v>
      </c>
      <c r="E49" s="71" t="s">
        <v>498</v>
      </c>
      <c r="F49" s="71">
        <v>3</v>
      </c>
      <c r="H49" s="44" t="s">
        <v>498</v>
      </c>
      <c r="I49" s="44">
        <v>3</v>
      </c>
      <c r="K49" s="71" t="s">
        <v>507</v>
      </c>
      <c r="L49" s="71">
        <v>3</v>
      </c>
    </row>
    <row r="50" spans="2:12" x14ac:dyDescent="0.25">
      <c r="B50" s="34" t="s">
        <v>497</v>
      </c>
      <c r="C50" s="34" t="s">
        <v>504</v>
      </c>
      <c r="E50" s="71" t="s">
        <v>500</v>
      </c>
      <c r="F50" s="71">
        <v>3</v>
      </c>
      <c r="H50" s="44" t="s">
        <v>500</v>
      </c>
      <c r="I50" s="44">
        <v>3</v>
      </c>
      <c r="K50" s="71" t="s">
        <v>509</v>
      </c>
      <c r="L50" s="71">
        <v>3</v>
      </c>
    </row>
    <row r="51" spans="2:12" x14ac:dyDescent="0.25">
      <c r="B51" s="34" t="s">
        <v>498</v>
      </c>
      <c r="C51" s="34" t="s">
        <v>504</v>
      </c>
      <c r="E51" s="71" t="s">
        <v>501</v>
      </c>
      <c r="F51" s="71">
        <v>3</v>
      </c>
      <c r="H51" s="44" t="s">
        <v>501</v>
      </c>
      <c r="I51" s="44">
        <v>3</v>
      </c>
    </row>
    <row r="52" spans="2:12" x14ac:dyDescent="0.25">
      <c r="B52" s="34" t="s">
        <v>499</v>
      </c>
      <c r="C52" s="34"/>
      <c r="E52" s="71" t="s">
        <v>502</v>
      </c>
      <c r="F52" s="71">
        <v>3</v>
      </c>
      <c r="H52" s="44" t="s">
        <v>502</v>
      </c>
      <c r="I52" s="44">
        <v>3</v>
      </c>
      <c r="K52" t="s">
        <v>511</v>
      </c>
    </row>
    <row r="53" spans="2:12" x14ac:dyDescent="0.25">
      <c r="B53" s="34" t="s">
        <v>500</v>
      </c>
      <c r="C53" s="34" t="s">
        <v>504</v>
      </c>
      <c r="K53" s="44" t="s">
        <v>506</v>
      </c>
      <c r="L53" s="44">
        <v>3</v>
      </c>
    </row>
    <row r="54" spans="2:12" x14ac:dyDescent="0.25">
      <c r="B54" s="34" t="s">
        <v>501</v>
      </c>
      <c r="C54" s="34" t="s">
        <v>504</v>
      </c>
      <c r="K54" s="44" t="s">
        <v>507</v>
      </c>
      <c r="L54" s="44">
        <v>3</v>
      </c>
    </row>
    <row r="55" spans="2:12" x14ac:dyDescent="0.25">
      <c r="B55" s="34" t="s">
        <v>503</v>
      </c>
      <c r="C55" s="34"/>
      <c r="K55" s="44" t="s">
        <v>509</v>
      </c>
      <c r="L55" s="24">
        <v>3</v>
      </c>
    </row>
    <row r="56" spans="2:12" x14ac:dyDescent="0.25">
      <c r="B56" s="34" t="s">
        <v>502</v>
      </c>
      <c r="C56" s="34" t="s">
        <v>504</v>
      </c>
    </row>
    <row r="65" spans="1:14" x14ac:dyDescent="0.25">
      <c r="A65" t="s">
        <v>268</v>
      </c>
    </row>
    <row r="66" spans="1:14" x14ac:dyDescent="0.25">
      <c r="A66" t="s">
        <v>269</v>
      </c>
    </row>
    <row r="67" spans="1:14" x14ac:dyDescent="0.25">
      <c r="A67" t="s">
        <v>261</v>
      </c>
    </row>
    <row r="69" spans="1:14" x14ac:dyDescent="0.25">
      <c r="A69" t="s">
        <v>262</v>
      </c>
    </row>
    <row r="71" spans="1:14" x14ac:dyDescent="0.25">
      <c r="A71" s="13" t="s">
        <v>41</v>
      </c>
      <c r="B71" t="s">
        <v>263</v>
      </c>
    </row>
    <row r="72" spans="1:14" x14ac:dyDescent="0.25">
      <c r="A72" s="13" t="s">
        <v>41</v>
      </c>
      <c r="B72" t="s">
        <v>264</v>
      </c>
      <c r="I72" t="s">
        <v>115</v>
      </c>
      <c r="J72" t="s">
        <v>270</v>
      </c>
    </row>
    <row r="73" spans="1:14" x14ac:dyDescent="0.25">
      <c r="A73" s="13" t="s">
        <v>41</v>
      </c>
      <c r="B73" t="s">
        <v>265</v>
      </c>
      <c r="I73" t="s">
        <v>117</v>
      </c>
      <c r="J73" t="s">
        <v>271</v>
      </c>
    </row>
    <row r="74" spans="1:14" x14ac:dyDescent="0.25">
      <c r="A74" s="13"/>
      <c r="B74" t="s">
        <v>266</v>
      </c>
      <c r="I74" t="s">
        <v>119</v>
      </c>
      <c r="J74" t="s">
        <v>272</v>
      </c>
    </row>
    <row r="75" spans="1:14" x14ac:dyDescent="0.25">
      <c r="A75" s="13"/>
      <c r="B75" t="s">
        <v>267</v>
      </c>
      <c r="I75" t="s">
        <v>120</v>
      </c>
      <c r="J75" t="s">
        <v>273</v>
      </c>
    </row>
    <row r="76" spans="1:14" x14ac:dyDescent="0.25">
      <c r="I76" t="s">
        <v>121</v>
      </c>
      <c r="J76" t="s">
        <v>274</v>
      </c>
    </row>
    <row r="78" spans="1:14" x14ac:dyDescent="0.25">
      <c r="B78" t="s">
        <v>513</v>
      </c>
      <c r="D78" t="s">
        <v>514</v>
      </c>
      <c r="E78" t="s">
        <v>515</v>
      </c>
      <c r="F78" t="s">
        <v>516</v>
      </c>
      <c r="G78" t="s">
        <v>517</v>
      </c>
      <c r="I78" t="s">
        <v>518</v>
      </c>
      <c r="K78" t="s">
        <v>519</v>
      </c>
    </row>
    <row r="79" spans="1:14" x14ac:dyDescent="0.25">
      <c r="B79" s="34" t="s">
        <v>471</v>
      </c>
      <c r="C79" s="34">
        <v>3</v>
      </c>
      <c r="D79" t="s">
        <v>460</v>
      </c>
      <c r="E79" t="s">
        <v>461</v>
      </c>
      <c r="F79">
        <v>3</v>
      </c>
      <c r="G79">
        <v>4</v>
      </c>
      <c r="I79">
        <v>4</v>
      </c>
      <c r="K79">
        <f>F79/G79</f>
        <v>0.75</v>
      </c>
      <c r="M79" s="34"/>
      <c r="N79" s="34"/>
    </row>
    <row r="80" spans="1:14" x14ac:dyDescent="0.25">
      <c r="B80" s="34"/>
      <c r="C80" s="34"/>
      <c r="D80" t="s">
        <v>461</v>
      </c>
      <c r="E80" t="s">
        <v>460</v>
      </c>
      <c r="F80">
        <v>3</v>
      </c>
      <c r="G80">
        <v>4</v>
      </c>
      <c r="I80">
        <v>4</v>
      </c>
      <c r="K80">
        <f t="shared" ref="K80:K124" si="0">F80/G80</f>
        <v>0.75</v>
      </c>
      <c r="M80" s="34"/>
      <c r="N80" s="34"/>
    </row>
    <row r="81" spans="2:14" x14ac:dyDescent="0.25">
      <c r="B81" s="34"/>
      <c r="C81" s="34"/>
      <c r="M81" s="34"/>
      <c r="N81" s="34"/>
    </row>
    <row r="82" spans="2:14" x14ac:dyDescent="0.25">
      <c r="B82" s="34" t="s">
        <v>472</v>
      </c>
      <c r="C82" s="34">
        <v>3</v>
      </c>
      <c r="D82" t="s">
        <v>460</v>
      </c>
      <c r="E82" t="s">
        <v>462</v>
      </c>
      <c r="F82">
        <v>3</v>
      </c>
      <c r="G82">
        <v>4</v>
      </c>
      <c r="I82">
        <v>4</v>
      </c>
      <c r="K82">
        <f t="shared" si="0"/>
        <v>0.75</v>
      </c>
      <c r="M82" s="34"/>
      <c r="N82" s="34"/>
    </row>
    <row r="83" spans="2:14" x14ac:dyDescent="0.25">
      <c r="B83" s="34"/>
      <c r="C83" s="34"/>
      <c r="D83" t="s">
        <v>462</v>
      </c>
      <c r="E83" t="s">
        <v>460</v>
      </c>
      <c r="F83">
        <v>3</v>
      </c>
      <c r="G83">
        <v>4</v>
      </c>
      <c r="I83">
        <v>4</v>
      </c>
      <c r="K83">
        <f t="shared" si="0"/>
        <v>0.75</v>
      </c>
      <c r="M83" s="34"/>
      <c r="N83" s="34"/>
    </row>
    <row r="84" spans="2:14" x14ac:dyDescent="0.25">
      <c r="B84" s="34"/>
      <c r="C84" s="34"/>
      <c r="M84" s="34"/>
      <c r="N84" s="34"/>
    </row>
    <row r="85" spans="2:14" x14ac:dyDescent="0.25">
      <c r="B85" s="34" t="s">
        <v>474</v>
      </c>
      <c r="C85" s="34">
        <v>4</v>
      </c>
      <c r="D85" t="s">
        <v>460</v>
      </c>
      <c r="E85" t="s">
        <v>464</v>
      </c>
      <c r="F85">
        <v>4</v>
      </c>
      <c r="G85">
        <v>4</v>
      </c>
      <c r="I85">
        <v>5</v>
      </c>
      <c r="K85">
        <f t="shared" si="0"/>
        <v>1</v>
      </c>
      <c r="M85" s="34"/>
      <c r="N85" s="34"/>
    </row>
    <row r="86" spans="2:14" x14ac:dyDescent="0.25">
      <c r="B86" s="34"/>
      <c r="C86" s="34"/>
      <c r="D86" t="s">
        <v>464</v>
      </c>
      <c r="E86" t="s">
        <v>460</v>
      </c>
      <c r="F86">
        <v>4</v>
      </c>
      <c r="G86">
        <v>5</v>
      </c>
      <c r="I86">
        <v>4</v>
      </c>
      <c r="K86">
        <f t="shared" si="0"/>
        <v>0.8</v>
      </c>
      <c r="M86" s="34"/>
      <c r="N86" s="34"/>
    </row>
    <row r="87" spans="2:14" x14ac:dyDescent="0.25">
      <c r="B87" s="34"/>
      <c r="C87" s="34"/>
      <c r="M87" s="34"/>
      <c r="N87" s="34"/>
    </row>
    <row r="88" spans="2:14" x14ac:dyDescent="0.25">
      <c r="B88" s="34" t="s">
        <v>475</v>
      </c>
      <c r="C88" s="34">
        <v>3</v>
      </c>
      <c r="D88" t="s">
        <v>460</v>
      </c>
      <c r="E88" t="s">
        <v>465</v>
      </c>
      <c r="F88">
        <v>3</v>
      </c>
      <c r="G88">
        <v>4</v>
      </c>
      <c r="I88">
        <v>4</v>
      </c>
      <c r="K88">
        <f t="shared" si="0"/>
        <v>0.75</v>
      </c>
      <c r="M88" s="34"/>
      <c r="N88" s="34"/>
    </row>
    <row r="89" spans="2:14" x14ac:dyDescent="0.25">
      <c r="B89" s="34"/>
      <c r="C89" s="34"/>
      <c r="D89" t="s">
        <v>465</v>
      </c>
      <c r="E89" t="s">
        <v>460</v>
      </c>
      <c r="F89">
        <v>3</v>
      </c>
      <c r="G89">
        <v>4</v>
      </c>
      <c r="I89">
        <v>4</v>
      </c>
      <c r="K89">
        <f t="shared" si="0"/>
        <v>0.75</v>
      </c>
      <c r="M89" s="34"/>
      <c r="N89" s="34"/>
    </row>
    <row r="90" spans="2:14" x14ac:dyDescent="0.25">
      <c r="B90" s="34"/>
      <c r="C90" s="34"/>
      <c r="M90" s="34"/>
      <c r="N90" s="34"/>
    </row>
    <row r="91" spans="2:14" x14ac:dyDescent="0.25">
      <c r="B91" s="34" t="s">
        <v>476</v>
      </c>
      <c r="C91" s="34">
        <v>4</v>
      </c>
      <c r="D91" t="s">
        <v>461</v>
      </c>
      <c r="E91" t="s">
        <v>462</v>
      </c>
      <c r="F91">
        <v>4</v>
      </c>
      <c r="G91">
        <v>4</v>
      </c>
      <c r="I91">
        <v>4</v>
      </c>
      <c r="K91">
        <f t="shared" si="0"/>
        <v>1</v>
      </c>
      <c r="M91" s="34"/>
      <c r="N91" s="34"/>
    </row>
    <row r="92" spans="2:14" x14ac:dyDescent="0.25">
      <c r="B92" s="34"/>
      <c r="C92" s="34"/>
      <c r="D92" t="s">
        <v>462</v>
      </c>
      <c r="E92" t="s">
        <v>461</v>
      </c>
      <c r="F92">
        <v>4</v>
      </c>
      <c r="G92">
        <v>4</v>
      </c>
      <c r="I92">
        <v>4</v>
      </c>
      <c r="K92">
        <f t="shared" si="0"/>
        <v>1</v>
      </c>
    </row>
    <row r="93" spans="2:14" x14ac:dyDescent="0.25">
      <c r="B93" s="34"/>
      <c r="C93" s="34"/>
    </row>
    <row r="94" spans="2:14" x14ac:dyDescent="0.25">
      <c r="B94" s="34" t="s">
        <v>477</v>
      </c>
      <c r="C94" s="34">
        <v>3</v>
      </c>
      <c r="D94" t="s">
        <v>461</v>
      </c>
      <c r="E94" t="s">
        <v>463</v>
      </c>
      <c r="F94">
        <v>3</v>
      </c>
      <c r="G94">
        <v>4</v>
      </c>
      <c r="I94">
        <v>3</v>
      </c>
      <c r="K94">
        <f t="shared" si="0"/>
        <v>0.75</v>
      </c>
    </row>
    <row r="95" spans="2:14" x14ac:dyDescent="0.25">
      <c r="B95" s="34"/>
      <c r="C95" s="34"/>
      <c r="D95" t="s">
        <v>463</v>
      </c>
      <c r="E95" t="s">
        <v>461</v>
      </c>
      <c r="F95">
        <v>3</v>
      </c>
      <c r="G95">
        <v>3</v>
      </c>
      <c r="I95">
        <v>4</v>
      </c>
      <c r="K95">
        <f t="shared" si="0"/>
        <v>1</v>
      </c>
    </row>
    <row r="96" spans="2:14" x14ac:dyDescent="0.25">
      <c r="B96" s="34"/>
      <c r="C96" s="34"/>
    </row>
    <row r="97" spans="2:11" x14ac:dyDescent="0.25">
      <c r="B97" s="34" t="s">
        <v>478</v>
      </c>
      <c r="C97" s="34">
        <v>4</v>
      </c>
      <c r="D97" t="s">
        <v>461</v>
      </c>
      <c r="E97" t="s">
        <v>464</v>
      </c>
      <c r="F97">
        <v>4</v>
      </c>
      <c r="G97">
        <v>4</v>
      </c>
      <c r="I97">
        <v>5</v>
      </c>
      <c r="K97">
        <f t="shared" si="0"/>
        <v>1</v>
      </c>
    </row>
    <row r="98" spans="2:11" x14ac:dyDescent="0.25">
      <c r="B98" s="34"/>
      <c r="C98" s="34"/>
      <c r="D98" t="s">
        <v>464</v>
      </c>
      <c r="E98" t="s">
        <v>461</v>
      </c>
      <c r="F98">
        <v>4</v>
      </c>
      <c r="G98">
        <v>5</v>
      </c>
      <c r="I98">
        <v>4</v>
      </c>
      <c r="K98">
        <f t="shared" si="0"/>
        <v>0.8</v>
      </c>
    </row>
    <row r="99" spans="2:11" x14ac:dyDescent="0.25">
      <c r="B99" s="34"/>
      <c r="C99" s="34"/>
    </row>
    <row r="100" spans="2:11" x14ac:dyDescent="0.25">
      <c r="B100" s="34" t="s">
        <v>479</v>
      </c>
      <c r="C100" s="34">
        <v>3</v>
      </c>
      <c r="D100" t="s">
        <v>461</v>
      </c>
      <c r="E100" t="s">
        <v>465</v>
      </c>
      <c r="F100">
        <v>3</v>
      </c>
      <c r="G100">
        <v>4</v>
      </c>
      <c r="I100">
        <v>4</v>
      </c>
      <c r="K100">
        <f t="shared" si="0"/>
        <v>0.75</v>
      </c>
    </row>
    <row r="101" spans="2:11" x14ac:dyDescent="0.25">
      <c r="B101" s="34"/>
      <c r="C101" s="34"/>
      <c r="D101" t="s">
        <v>465</v>
      </c>
      <c r="E101" t="s">
        <v>461</v>
      </c>
      <c r="F101">
        <v>3</v>
      </c>
      <c r="G101">
        <v>4</v>
      </c>
      <c r="I101">
        <v>4</v>
      </c>
      <c r="K101">
        <f t="shared" si="0"/>
        <v>0.75</v>
      </c>
    </row>
    <row r="102" spans="2:11" x14ac:dyDescent="0.25">
      <c r="B102" s="34"/>
      <c r="C102" s="34"/>
    </row>
    <row r="103" spans="2:11" x14ac:dyDescent="0.25">
      <c r="B103" s="34" t="s">
        <v>480</v>
      </c>
      <c r="C103" s="34">
        <v>3</v>
      </c>
      <c r="D103" t="s">
        <v>462</v>
      </c>
      <c r="E103" t="s">
        <v>463</v>
      </c>
      <c r="F103">
        <v>3</v>
      </c>
      <c r="G103">
        <v>4</v>
      </c>
      <c r="I103">
        <v>3</v>
      </c>
      <c r="K103">
        <f t="shared" si="0"/>
        <v>0.75</v>
      </c>
    </row>
    <row r="104" spans="2:11" x14ac:dyDescent="0.25">
      <c r="B104" s="34"/>
      <c r="C104" s="34"/>
      <c r="D104" t="s">
        <v>463</v>
      </c>
      <c r="E104" t="s">
        <v>462</v>
      </c>
      <c r="F104">
        <v>3</v>
      </c>
      <c r="G104">
        <v>3</v>
      </c>
      <c r="I104">
        <v>4</v>
      </c>
      <c r="K104">
        <f t="shared" si="0"/>
        <v>1</v>
      </c>
    </row>
    <row r="105" spans="2:11" x14ac:dyDescent="0.25">
      <c r="B105" s="34"/>
      <c r="C105" s="34"/>
    </row>
    <row r="106" spans="2:11" x14ac:dyDescent="0.25">
      <c r="B106" s="34" t="s">
        <v>481</v>
      </c>
      <c r="C106" s="34">
        <v>4</v>
      </c>
      <c r="D106" t="s">
        <v>462</v>
      </c>
      <c r="E106" t="s">
        <v>464</v>
      </c>
      <c r="F106">
        <v>4</v>
      </c>
      <c r="G106">
        <v>4</v>
      </c>
      <c r="I106">
        <v>5</v>
      </c>
      <c r="K106">
        <f t="shared" si="0"/>
        <v>1</v>
      </c>
    </row>
    <row r="107" spans="2:11" x14ac:dyDescent="0.25">
      <c r="B107" s="34"/>
      <c r="C107" s="34"/>
      <c r="D107" t="s">
        <v>464</v>
      </c>
      <c r="E107" t="s">
        <v>462</v>
      </c>
      <c r="F107">
        <v>4</v>
      </c>
      <c r="G107">
        <v>5</v>
      </c>
      <c r="I107">
        <v>4</v>
      </c>
      <c r="K107">
        <f t="shared" si="0"/>
        <v>0.8</v>
      </c>
    </row>
    <row r="108" spans="2:11" x14ac:dyDescent="0.25">
      <c r="B108" s="34"/>
      <c r="C108" s="34"/>
    </row>
    <row r="109" spans="2:11" x14ac:dyDescent="0.25">
      <c r="B109" s="34" t="s">
        <v>482</v>
      </c>
      <c r="C109" s="34">
        <v>3</v>
      </c>
      <c r="D109" t="s">
        <v>462</v>
      </c>
      <c r="E109" t="s">
        <v>465</v>
      </c>
      <c r="F109">
        <v>3</v>
      </c>
      <c r="G109">
        <v>4</v>
      </c>
      <c r="I109">
        <v>4</v>
      </c>
      <c r="K109">
        <f t="shared" si="0"/>
        <v>0.75</v>
      </c>
    </row>
    <row r="110" spans="2:11" x14ac:dyDescent="0.25">
      <c r="B110" s="34"/>
      <c r="C110" s="34"/>
      <c r="D110" t="s">
        <v>465</v>
      </c>
      <c r="E110" t="s">
        <v>462</v>
      </c>
      <c r="F110">
        <v>3</v>
      </c>
      <c r="G110">
        <v>4</v>
      </c>
      <c r="I110">
        <v>4</v>
      </c>
      <c r="K110">
        <f t="shared" si="0"/>
        <v>0.75</v>
      </c>
    </row>
    <row r="111" spans="2:11" x14ac:dyDescent="0.25">
      <c r="B111" s="34"/>
      <c r="C111" s="34"/>
    </row>
    <row r="112" spans="2:11" x14ac:dyDescent="0.25">
      <c r="B112" s="34" t="s">
        <v>483</v>
      </c>
      <c r="C112" s="34">
        <v>3</v>
      </c>
      <c r="D112" t="s">
        <v>463</v>
      </c>
      <c r="E112" t="s">
        <v>464</v>
      </c>
      <c r="F112">
        <v>3</v>
      </c>
      <c r="G112">
        <v>3</v>
      </c>
      <c r="I112">
        <v>5</v>
      </c>
      <c r="K112">
        <f t="shared" si="0"/>
        <v>1</v>
      </c>
    </row>
    <row r="113" spans="2:11" x14ac:dyDescent="0.25">
      <c r="B113" s="34"/>
      <c r="C113" s="34"/>
      <c r="D113" t="s">
        <v>464</v>
      </c>
      <c r="E113" t="s">
        <v>463</v>
      </c>
      <c r="F113">
        <v>3</v>
      </c>
      <c r="G113">
        <v>5</v>
      </c>
      <c r="I113">
        <v>3</v>
      </c>
      <c r="K113">
        <f t="shared" si="0"/>
        <v>0.6</v>
      </c>
    </row>
    <row r="114" spans="2:11" x14ac:dyDescent="0.25">
      <c r="B114" s="34"/>
      <c r="C114" s="34"/>
    </row>
    <row r="115" spans="2:11" x14ac:dyDescent="0.25">
      <c r="B115" s="34" t="s">
        <v>485</v>
      </c>
      <c r="C115" s="34">
        <v>4</v>
      </c>
      <c r="D115" t="s">
        <v>464</v>
      </c>
      <c r="E115" t="s">
        <v>465</v>
      </c>
      <c r="F115">
        <v>4</v>
      </c>
      <c r="G115">
        <v>5</v>
      </c>
      <c r="I115">
        <v>4</v>
      </c>
      <c r="K115">
        <f t="shared" si="0"/>
        <v>0.8</v>
      </c>
    </row>
    <row r="116" spans="2:11" x14ac:dyDescent="0.25">
      <c r="B116" s="34"/>
      <c r="C116" s="34"/>
      <c r="D116" t="s">
        <v>465</v>
      </c>
      <c r="E116" t="s">
        <v>464</v>
      </c>
      <c r="F116">
        <v>4</v>
      </c>
      <c r="G116">
        <v>4</v>
      </c>
      <c r="I116">
        <v>5</v>
      </c>
      <c r="K116">
        <f t="shared" si="0"/>
        <v>1</v>
      </c>
    </row>
    <row r="119" spans="2:11" x14ac:dyDescent="0.25">
      <c r="B119" t="s">
        <v>512</v>
      </c>
      <c r="D119" t="s">
        <v>464</v>
      </c>
      <c r="E119" t="s">
        <v>472</v>
      </c>
      <c r="F119">
        <v>3</v>
      </c>
      <c r="G119">
        <v>5</v>
      </c>
      <c r="I119">
        <v>3</v>
      </c>
      <c r="K119">
        <f t="shared" si="0"/>
        <v>0.6</v>
      </c>
    </row>
    <row r="120" spans="2:11" x14ac:dyDescent="0.25">
      <c r="D120" t="s">
        <v>460</v>
      </c>
      <c r="E120" t="s">
        <v>520</v>
      </c>
      <c r="F120">
        <v>3</v>
      </c>
      <c r="G120">
        <v>4</v>
      </c>
      <c r="I120">
        <v>4</v>
      </c>
      <c r="K120">
        <f t="shared" si="0"/>
        <v>0.75</v>
      </c>
    </row>
    <row r="121" spans="2:11" x14ac:dyDescent="0.25">
      <c r="D121" t="s">
        <v>462</v>
      </c>
      <c r="E121" t="s">
        <v>474</v>
      </c>
      <c r="F121">
        <v>3</v>
      </c>
      <c r="G121">
        <v>4</v>
      </c>
      <c r="I121">
        <v>4</v>
      </c>
      <c r="K121">
        <f t="shared" si="0"/>
        <v>0.75</v>
      </c>
    </row>
    <row r="122" spans="2:11" x14ac:dyDescent="0.25">
      <c r="D122" t="s">
        <v>472</v>
      </c>
      <c r="E122" t="s">
        <v>464</v>
      </c>
      <c r="F122">
        <v>3</v>
      </c>
      <c r="G122">
        <v>3</v>
      </c>
      <c r="I122">
        <v>5</v>
      </c>
      <c r="K122">
        <f t="shared" si="0"/>
        <v>1</v>
      </c>
    </row>
    <row r="123" spans="2:11" x14ac:dyDescent="0.25">
      <c r="D123" t="s">
        <v>520</v>
      </c>
      <c r="E123" t="s">
        <v>460</v>
      </c>
      <c r="F123">
        <v>3</v>
      </c>
      <c r="G123">
        <v>4</v>
      </c>
      <c r="I123">
        <v>4</v>
      </c>
      <c r="K123">
        <f t="shared" si="0"/>
        <v>0.75</v>
      </c>
    </row>
    <row r="124" spans="2:11" x14ac:dyDescent="0.25">
      <c r="D124" t="s">
        <v>474</v>
      </c>
      <c r="E124" t="s">
        <v>462</v>
      </c>
      <c r="F124">
        <v>3</v>
      </c>
      <c r="G124">
        <v>4</v>
      </c>
      <c r="I124">
        <v>4</v>
      </c>
      <c r="K124">
        <f t="shared" si="0"/>
        <v>0.75</v>
      </c>
    </row>
    <row r="128" spans="2:11" x14ac:dyDescent="0.25">
      <c r="C128" t="s">
        <v>115</v>
      </c>
      <c r="D128" t="s">
        <v>270</v>
      </c>
      <c r="G128" s="71" t="s">
        <v>464</v>
      </c>
      <c r="H128" s="71">
        <v>5</v>
      </c>
    </row>
    <row r="129" spans="2:12" x14ac:dyDescent="0.25">
      <c r="C129" t="s">
        <v>117</v>
      </c>
      <c r="D129" t="s">
        <v>271</v>
      </c>
      <c r="G129" s="71" t="s">
        <v>460</v>
      </c>
      <c r="H129" s="71">
        <v>4</v>
      </c>
    </row>
    <row r="130" spans="2:12" x14ac:dyDescent="0.25">
      <c r="C130" t="s">
        <v>119</v>
      </c>
      <c r="D130" t="s">
        <v>272</v>
      </c>
      <c r="G130" s="71" t="s">
        <v>461</v>
      </c>
      <c r="H130" s="71">
        <v>4</v>
      </c>
    </row>
    <row r="131" spans="2:12" x14ac:dyDescent="0.25">
      <c r="C131" t="s">
        <v>120</v>
      </c>
      <c r="D131" t="s">
        <v>273</v>
      </c>
      <c r="G131" s="71" t="s">
        <v>462</v>
      </c>
      <c r="H131" s="71">
        <v>4</v>
      </c>
    </row>
    <row r="132" spans="2:12" x14ac:dyDescent="0.25">
      <c r="C132" t="s">
        <v>121</v>
      </c>
      <c r="D132" t="s">
        <v>274</v>
      </c>
      <c r="G132" s="71" t="s">
        <v>465</v>
      </c>
      <c r="H132" s="71">
        <v>4</v>
      </c>
    </row>
    <row r="133" spans="2:12" x14ac:dyDescent="0.25">
      <c r="G133" s="71" t="s">
        <v>463</v>
      </c>
      <c r="H133" s="71">
        <v>3</v>
      </c>
    </row>
    <row r="134" spans="2:12" x14ac:dyDescent="0.25">
      <c r="G134" s="24" t="s">
        <v>459</v>
      </c>
      <c r="H134" s="24">
        <v>2</v>
      </c>
    </row>
    <row r="135" spans="2:12" x14ac:dyDescent="0.25">
      <c r="B135" s="82" t="s">
        <v>115</v>
      </c>
      <c r="C135" s="82"/>
      <c r="G135" s="24" t="s">
        <v>466</v>
      </c>
      <c r="H135" s="24">
        <v>2</v>
      </c>
    </row>
    <row r="136" spans="2:12" x14ac:dyDescent="0.25">
      <c r="G136" s="24" t="s">
        <v>467</v>
      </c>
      <c r="H136" s="24">
        <v>1</v>
      </c>
    </row>
    <row r="138" spans="2:12" x14ac:dyDescent="0.25">
      <c r="E138" s="82" t="s">
        <v>117</v>
      </c>
      <c r="F138" s="82"/>
    </row>
    <row r="139" spans="2:12" x14ac:dyDescent="0.25">
      <c r="G139" s="82" t="s">
        <v>119</v>
      </c>
      <c r="H139" s="82"/>
    </row>
    <row r="140" spans="2:12" x14ac:dyDescent="0.25">
      <c r="J140" s="72"/>
      <c r="K140" s="72"/>
      <c r="L140" s="72"/>
    </row>
    <row r="141" spans="2:12" x14ac:dyDescent="0.25">
      <c r="J141" s="82" t="s">
        <v>120</v>
      </c>
      <c r="K141" s="82"/>
      <c r="L141" s="82"/>
    </row>
    <row r="171" spans="2:9" x14ac:dyDescent="0.25">
      <c r="B171" s="82" t="s">
        <v>121</v>
      </c>
      <c r="C171" s="82"/>
      <c r="D171" s="82"/>
      <c r="E171" s="82"/>
      <c r="G171" s="45"/>
      <c r="H171" s="45"/>
    </row>
    <row r="172" spans="2:9" x14ac:dyDescent="0.25">
      <c r="G172" s="45"/>
      <c r="H172" s="45" t="s">
        <v>464</v>
      </c>
      <c r="I172">
        <v>5</v>
      </c>
    </row>
    <row r="173" spans="2:9" x14ac:dyDescent="0.25">
      <c r="G173" s="45"/>
      <c r="H173" s="45" t="s">
        <v>460</v>
      </c>
      <c r="I173">
        <v>4</v>
      </c>
    </row>
    <row r="174" spans="2:9" x14ac:dyDescent="0.25">
      <c r="G174" s="45"/>
      <c r="H174" s="45" t="s">
        <v>461</v>
      </c>
      <c r="I174">
        <v>4</v>
      </c>
    </row>
    <row r="175" spans="2:9" x14ac:dyDescent="0.25">
      <c r="G175" s="45"/>
      <c r="H175" s="45" t="s">
        <v>462</v>
      </c>
      <c r="I175">
        <v>4</v>
      </c>
    </row>
    <row r="176" spans="2:9" x14ac:dyDescent="0.25">
      <c r="G176" s="45"/>
      <c r="H176" s="45" t="s">
        <v>465</v>
      </c>
      <c r="I176">
        <v>4</v>
      </c>
    </row>
    <row r="177" spans="7:14" x14ac:dyDescent="0.25">
      <c r="G177" s="45"/>
      <c r="H177" s="45" t="s">
        <v>463</v>
      </c>
      <c r="I177">
        <v>3</v>
      </c>
    </row>
    <row r="178" spans="7:14" x14ac:dyDescent="0.25">
      <c r="G178" s="45"/>
      <c r="H178" s="45" t="s">
        <v>459</v>
      </c>
      <c r="I178">
        <v>2</v>
      </c>
    </row>
    <row r="179" spans="7:14" x14ac:dyDescent="0.25">
      <c r="G179" s="45"/>
      <c r="H179" s="45" t="s">
        <v>466</v>
      </c>
      <c r="I179">
        <v>2</v>
      </c>
    </row>
    <row r="180" spans="7:14" x14ac:dyDescent="0.25">
      <c r="H180" t="s">
        <v>467</v>
      </c>
      <c r="I180">
        <v>1</v>
      </c>
    </row>
    <row r="186" spans="7:14" x14ac:dyDescent="0.25">
      <c r="H186" t="s">
        <v>522</v>
      </c>
      <c r="K186" t="s">
        <v>526</v>
      </c>
      <c r="M186" t="s">
        <v>530</v>
      </c>
    </row>
    <row r="187" spans="7:14" x14ac:dyDescent="0.25">
      <c r="H187" t="s">
        <v>521</v>
      </c>
      <c r="K187" t="s">
        <v>527</v>
      </c>
      <c r="M187" t="s">
        <v>535</v>
      </c>
    </row>
    <row r="188" spans="7:14" x14ac:dyDescent="0.25">
      <c r="H188" t="s">
        <v>523</v>
      </c>
      <c r="K188" t="s">
        <v>531</v>
      </c>
      <c r="M188" t="s">
        <v>532</v>
      </c>
    </row>
    <row r="189" spans="7:14" x14ac:dyDescent="0.25">
      <c r="H189" t="s">
        <v>524</v>
      </c>
      <c r="K189" t="s">
        <v>529</v>
      </c>
      <c r="M189" t="s">
        <v>533</v>
      </c>
    </row>
    <row r="190" spans="7:14" x14ac:dyDescent="0.25">
      <c r="H190" t="s">
        <v>525</v>
      </c>
      <c r="K190" t="s">
        <v>529</v>
      </c>
      <c r="M190" t="s">
        <v>534</v>
      </c>
    </row>
    <row r="192" spans="7:14" x14ac:dyDescent="0.25">
      <c r="H192" t="s">
        <v>463</v>
      </c>
      <c r="I192" t="s">
        <v>536</v>
      </c>
      <c r="L192" t="s">
        <v>526</v>
      </c>
      <c r="M192" t="s">
        <v>530</v>
      </c>
      <c r="N192" t="s">
        <v>507</v>
      </c>
    </row>
    <row r="193" spans="8:14" x14ac:dyDescent="0.25">
      <c r="H193" t="s">
        <v>465</v>
      </c>
      <c r="I193" t="s">
        <v>537</v>
      </c>
      <c r="L193" t="s">
        <v>538</v>
      </c>
      <c r="M193" t="s">
        <v>539</v>
      </c>
      <c r="N193" t="s">
        <v>540</v>
      </c>
    </row>
    <row r="194" spans="8:14" x14ac:dyDescent="0.25">
      <c r="H194" t="s">
        <v>462</v>
      </c>
      <c r="I194" t="s">
        <v>541</v>
      </c>
      <c r="L194" t="s">
        <v>542</v>
      </c>
      <c r="M194" t="s">
        <v>543</v>
      </c>
      <c r="N194" t="s">
        <v>506</v>
      </c>
    </row>
    <row r="195" spans="8:14" x14ac:dyDescent="0.25">
      <c r="H195" t="s">
        <v>461</v>
      </c>
      <c r="I195" t="s">
        <v>544</v>
      </c>
      <c r="L195" t="s">
        <v>528</v>
      </c>
      <c r="M195" t="s">
        <v>545</v>
      </c>
      <c r="N195" t="s">
        <v>489</v>
      </c>
    </row>
    <row r="196" spans="8:14" x14ac:dyDescent="0.25">
      <c r="H196" t="s">
        <v>460</v>
      </c>
      <c r="I196" t="s">
        <v>546</v>
      </c>
      <c r="L196" t="s">
        <v>529</v>
      </c>
      <c r="M196" t="s">
        <v>547</v>
      </c>
      <c r="N196" t="s">
        <v>474</v>
      </c>
    </row>
    <row r="197" spans="8:14" x14ac:dyDescent="0.25">
      <c r="H197" t="s">
        <v>464</v>
      </c>
      <c r="I197" t="s">
        <v>548</v>
      </c>
      <c r="L197" t="s">
        <v>549</v>
      </c>
      <c r="M197" t="s">
        <v>548</v>
      </c>
      <c r="N197" t="s">
        <v>464</v>
      </c>
    </row>
  </sheetData>
  <sortState xmlns:xlrd2="http://schemas.microsoft.com/office/spreadsheetml/2017/richdata2" ref="G128:H136">
    <sortCondition descending="1" ref="H128:H136"/>
  </sortState>
  <mergeCells count="5">
    <mergeCell ref="B135:C135"/>
    <mergeCell ref="E138:F138"/>
    <mergeCell ref="G139:H139"/>
    <mergeCell ref="J141:L141"/>
    <mergeCell ref="B171:E171"/>
  </mergeCells>
  <conditionalFormatting sqref="K79:K124">
    <cfRule type="cellIs" dxfId="0" priority="1" operator="greaterThanOrEqual">
      <formula>0.8</formula>
    </cfRule>
  </conditionalFormatting>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P43"/>
  <sheetViews>
    <sheetView topLeftCell="E1" workbookViewId="0">
      <selection activeCell="H25" sqref="H25"/>
    </sheetView>
  </sheetViews>
  <sheetFormatPr defaultRowHeight="15" x14ac:dyDescent="0.25"/>
  <cols>
    <col min="1" max="1" width="5.140625" customWidth="1"/>
    <col min="2" max="2" width="16.140625" customWidth="1"/>
    <col min="3" max="3" width="13.85546875" customWidth="1"/>
    <col min="7" max="7" width="13.85546875" bestFit="1" customWidth="1"/>
    <col min="8" max="8" width="12.5703125" bestFit="1" customWidth="1"/>
    <col min="9" max="10" width="9.5703125" bestFit="1" customWidth="1"/>
    <col min="11" max="11" width="9.42578125" bestFit="1" customWidth="1"/>
    <col min="14" max="14" width="9.7109375" bestFit="1" customWidth="1"/>
  </cols>
  <sheetData>
    <row r="1" spans="1:10" ht="18.75" x14ac:dyDescent="0.3">
      <c r="A1" s="8" t="s">
        <v>280</v>
      </c>
      <c r="D1" t="s">
        <v>279</v>
      </c>
    </row>
    <row r="3" spans="1:10" x14ac:dyDescent="0.25">
      <c r="H3" t="s">
        <v>550</v>
      </c>
    </row>
    <row r="4" spans="1:10" x14ac:dyDescent="0.25">
      <c r="D4" s="4" t="s">
        <v>275</v>
      </c>
      <c r="E4" s="4" t="s">
        <v>276</v>
      </c>
      <c r="I4" s="4" t="s">
        <v>275</v>
      </c>
      <c r="J4" s="4" t="s">
        <v>276</v>
      </c>
    </row>
    <row r="5" spans="1:10" x14ac:dyDescent="0.25">
      <c r="C5" s="4" t="s">
        <v>277</v>
      </c>
      <c r="D5" s="24">
        <v>1500</v>
      </c>
      <c r="E5" s="24">
        <v>1000</v>
      </c>
      <c r="F5">
        <f>SUM(D5:E5)</f>
        <v>2500</v>
      </c>
      <c r="H5" s="4" t="s">
        <v>277</v>
      </c>
      <c r="I5" s="24">
        <f>(F5*D7)/F7</f>
        <v>875</v>
      </c>
      <c r="J5" s="24">
        <f>(F5*E7)/F7</f>
        <v>375</v>
      </c>
    </row>
    <row r="6" spans="1:10" x14ac:dyDescent="0.25">
      <c r="C6" s="4" t="s">
        <v>278</v>
      </c>
      <c r="D6" s="24">
        <v>2000</v>
      </c>
      <c r="E6" s="24">
        <v>500</v>
      </c>
      <c r="F6">
        <f>SUM(D6:E6)</f>
        <v>2500</v>
      </c>
      <c r="H6" s="4" t="s">
        <v>278</v>
      </c>
      <c r="I6" s="24">
        <f>(F6*D7)/F7</f>
        <v>875</v>
      </c>
      <c r="J6" s="24">
        <f>(F6*E7)/F7</f>
        <v>375</v>
      </c>
    </row>
    <row r="7" spans="1:10" x14ac:dyDescent="0.25">
      <c r="D7">
        <f>SUM(D5:D6)</f>
        <v>3500</v>
      </c>
      <c r="E7">
        <f>SUM(E5:E6)</f>
        <v>1500</v>
      </c>
      <c r="F7">
        <f>SUM(D7:E7,F5:F6)</f>
        <v>10000</v>
      </c>
    </row>
    <row r="10" spans="1:10" x14ac:dyDescent="0.25">
      <c r="A10" s="13" t="s">
        <v>41</v>
      </c>
      <c r="B10" t="s">
        <v>125</v>
      </c>
      <c r="I10" t="s">
        <v>551</v>
      </c>
    </row>
    <row r="11" spans="1:10" x14ac:dyDescent="0.25">
      <c r="C11" t="s">
        <v>281</v>
      </c>
      <c r="I11">
        <f>((D5-I5)^2/I5)</f>
        <v>446.42857142857144</v>
      </c>
    </row>
    <row r="12" spans="1:10" x14ac:dyDescent="0.25">
      <c r="C12" t="s">
        <v>126</v>
      </c>
      <c r="I12">
        <f>((D6-I6)^2/I6)</f>
        <v>1446.4285714285713</v>
      </c>
    </row>
    <row r="13" spans="1:10" x14ac:dyDescent="0.25">
      <c r="C13" t="s">
        <v>127</v>
      </c>
      <c r="G13">
        <v>3.8410000000000002</v>
      </c>
      <c r="I13">
        <f>((E5-J5)^2/J5)</f>
        <v>1041.6666666666667</v>
      </c>
    </row>
    <row r="14" spans="1:10" x14ac:dyDescent="0.25">
      <c r="C14" t="s">
        <v>128</v>
      </c>
      <c r="G14" s="61">
        <f>SUM(I11:I14)</f>
        <v>2976.1904761904757</v>
      </c>
      <c r="I14">
        <f>((E6-J6)^2/J6)</f>
        <v>41.666666666666664</v>
      </c>
    </row>
    <row r="15" spans="1:10" x14ac:dyDescent="0.25">
      <c r="C15" t="s">
        <v>129</v>
      </c>
      <c r="H15" t="s">
        <v>552</v>
      </c>
    </row>
    <row r="16" spans="1:10" x14ac:dyDescent="0.25">
      <c r="A16" s="13" t="s">
        <v>41</v>
      </c>
      <c r="B16" t="s">
        <v>130</v>
      </c>
    </row>
    <row r="17" spans="2:16" x14ac:dyDescent="0.25">
      <c r="C17" t="s">
        <v>282</v>
      </c>
    </row>
    <row r="18" spans="2:16" x14ac:dyDescent="0.25">
      <c r="C18" t="s">
        <v>131</v>
      </c>
    </row>
    <row r="19" spans="2:16" x14ac:dyDescent="0.25">
      <c r="G19" t="s">
        <v>554</v>
      </c>
      <c r="H19" t="s">
        <v>555</v>
      </c>
    </row>
    <row r="20" spans="2:16" x14ac:dyDescent="0.25">
      <c r="B20" t="s">
        <v>283</v>
      </c>
    </row>
    <row r="21" spans="2:16" x14ac:dyDescent="0.25">
      <c r="G21" t="s">
        <v>553</v>
      </c>
      <c r="H21" t="s">
        <v>556</v>
      </c>
      <c r="I21" t="s">
        <v>557</v>
      </c>
      <c r="J21" t="s">
        <v>558</v>
      </c>
      <c r="K21" t="s">
        <v>559</v>
      </c>
      <c r="L21" t="s">
        <v>560</v>
      </c>
      <c r="M21" t="s">
        <v>561</v>
      </c>
      <c r="N21" t="s">
        <v>564</v>
      </c>
      <c r="O21" t="s">
        <v>562</v>
      </c>
      <c r="P21" t="s">
        <v>563</v>
      </c>
    </row>
    <row r="22" spans="2:16" x14ac:dyDescent="0.25">
      <c r="D22" s="2" t="s">
        <v>284</v>
      </c>
      <c r="E22">
        <f>2500/10000</f>
        <v>0.25</v>
      </c>
      <c r="G22">
        <v>1500</v>
      </c>
      <c r="H22">
        <v>2000</v>
      </c>
      <c r="I22">
        <v>1000</v>
      </c>
      <c r="J22">
        <v>500</v>
      </c>
      <c r="K22" s="61">
        <v>2976.1904761904757</v>
      </c>
      <c r="L22" s="61">
        <f>E25/E23</f>
        <v>1.7142857142857144</v>
      </c>
      <c r="M22" s="61">
        <f>MIN(E24,E25)</f>
        <v>0.4285714285714286</v>
      </c>
      <c r="N22" s="61">
        <f>MAX(E24,E25)</f>
        <v>0.6</v>
      </c>
      <c r="O22" s="61">
        <f>(1/2)*(E24+E25)</f>
        <v>0.51428571428571423</v>
      </c>
      <c r="P22" s="61">
        <f>SQRT(E24*E25)</f>
        <v>0.50709255283710997</v>
      </c>
    </row>
    <row r="23" spans="2:16" x14ac:dyDescent="0.25">
      <c r="D23" s="2" t="s">
        <v>285</v>
      </c>
      <c r="E23">
        <f>3500/10000</f>
        <v>0.35</v>
      </c>
    </row>
    <row r="24" spans="2:16" x14ac:dyDescent="0.25">
      <c r="D24" s="2" t="s">
        <v>287</v>
      </c>
      <c r="E24" s="58">
        <f>((D5/10000)/E23)</f>
        <v>0.4285714285714286</v>
      </c>
      <c r="H24" t="s">
        <v>565</v>
      </c>
    </row>
    <row r="25" spans="2:16" x14ac:dyDescent="0.25">
      <c r="D25" s="2" t="s">
        <v>286</v>
      </c>
      <c r="E25" s="58">
        <f>((D5/10000)/E22)</f>
        <v>0.6</v>
      </c>
    </row>
    <row r="27" spans="2:16" x14ac:dyDescent="0.25">
      <c r="B27" t="s">
        <v>289</v>
      </c>
    </row>
    <row r="28" spans="2:16" x14ac:dyDescent="0.25">
      <c r="C28" t="s">
        <v>288</v>
      </c>
    </row>
    <row r="30" spans="2:16" x14ac:dyDescent="0.25">
      <c r="B30" t="s">
        <v>374</v>
      </c>
    </row>
    <row r="31" spans="2:16" x14ac:dyDescent="0.25">
      <c r="B31" t="s">
        <v>299</v>
      </c>
    </row>
    <row r="32" spans="2:16" x14ac:dyDescent="0.25">
      <c r="B32" t="s">
        <v>302</v>
      </c>
    </row>
    <row r="34" spans="2:3" x14ac:dyDescent="0.25">
      <c r="B34" t="s">
        <v>290</v>
      </c>
    </row>
    <row r="35" spans="2:3" ht="15.75" x14ac:dyDescent="0.25">
      <c r="B35" s="36" t="s">
        <v>291</v>
      </c>
    </row>
    <row r="36" spans="2:3" x14ac:dyDescent="0.25">
      <c r="B36" t="s">
        <v>292</v>
      </c>
    </row>
    <row r="37" spans="2:3" ht="15.75" x14ac:dyDescent="0.25">
      <c r="B37" s="37" t="s">
        <v>293</v>
      </c>
    </row>
    <row r="38" spans="2:3" x14ac:dyDescent="0.25">
      <c r="B38" t="s">
        <v>294</v>
      </c>
      <c r="C38" t="s">
        <v>300</v>
      </c>
    </row>
    <row r="39" spans="2:3" ht="15.75" x14ac:dyDescent="0.25">
      <c r="B39" s="37" t="s">
        <v>294</v>
      </c>
      <c r="C39" s="37" t="s">
        <v>301</v>
      </c>
    </row>
    <row r="40" spans="2:3" x14ac:dyDescent="0.25">
      <c r="B40" t="s">
        <v>295</v>
      </c>
    </row>
    <row r="41" spans="2:3" ht="15.75" x14ac:dyDescent="0.25">
      <c r="B41" s="37" t="s">
        <v>296</v>
      </c>
    </row>
    <row r="42" spans="2:3" x14ac:dyDescent="0.25">
      <c r="B42" t="s">
        <v>297</v>
      </c>
    </row>
    <row r="43" spans="2:3" ht="15.75" x14ac:dyDescent="0.25">
      <c r="B43" s="37" t="s">
        <v>298</v>
      </c>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H73"/>
  <sheetViews>
    <sheetView topLeftCell="A46" zoomScale="85" zoomScaleNormal="85" zoomScalePageLayoutView="85" workbookViewId="0">
      <selection activeCell="F76" sqref="F76"/>
    </sheetView>
  </sheetViews>
  <sheetFormatPr defaultColWidth="8.85546875" defaultRowHeight="15" x14ac:dyDescent="0.25"/>
  <cols>
    <col min="1" max="1" width="15.85546875" customWidth="1"/>
    <col min="3" max="3" width="6.42578125" customWidth="1"/>
    <col min="4" max="4" width="8.5703125" customWidth="1"/>
    <col min="5" max="5" width="11.5703125" customWidth="1"/>
    <col min="6" max="6" width="12" customWidth="1"/>
    <col min="7" max="7" width="8.140625" customWidth="1"/>
    <col min="8" max="8" width="13.140625" customWidth="1"/>
  </cols>
  <sheetData>
    <row r="1" spans="1:2" ht="18.75" x14ac:dyDescent="0.3">
      <c r="A1" s="8" t="s">
        <v>147</v>
      </c>
    </row>
    <row r="2" spans="1:2" s="4" customFormat="1" x14ac:dyDescent="0.25">
      <c r="A2" s="4" t="s">
        <v>327</v>
      </c>
    </row>
    <row r="3" spans="1:2" x14ac:dyDescent="0.25">
      <c r="A3" t="s">
        <v>328</v>
      </c>
    </row>
    <row r="4" spans="1:2" x14ac:dyDescent="0.25">
      <c r="A4" t="s">
        <v>329</v>
      </c>
    </row>
    <row r="7" spans="1:2" x14ac:dyDescent="0.25">
      <c r="A7" t="s">
        <v>330</v>
      </c>
    </row>
    <row r="8" spans="1:2" x14ac:dyDescent="0.25">
      <c r="B8" t="s">
        <v>148</v>
      </c>
    </row>
    <row r="9" spans="1:2" x14ac:dyDescent="0.25">
      <c r="B9" t="s">
        <v>149</v>
      </c>
    </row>
    <row r="10" spans="1:2" x14ac:dyDescent="0.25">
      <c r="B10" t="s">
        <v>150</v>
      </c>
    </row>
    <row r="12" spans="1:2" x14ac:dyDescent="0.25">
      <c r="A12" t="s">
        <v>331</v>
      </c>
    </row>
    <row r="13" spans="1:2" x14ac:dyDescent="0.25">
      <c r="A13" t="s">
        <v>151</v>
      </c>
    </row>
    <row r="14" spans="1:2" x14ac:dyDescent="0.25">
      <c r="A14" t="s">
        <v>152</v>
      </c>
    </row>
    <row r="16" spans="1:2" x14ac:dyDescent="0.25">
      <c r="A16" t="s">
        <v>153</v>
      </c>
    </row>
    <row r="17" spans="1:8" x14ac:dyDescent="0.25">
      <c r="A17" t="s">
        <v>207</v>
      </c>
    </row>
    <row r="19" spans="1:8" x14ac:dyDescent="0.25">
      <c r="A19" t="s">
        <v>332</v>
      </c>
    </row>
    <row r="20" spans="1:8" x14ac:dyDescent="0.25">
      <c r="A20" s="4" t="s">
        <v>145</v>
      </c>
    </row>
    <row r="21" spans="1:8" x14ac:dyDescent="0.25">
      <c r="A21" t="s">
        <v>333</v>
      </c>
      <c r="C21" t="s">
        <v>334</v>
      </c>
    </row>
    <row r="22" spans="1:8" x14ac:dyDescent="0.25">
      <c r="A22" t="s">
        <v>335</v>
      </c>
    </row>
    <row r="23" spans="1:8" x14ac:dyDescent="0.25">
      <c r="A23" t="s">
        <v>336</v>
      </c>
    </row>
    <row r="25" spans="1:8" x14ac:dyDescent="0.25">
      <c r="A25" t="s">
        <v>337</v>
      </c>
      <c r="H25" s="41">
        <f>((-9/14) * LOG((9/14),2)) - ((5/14)*LOG((5/14),2))</f>
        <v>0.94028595867063092</v>
      </c>
    </row>
    <row r="29" spans="1:8" x14ac:dyDescent="0.25">
      <c r="A29" s="4" t="s">
        <v>338</v>
      </c>
    </row>
    <row r="31" spans="1:8" x14ac:dyDescent="0.25">
      <c r="A31" s="42"/>
    </row>
    <row r="32" spans="1:8" x14ac:dyDescent="0.25">
      <c r="A32" t="s">
        <v>339</v>
      </c>
    </row>
    <row r="34" spans="1:8" x14ac:dyDescent="0.25">
      <c r="A34" s="33" t="s">
        <v>340</v>
      </c>
    </row>
    <row r="35" spans="1:8" x14ac:dyDescent="0.25">
      <c r="A35" s="26" t="s">
        <v>341</v>
      </c>
      <c r="B35" s="26" t="s">
        <v>342</v>
      </c>
      <c r="C35" s="40" t="s">
        <v>343</v>
      </c>
      <c r="D35" s="40" t="s">
        <v>344</v>
      </c>
      <c r="E35" s="40" t="s">
        <v>367</v>
      </c>
      <c r="F35" s="40" t="s">
        <v>345</v>
      </c>
      <c r="G35" s="40" t="s">
        <v>346</v>
      </c>
      <c r="H35" s="43" t="s">
        <v>347</v>
      </c>
    </row>
    <row r="36" spans="1:8" x14ac:dyDescent="0.25">
      <c r="A36" s="24" t="s">
        <v>348</v>
      </c>
      <c r="B36" s="24">
        <v>1</v>
      </c>
      <c r="C36" s="24">
        <v>5</v>
      </c>
      <c r="D36" s="24">
        <v>14</v>
      </c>
      <c r="E36" s="24">
        <f>C36/D36</f>
        <v>0.35714285714285715</v>
      </c>
      <c r="F36" s="24">
        <v>2</v>
      </c>
      <c r="G36" s="24">
        <v>3</v>
      </c>
      <c r="H36">
        <f>(C36/D36)*(((-F36/C36) * LOG((F36/C36),2)) - ((G36/C36)*LOG((G36/C36),2)))</f>
        <v>0.34676806944809591</v>
      </c>
    </row>
    <row r="37" spans="1:8" x14ac:dyDescent="0.25">
      <c r="A37" s="24" t="s">
        <v>349</v>
      </c>
      <c r="B37" s="24">
        <v>2</v>
      </c>
      <c r="C37" s="24">
        <v>4</v>
      </c>
      <c r="D37" s="24">
        <v>14</v>
      </c>
      <c r="E37" s="24">
        <f>C37/D37</f>
        <v>0.2857142857142857</v>
      </c>
      <c r="F37" s="24">
        <v>4</v>
      </c>
      <c r="G37" s="24">
        <v>9.9999999999999995E-8</v>
      </c>
      <c r="H37">
        <f>(C37/D37)*(((-F37/C37) * LOG((F37/C37),2)) - ((G37/C37)*LOG((G37/C37),2)))</f>
        <v>1.8038211903008242E-7</v>
      </c>
    </row>
    <row r="38" spans="1:8" x14ac:dyDescent="0.25">
      <c r="A38" s="44" t="s">
        <v>350</v>
      </c>
      <c r="B38" s="24">
        <v>3</v>
      </c>
      <c r="C38" s="24">
        <v>5</v>
      </c>
      <c r="D38" s="24">
        <v>14</v>
      </c>
      <c r="E38" s="24"/>
      <c r="F38" s="24">
        <v>3</v>
      </c>
      <c r="G38" s="24">
        <v>2</v>
      </c>
      <c r="H38">
        <f>(C38/D38)*(((-F38/C38) * LOG((F38/C38),2)) - ((G38/C38)*LOG((G38/C38),2)))</f>
        <v>0.34676806944809591</v>
      </c>
    </row>
    <row r="39" spans="1:8" x14ac:dyDescent="0.25">
      <c r="A39" s="45" t="s">
        <v>351</v>
      </c>
      <c r="B39" s="34"/>
      <c r="C39" s="34"/>
      <c r="D39" s="34"/>
      <c r="E39" s="34"/>
      <c r="F39" s="34"/>
      <c r="G39" s="34"/>
    </row>
    <row r="40" spans="1:8" x14ac:dyDescent="0.25">
      <c r="A40" s="45"/>
      <c r="B40" s="34"/>
      <c r="C40" s="34"/>
      <c r="D40" s="34"/>
      <c r="E40" s="34"/>
      <c r="F40" s="34"/>
      <c r="G40" s="34"/>
    </row>
    <row r="41" spans="1:8" x14ac:dyDescent="0.25">
      <c r="A41" s="4"/>
      <c r="C41" s="34"/>
      <c r="D41" s="34"/>
      <c r="H41" s="41">
        <f>SUM(H36:H38)</f>
        <v>0.69353631927831083</v>
      </c>
    </row>
    <row r="42" spans="1:8" x14ac:dyDescent="0.25">
      <c r="A42" s="4"/>
      <c r="C42" s="34"/>
      <c r="D42" s="34"/>
    </row>
    <row r="43" spans="1:8" x14ac:dyDescent="0.25">
      <c r="A43" s="4" t="s">
        <v>352</v>
      </c>
      <c r="C43" s="34"/>
      <c r="D43" s="34"/>
    </row>
    <row r="44" spans="1:8" x14ac:dyDescent="0.25">
      <c r="A44" s="41" t="s">
        <v>353</v>
      </c>
      <c r="B44" s="41"/>
      <c r="C44" s="41"/>
      <c r="D44" s="41">
        <f>$H$25-H41</f>
        <v>0.24674963939232009</v>
      </c>
    </row>
    <row r="45" spans="1:8" x14ac:dyDescent="0.25">
      <c r="A45" s="25"/>
      <c r="B45" s="25"/>
      <c r="C45" s="25"/>
      <c r="D45" s="25"/>
    </row>
    <row r="46" spans="1:8" x14ac:dyDescent="0.25">
      <c r="A46" s="25" t="s">
        <v>354</v>
      </c>
      <c r="B46" s="25"/>
      <c r="C46" s="25"/>
      <c r="D46" s="25"/>
    </row>
    <row r="47" spans="1:8" x14ac:dyDescent="0.25">
      <c r="A47" s="4" t="s">
        <v>355</v>
      </c>
      <c r="B47" s="25"/>
      <c r="C47" s="25"/>
      <c r="D47" s="25"/>
    </row>
    <row r="48" spans="1:8" x14ac:dyDescent="0.25">
      <c r="A48" s="33" t="s">
        <v>356</v>
      </c>
    </row>
    <row r="49" spans="1:8" x14ac:dyDescent="0.25">
      <c r="A49" s="26" t="s">
        <v>357</v>
      </c>
      <c r="B49" s="26" t="s">
        <v>342</v>
      </c>
      <c r="C49" s="40" t="s">
        <v>343</v>
      </c>
      <c r="D49" s="40" t="s">
        <v>344</v>
      </c>
      <c r="E49" s="40" t="s">
        <v>367</v>
      </c>
      <c r="F49" s="40" t="s">
        <v>345</v>
      </c>
      <c r="G49" s="40" t="s">
        <v>346</v>
      </c>
      <c r="H49" s="43" t="s">
        <v>347</v>
      </c>
    </row>
    <row r="50" spans="1:8" x14ac:dyDescent="0.25">
      <c r="A50" s="24" t="s">
        <v>358</v>
      </c>
      <c r="B50" s="24">
        <v>1</v>
      </c>
      <c r="C50" s="24">
        <v>4</v>
      </c>
      <c r="D50" s="24">
        <v>14</v>
      </c>
      <c r="E50" s="24">
        <f>C50/D50</f>
        <v>0.2857142857142857</v>
      </c>
      <c r="F50" s="24">
        <v>2</v>
      </c>
      <c r="G50" s="24">
        <v>2</v>
      </c>
      <c r="H50">
        <f>(C50/D50)*(((-F50/C50) * LOG((F50/C50),2)) - ((G50/C50)*LOG((G50/C50),2)))</f>
        <v>0.2857142857142857</v>
      </c>
    </row>
    <row r="51" spans="1:8" x14ac:dyDescent="0.25">
      <c r="A51" s="24" t="s">
        <v>359</v>
      </c>
      <c r="B51" s="24">
        <v>2</v>
      </c>
      <c r="C51" s="24">
        <v>6</v>
      </c>
      <c r="D51" s="24">
        <v>14</v>
      </c>
      <c r="E51" s="24">
        <f>C51/D51</f>
        <v>0.42857142857142855</v>
      </c>
      <c r="F51" s="24">
        <v>4</v>
      </c>
      <c r="G51" s="24">
        <v>2</v>
      </c>
      <c r="H51">
        <f>(C51/D51)*(((-F51/C51) * LOG((F51/C51),2)) - ((G51/C51)*LOG((G51/C51),2)))</f>
        <v>0.39355535745192405</v>
      </c>
    </row>
    <row r="52" spans="1:8" x14ac:dyDescent="0.25">
      <c r="A52" s="44" t="s">
        <v>360</v>
      </c>
      <c r="B52" s="24">
        <v>3</v>
      </c>
      <c r="C52" s="24">
        <v>4</v>
      </c>
      <c r="D52" s="24">
        <v>14</v>
      </c>
      <c r="E52" s="24">
        <f>C52/D52</f>
        <v>0.2857142857142857</v>
      </c>
      <c r="F52" s="24">
        <v>3</v>
      </c>
      <c r="G52" s="24">
        <v>1</v>
      </c>
      <c r="H52">
        <f>(C52/D52)*(((-F52/C52) * LOG((F52/C52),2)) - ((G52/C52)*LOG((G52/C52),2)))</f>
        <v>0.23179374984546652</v>
      </c>
    </row>
    <row r="53" spans="1:8" x14ac:dyDescent="0.25">
      <c r="A53" s="45"/>
      <c r="B53" s="34"/>
      <c r="C53" s="34"/>
      <c r="D53" s="34"/>
      <c r="E53" s="34"/>
      <c r="F53" s="34"/>
      <c r="G53" s="34"/>
    </row>
    <row r="54" spans="1:8" x14ac:dyDescent="0.25">
      <c r="A54" s="45"/>
      <c r="B54" s="34"/>
      <c r="C54" s="34"/>
      <c r="D54" s="34"/>
      <c r="E54" s="34"/>
      <c r="F54" s="34"/>
      <c r="G54" s="34"/>
    </row>
    <row r="55" spans="1:8" x14ac:dyDescent="0.25">
      <c r="A55" s="4"/>
      <c r="C55" s="34"/>
      <c r="D55" s="34"/>
      <c r="H55" s="41">
        <f>SUM(H50:H52)</f>
        <v>0.91106339301167627</v>
      </c>
    </row>
    <row r="56" spans="1:8" x14ac:dyDescent="0.25">
      <c r="A56" s="4"/>
      <c r="C56" s="34"/>
      <c r="D56" s="34"/>
    </row>
    <row r="57" spans="1:8" x14ac:dyDescent="0.25">
      <c r="A57" s="4" t="s">
        <v>352</v>
      </c>
      <c r="C57" s="34"/>
      <c r="D57" s="34"/>
    </row>
    <row r="58" spans="1:8" x14ac:dyDescent="0.25">
      <c r="A58" s="46" t="s">
        <v>361</v>
      </c>
      <c r="B58" s="46"/>
      <c r="C58" s="46"/>
      <c r="D58" s="46">
        <f>$H$25-H55</f>
        <v>2.9222565658954647E-2</v>
      </c>
      <c r="E58" s="28"/>
      <c r="F58" s="28"/>
      <c r="G58" s="28"/>
      <c r="H58" s="28"/>
    </row>
    <row r="59" spans="1:8" x14ac:dyDescent="0.25">
      <c r="A59" s="25"/>
      <c r="B59" s="25"/>
      <c r="C59" s="25"/>
      <c r="D59" s="25"/>
    </row>
    <row r="60" spans="1:8" x14ac:dyDescent="0.25">
      <c r="A60" s="25"/>
      <c r="B60" s="25"/>
      <c r="C60" s="25"/>
      <c r="D60" s="25"/>
    </row>
    <row r="61" spans="1:8" x14ac:dyDescent="0.25">
      <c r="A61" s="27" t="s">
        <v>362</v>
      </c>
      <c r="B61" s="25"/>
      <c r="C61" s="25"/>
      <c r="D61" s="25"/>
    </row>
    <row r="62" spans="1:8" x14ac:dyDescent="0.25">
      <c r="A62" s="27"/>
      <c r="B62" s="25"/>
      <c r="C62" s="25"/>
      <c r="D62" s="25"/>
    </row>
    <row r="63" spans="1:8" x14ac:dyDescent="0.25">
      <c r="A63" s="26" t="s">
        <v>357</v>
      </c>
      <c r="B63" s="26" t="s">
        <v>342</v>
      </c>
      <c r="C63" s="40" t="s">
        <v>343</v>
      </c>
      <c r="D63" s="40" t="s">
        <v>344</v>
      </c>
      <c r="E63" s="40" t="s">
        <v>367</v>
      </c>
      <c r="F63" s="47" t="s">
        <v>363</v>
      </c>
      <c r="G63" s="40" t="s">
        <v>364</v>
      </c>
    </row>
    <row r="64" spans="1:8" x14ac:dyDescent="0.25">
      <c r="A64" s="24" t="s">
        <v>358</v>
      </c>
      <c r="B64" s="24">
        <v>1</v>
      </c>
      <c r="C64" s="24">
        <v>4</v>
      </c>
      <c r="D64" s="24">
        <v>14</v>
      </c>
      <c r="E64" s="24">
        <f>C64/D64</f>
        <v>0.2857142857142857</v>
      </c>
      <c r="F64" s="24">
        <f>LOG(E64,2)</f>
        <v>-1.8073549220576042</v>
      </c>
      <c r="G64" s="24">
        <f>E64*F64</f>
        <v>-0.51638712058788683</v>
      </c>
    </row>
    <row r="65" spans="1:7" x14ac:dyDescent="0.25">
      <c r="A65" s="24" t="s">
        <v>359</v>
      </c>
      <c r="B65" s="24">
        <v>2</v>
      </c>
      <c r="C65" s="24">
        <v>6</v>
      </c>
      <c r="D65" s="24">
        <v>14</v>
      </c>
      <c r="E65" s="24">
        <f>C65/D65</f>
        <v>0.42857142857142855</v>
      </c>
      <c r="F65" s="24">
        <f>LOG(E65,2)</f>
        <v>-1.2223924213364481</v>
      </c>
      <c r="G65" s="24">
        <f>E65*F65</f>
        <v>-0.52388246628704915</v>
      </c>
    </row>
    <row r="66" spans="1:7" x14ac:dyDescent="0.25">
      <c r="A66" s="44" t="s">
        <v>360</v>
      </c>
      <c r="B66" s="24">
        <v>3</v>
      </c>
      <c r="C66" s="24">
        <v>4</v>
      </c>
      <c r="D66" s="24">
        <v>14</v>
      </c>
      <c r="E66" s="24">
        <f>C66/D66</f>
        <v>0.2857142857142857</v>
      </c>
      <c r="F66" s="24">
        <f>LOG(E66,2)</f>
        <v>-1.8073549220576042</v>
      </c>
      <c r="G66" s="24">
        <f>E66*F66</f>
        <v>-0.51638712058788683</v>
      </c>
    </row>
    <row r="67" spans="1:7" x14ac:dyDescent="0.25">
      <c r="A67" s="25"/>
      <c r="B67" s="25"/>
      <c r="C67" s="25"/>
      <c r="D67" s="25"/>
      <c r="G67">
        <f>SUM(G64:G66)</f>
        <v>-1.5566567074628228</v>
      </c>
    </row>
    <row r="68" spans="1:7" x14ac:dyDescent="0.25">
      <c r="A68" s="25"/>
      <c r="B68" s="25"/>
      <c r="C68" s="25"/>
      <c r="D68" s="25"/>
      <c r="E68" s="84" t="s">
        <v>365</v>
      </c>
      <c r="F68" s="84"/>
      <c r="G68" s="48">
        <f>-G67</f>
        <v>1.5566567074628228</v>
      </c>
    </row>
    <row r="69" spans="1:7" x14ac:dyDescent="0.25">
      <c r="A69" s="25"/>
      <c r="B69" s="25"/>
      <c r="C69" s="25"/>
      <c r="D69" s="25"/>
    </row>
    <row r="70" spans="1:7" x14ac:dyDescent="0.25">
      <c r="A70" s="27" t="s">
        <v>146</v>
      </c>
      <c r="B70" s="25"/>
      <c r="C70" s="25"/>
      <c r="D70" s="25"/>
    </row>
    <row r="71" spans="1:7" x14ac:dyDescent="0.25">
      <c r="A71" s="25"/>
      <c r="B71" s="25"/>
      <c r="C71" s="25"/>
      <c r="D71" s="25"/>
    </row>
    <row r="72" spans="1:7" x14ac:dyDescent="0.25">
      <c r="A72" s="85" t="s">
        <v>366</v>
      </c>
      <c r="B72" s="84"/>
      <c r="C72" s="84"/>
      <c r="D72" s="84"/>
      <c r="E72" s="84"/>
      <c r="F72" s="48">
        <f>D58/G68</f>
        <v>1.8772646222418671E-2</v>
      </c>
    </row>
    <row r="73" spans="1:7" x14ac:dyDescent="0.25">
      <c r="A73" s="25"/>
      <c r="B73" s="25"/>
      <c r="C73" s="25"/>
      <c r="D73" s="25"/>
    </row>
  </sheetData>
  <mergeCells count="2">
    <mergeCell ref="E68:F68"/>
    <mergeCell ref="A72:E72"/>
  </mergeCells>
  <pageMargins left="0.7" right="0.7" top="0.75" bottom="0.75" header="0.3" footer="0.3"/>
  <pageSetup orientation="portrait" r:id="rId1"/>
  <drawing r:id="rId2"/>
  <legacyDrawing r:id="rId3"/>
  <oleObjects>
    <mc:AlternateContent xmlns:mc="http://schemas.openxmlformats.org/markup-compatibility/2006">
      <mc:Choice Requires="x14">
        <oleObject progId="Excel.Sheet.8" shapeId="8194" r:id="rId4">
          <objectPr defaultSize="0" autoPict="0" r:id="rId5">
            <anchor moveWithCells="1" sizeWithCells="1">
              <from>
                <xdr:col>9</xdr:col>
                <xdr:colOff>47625</xdr:colOff>
                <xdr:row>1</xdr:row>
                <xdr:rowOff>114300</xdr:rowOff>
              </from>
              <to>
                <xdr:col>16</xdr:col>
                <xdr:colOff>66675</xdr:colOff>
                <xdr:row>22</xdr:row>
                <xdr:rowOff>66675</xdr:rowOff>
              </to>
            </anchor>
          </objectPr>
        </oleObject>
      </mc:Choice>
      <mc:Fallback>
        <oleObject progId="Excel.Sheet.8" shapeId="8194" r:id="rId4"/>
      </mc:Fallback>
    </mc:AlternateContent>
  </oleObjec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R63"/>
  <sheetViews>
    <sheetView topLeftCell="A35" workbookViewId="0">
      <selection activeCell="K60" sqref="K60"/>
    </sheetView>
  </sheetViews>
  <sheetFormatPr defaultRowHeight="15" x14ac:dyDescent="0.25"/>
  <cols>
    <col min="1" max="1" width="18.85546875" customWidth="1"/>
    <col min="2" max="2" width="10" customWidth="1"/>
    <col min="3" max="3" width="6.7109375" bestFit="1" customWidth="1"/>
    <col min="5" max="5" width="12.28515625" bestFit="1" customWidth="1"/>
    <col min="6" max="6" width="12.7109375" bestFit="1" customWidth="1"/>
    <col min="7" max="8" width="12" bestFit="1" customWidth="1"/>
    <col min="11" max="11" width="19.7109375" customWidth="1"/>
    <col min="14" max="14" width="11.5703125" bestFit="1" customWidth="1"/>
    <col min="15" max="15" width="6.5703125" bestFit="1" customWidth="1"/>
    <col min="16" max="16" width="5.7109375" bestFit="1" customWidth="1"/>
    <col min="17" max="17" width="6.140625" bestFit="1" customWidth="1"/>
    <col min="18" max="18" width="6" bestFit="1" customWidth="1"/>
  </cols>
  <sheetData>
    <row r="1" spans="1:18" ht="18.75" x14ac:dyDescent="0.3">
      <c r="A1" s="8" t="s">
        <v>147</v>
      </c>
    </row>
    <row r="2" spans="1:18" s="8" customFormat="1" ht="18.75" x14ac:dyDescent="0.3">
      <c r="A2" s="38" t="s">
        <v>303</v>
      </c>
      <c r="B2" s="38"/>
      <c r="C2" s="38"/>
      <c r="D2" s="38"/>
    </row>
    <row r="3" spans="1:18" s="8" customFormat="1" ht="18.75" x14ac:dyDescent="0.3">
      <c r="A3" s="39" t="s">
        <v>304</v>
      </c>
      <c r="B3" s="38"/>
      <c r="C3" s="38"/>
      <c r="D3" s="38"/>
    </row>
    <row r="4" spans="1:18" x14ac:dyDescent="0.25">
      <c r="A4" t="s">
        <v>305</v>
      </c>
    </row>
    <row r="6" spans="1:18" ht="210" x14ac:dyDescent="0.25">
      <c r="A6" t="s">
        <v>306</v>
      </c>
      <c r="J6" t="s">
        <v>578</v>
      </c>
      <c r="K6" s="73" t="s">
        <v>579</v>
      </c>
    </row>
    <row r="7" spans="1:18" ht="180" x14ac:dyDescent="0.25">
      <c r="B7" t="s">
        <v>148</v>
      </c>
      <c r="J7" t="s">
        <v>577</v>
      </c>
      <c r="K7" s="73" t="s">
        <v>580</v>
      </c>
    </row>
    <row r="8" spans="1:18" x14ac:dyDescent="0.25">
      <c r="B8" t="s">
        <v>149</v>
      </c>
    </row>
    <row r="9" spans="1:18" x14ac:dyDescent="0.25">
      <c r="B9" t="s">
        <v>150</v>
      </c>
    </row>
    <row r="10" spans="1:18" x14ac:dyDescent="0.25">
      <c r="A10" t="s">
        <v>307</v>
      </c>
    </row>
    <row r="13" spans="1:18" ht="18.75" x14ac:dyDescent="0.3">
      <c r="A13" s="8" t="s">
        <v>308</v>
      </c>
    </row>
    <row r="14" spans="1:18" x14ac:dyDescent="0.25">
      <c r="A14" t="s">
        <v>309</v>
      </c>
      <c r="N14" t="s">
        <v>581</v>
      </c>
      <c r="O14" s="74" t="s">
        <v>582</v>
      </c>
      <c r="P14" t="s">
        <v>566</v>
      </c>
      <c r="Q14" t="s">
        <v>583</v>
      </c>
      <c r="R14" t="s">
        <v>584</v>
      </c>
    </row>
    <row r="15" spans="1:18" x14ac:dyDescent="0.25">
      <c r="A15" t="s">
        <v>310</v>
      </c>
      <c r="N15" t="s">
        <v>585</v>
      </c>
      <c r="O15" s="74" t="s">
        <v>350</v>
      </c>
      <c r="P15" t="s">
        <v>586</v>
      </c>
      <c r="Q15" t="s">
        <v>591</v>
      </c>
      <c r="R15">
        <v>30</v>
      </c>
    </row>
    <row r="16" spans="1:18" x14ac:dyDescent="0.25">
      <c r="N16" t="s">
        <v>585</v>
      </c>
      <c r="O16" s="74" t="s">
        <v>587</v>
      </c>
      <c r="P16" t="s">
        <v>588</v>
      </c>
      <c r="Q16" t="s">
        <v>588</v>
      </c>
      <c r="R16">
        <v>40</v>
      </c>
    </row>
    <row r="17" spans="1:18" x14ac:dyDescent="0.25">
      <c r="A17" t="s">
        <v>311</v>
      </c>
      <c r="N17" t="s">
        <v>585</v>
      </c>
      <c r="O17" s="74" t="s">
        <v>587</v>
      </c>
      <c r="P17" t="s">
        <v>586</v>
      </c>
      <c r="Q17" t="s">
        <v>586</v>
      </c>
      <c r="R17">
        <v>40</v>
      </c>
    </row>
    <row r="18" spans="1:18" x14ac:dyDescent="0.25">
      <c r="A18" t="s">
        <v>312</v>
      </c>
      <c r="N18" t="s">
        <v>589</v>
      </c>
      <c r="O18" s="74" t="s">
        <v>587</v>
      </c>
      <c r="P18" t="s">
        <v>590</v>
      </c>
      <c r="Q18" t="s">
        <v>591</v>
      </c>
      <c r="R18">
        <v>20</v>
      </c>
    </row>
    <row r="19" spans="1:18" x14ac:dyDescent="0.25">
      <c r="A19" t="s">
        <v>313</v>
      </c>
      <c r="N19" t="s">
        <v>589</v>
      </c>
      <c r="O19" s="74" t="s">
        <v>350</v>
      </c>
      <c r="P19" t="s">
        <v>586</v>
      </c>
      <c r="Q19" t="s">
        <v>592</v>
      </c>
      <c r="R19">
        <v>5</v>
      </c>
    </row>
    <row r="20" spans="1:18" x14ac:dyDescent="0.25">
      <c r="A20" t="s">
        <v>314</v>
      </c>
      <c r="N20" t="s">
        <v>589</v>
      </c>
      <c r="O20" s="74" t="s">
        <v>587</v>
      </c>
      <c r="P20" t="s">
        <v>588</v>
      </c>
      <c r="Q20" t="s">
        <v>591</v>
      </c>
      <c r="R20">
        <v>3</v>
      </c>
    </row>
    <row r="21" spans="1:18" x14ac:dyDescent="0.25">
      <c r="A21" t="s">
        <v>315</v>
      </c>
      <c r="N21" t="s">
        <v>589</v>
      </c>
      <c r="O21" s="74" t="s">
        <v>350</v>
      </c>
      <c r="P21" t="s">
        <v>593</v>
      </c>
      <c r="Q21" t="s">
        <v>592</v>
      </c>
      <c r="R21">
        <v>3</v>
      </c>
    </row>
    <row r="22" spans="1:18" x14ac:dyDescent="0.25">
      <c r="A22" t="s">
        <v>316</v>
      </c>
      <c r="N22" t="s">
        <v>594</v>
      </c>
      <c r="O22" s="74" t="s">
        <v>350</v>
      </c>
      <c r="P22" t="s">
        <v>596</v>
      </c>
      <c r="Q22" t="s">
        <v>591</v>
      </c>
      <c r="R22">
        <v>10</v>
      </c>
    </row>
    <row r="23" spans="1:18" x14ac:dyDescent="0.25">
      <c r="N23" t="s">
        <v>594</v>
      </c>
      <c r="O23" s="74" t="s">
        <v>587</v>
      </c>
      <c r="P23" t="s">
        <v>586</v>
      </c>
      <c r="Q23" t="s">
        <v>593</v>
      </c>
      <c r="R23">
        <v>4</v>
      </c>
    </row>
    <row r="24" spans="1:18" x14ac:dyDescent="0.25">
      <c r="A24" t="s">
        <v>151</v>
      </c>
      <c r="N24" t="s">
        <v>595</v>
      </c>
      <c r="O24" s="74" t="s">
        <v>350</v>
      </c>
      <c r="P24" t="s">
        <v>591</v>
      </c>
      <c r="Q24" t="s">
        <v>596</v>
      </c>
      <c r="R24">
        <v>4</v>
      </c>
    </row>
    <row r="25" spans="1:18" x14ac:dyDescent="0.25">
      <c r="A25" t="s">
        <v>152</v>
      </c>
      <c r="N25" t="s">
        <v>595</v>
      </c>
      <c r="O25" s="74" t="s">
        <v>587</v>
      </c>
      <c r="P25" t="s">
        <v>588</v>
      </c>
      <c r="Q25" t="s">
        <v>588</v>
      </c>
      <c r="R25">
        <v>6</v>
      </c>
    </row>
    <row r="27" spans="1:18" x14ac:dyDescent="0.25">
      <c r="A27" t="s">
        <v>153</v>
      </c>
    </row>
    <row r="28" spans="1:18" x14ac:dyDescent="0.25">
      <c r="A28" t="s">
        <v>207</v>
      </c>
    </row>
    <row r="29" spans="1:18" x14ac:dyDescent="0.25">
      <c r="A29" t="s">
        <v>597</v>
      </c>
      <c r="B29">
        <v>52</v>
      </c>
    </row>
    <row r="30" spans="1:18" x14ac:dyDescent="0.25">
      <c r="A30" t="s">
        <v>598</v>
      </c>
      <c r="B30">
        <v>113</v>
      </c>
    </row>
    <row r="31" spans="1:18" x14ac:dyDescent="0.25">
      <c r="A31" s="25" t="s">
        <v>344</v>
      </c>
      <c r="B31" s="25">
        <v>165</v>
      </c>
      <c r="C31" s="25"/>
      <c r="D31" s="25"/>
    </row>
    <row r="32" spans="1:18" x14ac:dyDescent="0.25">
      <c r="A32" s="25"/>
      <c r="B32" s="25"/>
      <c r="C32" s="25"/>
      <c r="D32" s="25"/>
    </row>
    <row r="33" spans="1:18" x14ac:dyDescent="0.25">
      <c r="A33" s="4" t="s">
        <v>145</v>
      </c>
    </row>
    <row r="34" spans="1:18" x14ac:dyDescent="0.25">
      <c r="A34" s="28" t="s">
        <v>154</v>
      </c>
    </row>
    <row r="36" spans="1:18" x14ac:dyDescent="0.25">
      <c r="A36" t="s">
        <v>599</v>
      </c>
      <c r="G36" s="41">
        <f>(-113/165)*LOG(113/165,2)-(52/165)*LOG(52/165,2)</f>
        <v>0.89903077123822195</v>
      </c>
    </row>
    <row r="41" spans="1:18" x14ac:dyDescent="0.25">
      <c r="A41" s="25"/>
      <c r="B41" s="25"/>
      <c r="C41" s="25"/>
      <c r="D41" s="25"/>
    </row>
    <row r="42" spans="1:18" x14ac:dyDescent="0.25">
      <c r="A42" s="4" t="s">
        <v>317</v>
      </c>
      <c r="B42" s="25"/>
      <c r="C42" s="25"/>
      <c r="D42" s="25"/>
    </row>
    <row r="43" spans="1:18" x14ac:dyDescent="0.25">
      <c r="A43" s="26" t="s">
        <v>600</v>
      </c>
      <c r="B43" s="26" t="s">
        <v>342</v>
      </c>
      <c r="C43" s="70" t="s">
        <v>343</v>
      </c>
      <c r="D43" s="70" t="s">
        <v>344</v>
      </c>
      <c r="E43" s="70" t="s">
        <v>367</v>
      </c>
      <c r="F43" s="70" t="s">
        <v>601</v>
      </c>
      <c r="G43" s="70" t="s">
        <v>602</v>
      </c>
      <c r="H43" s="43" t="s">
        <v>347</v>
      </c>
      <c r="N43" t="s">
        <v>581</v>
      </c>
      <c r="O43" s="74" t="s">
        <v>582</v>
      </c>
      <c r="P43" t="s">
        <v>566</v>
      </c>
      <c r="Q43" t="s">
        <v>583</v>
      </c>
      <c r="R43" t="s">
        <v>584</v>
      </c>
    </row>
    <row r="44" spans="1:18" x14ac:dyDescent="0.25">
      <c r="A44" s="24" t="s">
        <v>585</v>
      </c>
      <c r="B44" s="24">
        <v>1</v>
      </c>
      <c r="C44" s="24">
        <v>3</v>
      </c>
      <c r="D44" s="24">
        <v>165</v>
      </c>
      <c r="E44" s="24">
        <f>C44/D44</f>
        <v>1.8181818181818181E-2</v>
      </c>
      <c r="F44" s="24">
        <v>1</v>
      </c>
      <c r="G44" s="24">
        <v>2</v>
      </c>
      <c r="H44" s="24">
        <f>(C44/D44)*(((-F44/C44) * LOG((F44/C44),2)) - ((G44/C44)*LOG((G44/C44),2)))</f>
        <v>1.6696287891899808E-2</v>
      </c>
      <c r="N44" t="s">
        <v>585</v>
      </c>
      <c r="O44" s="74" t="s">
        <v>350</v>
      </c>
      <c r="P44" t="s">
        <v>586</v>
      </c>
      <c r="Q44" t="s">
        <v>591</v>
      </c>
      <c r="R44">
        <v>30</v>
      </c>
    </row>
    <row r="45" spans="1:18" x14ac:dyDescent="0.25">
      <c r="A45" s="24" t="s">
        <v>589</v>
      </c>
      <c r="B45" s="24">
        <v>2</v>
      </c>
      <c r="C45" s="24">
        <v>4</v>
      </c>
      <c r="D45" s="24">
        <v>165</v>
      </c>
      <c r="E45" s="24">
        <f>C45/D45</f>
        <v>2.4242424242424242E-2</v>
      </c>
      <c r="F45" s="24">
        <v>2</v>
      </c>
      <c r="G45" s="24">
        <v>2</v>
      </c>
      <c r="H45" s="24">
        <f>(C45/D45)*(((-F45/C45) * LOG((F45/C45),2)) - ((G45/C45)*LOG((G45/C45),2)))</f>
        <v>2.4242424242424242E-2</v>
      </c>
      <c r="N45" t="s">
        <v>585</v>
      </c>
      <c r="O45" s="74" t="s">
        <v>587</v>
      </c>
      <c r="P45" t="s">
        <v>588</v>
      </c>
      <c r="Q45" t="s">
        <v>588</v>
      </c>
      <c r="R45">
        <v>40</v>
      </c>
    </row>
    <row r="46" spans="1:18" x14ac:dyDescent="0.25">
      <c r="A46" s="44" t="s">
        <v>594</v>
      </c>
      <c r="B46" s="24">
        <v>3</v>
      </c>
      <c r="C46" s="24">
        <v>2</v>
      </c>
      <c r="D46" s="24">
        <v>165</v>
      </c>
      <c r="E46" s="24">
        <f t="shared" ref="E46:E47" si="0">C46/D46</f>
        <v>1.2121212121212121E-2</v>
      </c>
      <c r="F46" s="24">
        <v>1</v>
      </c>
      <c r="G46" s="24">
        <v>1</v>
      </c>
      <c r="H46" s="24">
        <f t="shared" ref="H46:H47" si="1">(C46/D46)*(((-F46/C46) * LOG((F46/C46),2)) - ((G46/C46)*LOG((G46/C46),2)))</f>
        <v>1.2121212121212121E-2</v>
      </c>
      <c r="N46" t="s">
        <v>585</v>
      </c>
      <c r="O46" s="74" t="s">
        <v>587</v>
      </c>
      <c r="P46" t="s">
        <v>586</v>
      </c>
      <c r="Q46" t="s">
        <v>586</v>
      </c>
      <c r="R46">
        <v>40</v>
      </c>
    </row>
    <row r="47" spans="1:18" x14ac:dyDescent="0.25">
      <c r="A47" s="44" t="s">
        <v>595</v>
      </c>
      <c r="B47" s="24">
        <v>4</v>
      </c>
      <c r="C47" s="24">
        <v>2</v>
      </c>
      <c r="D47" s="24">
        <v>165</v>
      </c>
      <c r="E47" s="24">
        <f t="shared" si="0"/>
        <v>1.2121212121212121E-2</v>
      </c>
      <c r="F47" s="24">
        <v>1</v>
      </c>
      <c r="G47" s="24">
        <v>1</v>
      </c>
      <c r="H47" s="24">
        <f t="shared" si="1"/>
        <v>1.2121212121212121E-2</v>
      </c>
      <c r="N47" t="s">
        <v>589</v>
      </c>
      <c r="O47" s="74" t="s">
        <v>587</v>
      </c>
      <c r="P47" t="s">
        <v>590</v>
      </c>
      <c r="Q47" t="s">
        <v>591</v>
      </c>
      <c r="R47">
        <v>20</v>
      </c>
    </row>
    <row r="48" spans="1:18" x14ac:dyDescent="0.25">
      <c r="H48" s="75">
        <f>SUM(H44:H47)</f>
        <v>6.51811363767483E-2</v>
      </c>
      <c r="N48" t="s">
        <v>589</v>
      </c>
      <c r="O48" s="74" t="s">
        <v>350</v>
      </c>
      <c r="P48" t="s">
        <v>586</v>
      </c>
      <c r="Q48" t="s">
        <v>592</v>
      </c>
      <c r="R48">
        <v>5</v>
      </c>
    </row>
    <row r="49" spans="1:18" x14ac:dyDescent="0.25">
      <c r="A49" s="4" t="s">
        <v>318</v>
      </c>
      <c r="N49" t="s">
        <v>589</v>
      </c>
      <c r="O49" s="74" t="s">
        <v>587</v>
      </c>
      <c r="P49" t="s">
        <v>588</v>
      </c>
      <c r="Q49" t="s">
        <v>591</v>
      </c>
      <c r="R49">
        <v>3</v>
      </c>
    </row>
    <row r="50" spans="1:18" x14ac:dyDescent="0.25">
      <c r="A50" t="s">
        <v>606</v>
      </c>
      <c r="H50" s="41">
        <f>G36-H48</f>
        <v>0.83384963486147368</v>
      </c>
      <c r="N50" t="s">
        <v>589</v>
      </c>
      <c r="O50" s="74" t="s">
        <v>350</v>
      </c>
      <c r="P50" t="s">
        <v>593</v>
      </c>
      <c r="Q50" t="s">
        <v>592</v>
      </c>
      <c r="R50">
        <v>3</v>
      </c>
    </row>
    <row r="51" spans="1:18" x14ac:dyDescent="0.25">
      <c r="N51" t="s">
        <v>594</v>
      </c>
      <c r="O51" s="74" t="s">
        <v>350</v>
      </c>
      <c r="P51" t="s">
        <v>596</v>
      </c>
      <c r="Q51" t="s">
        <v>591</v>
      </c>
      <c r="R51">
        <v>10</v>
      </c>
    </row>
    <row r="52" spans="1:18" x14ac:dyDescent="0.25">
      <c r="A52" s="27" t="s">
        <v>319</v>
      </c>
      <c r="N52" t="s">
        <v>594</v>
      </c>
      <c r="O52" s="74" t="s">
        <v>587</v>
      </c>
      <c r="P52" t="s">
        <v>586</v>
      </c>
      <c r="Q52" t="s">
        <v>593</v>
      </c>
      <c r="R52">
        <v>4</v>
      </c>
    </row>
    <row r="53" spans="1:18" x14ac:dyDescent="0.25">
      <c r="N53" t="s">
        <v>595</v>
      </c>
      <c r="O53" s="74" t="s">
        <v>350</v>
      </c>
      <c r="P53" t="s">
        <v>591</v>
      </c>
      <c r="Q53" t="s">
        <v>596</v>
      </c>
      <c r="R53">
        <v>4</v>
      </c>
    </row>
    <row r="54" spans="1:18" x14ac:dyDescent="0.25">
      <c r="A54" s="24" t="s">
        <v>600</v>
      </c>
      <c r="B54" s="24" t="s">
        <v>342</v>
      </c>
      <c r="C54" s="70" t="s">
        <v>343</v>
      </c>
      <c r="D54" s="70" t="s">
        <v>344</v>
      </c>
      <c r="E54" s="70" t="s">
        <v>367</v>
      </c>
      <c r="F54" s="47" t="s">
        <v>363</v>
      </c>
      <c r="G54" s="70" t="s">
        <v>364</v>
      </c>
      <c r="N54" t="s">
        <v>595</v>
      </c>
      <c r="O54" s="74" t="s">
        <v>587</v>
      </c>
      <c r="P54" t="s">
        <v>588</v>
      </c>
      <c r="Q54" t="s">
        <v>588</v>
      </c>
      <c r="R54">
        <v>6</v>
      </c>
    </row>
    <row r="55" spans="1:18" x14ac:dyDescent="0.25">
      <c r="A55" s="24" t="s">
        <v>585</v>
      </c>
      <c r="B55" s="24">
        <v>1</v>
      </c>
      <c r="C55" s="24">
        <v>3</v>
      </c>
      <c r="D55" s="24">
        <v>165</v>
      </c>
      <c r="E55" s="24">
        <f>C55/D55</f>
        <v>1.8181818181818181E-2</v>
      </c>
      <c r="F55" s="24">
        <f>LOG(E55,2)</f>
        <v>-5.7813597135246599</v>
      </c>
      <c r="G55" s="24">
        <f>E55*F55</f>
        <v>-0.10511563115499381</v>
      </c>
    </row>
    <row r="56" spans="1:18" x14ac:dyDescent="0.25">
      <c r="A56" s="24" t="s">
        <v>589</v>
      </c>
      <c r="B56" s="24">
        <v>2</v>
      </c>
      <c r="C56" s="24">
        <v>4</v>
      </c>
      <c r="D56" s="24">
        <v>165</v>
      </c>
      <c r="E56" s="24">
        <f>C56/D56</f>
        <v>2.4242424242424242E-2</v>
      </c>
      <c r="F56" s="24">
        <f t="shared" ref="F56:F58" si="2">LOG(E56,2)</f>
        <v>-5.366322214245816</v>
      </c>
      <c r="G56" s="24">
        <f t="shared" ref="G56:G58" si="3">E56*F56</f>
        <v>-0.13009265973929252</v>
      </c>
    </row>
    <row r="57" spans="1:18" x14ac:dyDescent="0.25">
      <c r="A57" s="44" t="s">
        <v>594</v>
      </c>
      <c r="B57" s="24">
        <v>3</v>
      </c>
      <c r="C57" s="24">
        <v>2</v>
      </c>
      <c r="D57" s="24">
        <v>165</v>
      </c>
      <c r="E57" s="24">
        <f t="shared" ref="E57:E58" si="4">C57/D57</f>
        <v>1.2121212121212121E-2</v>
      </c>
      <c r="F57" s="24">
        <f t="shared" si="2"/>
        <v>-6.3663222142458151</v>
      </c>
      <c r="G57" s="24">
        <f t="shared" si="3"/>
        <v>-7.716754199085836E-2</v>
      </c>
    </row>
    <row r="58" spans="1:18" x14ac:dyDescent="0.25">
      <c r="A58" s="44" t="s">
        <v>595</v>
      </c>
      <c r="B58" s="24">
        <v>4</v>
      </c>
      <c r="C58" s="24">
        <v>2</v>
      </c>
      <c r="D58" s="24">
        <v>165</v>
      </c>
      <c r="E58" s="24">
        <f t="shared" si="4"/>
        <v>1.2121212121212121E-2</v>
      </c>
      <c r="F58" s="24">
        <f t="shared" si="2"/>
        <v>-6.3663222142458151</v>
      </c>
      <c r="G58" s="24">
        <f t="shared" si="3"/>
        <v>-7.716754199085836E-2</v>
      </c>
    </row>
    <row r="59" spans="1:18" x14ac:dyDescent="0.25">
      <c r="G59" s="45">
        <f>SUM(G55:G58)</f>
        <v>-0.38954337487600305</v>
      </c>
      <c r="H59" s="41">
        <f>-G59</f>
        <v>0.38954337487600305</v>
      </c>
    </row>
    <row r="60" spans="1:18" x14ac:dyDescent="0.25">
      <c r="A60" s="27" t="s">
        <v>146</v>
      </c>
      <c r="B60" s="25"/>
      <c r="C60" s="25"/>
      <c r="D60" s="25"/>
    </row>
    <row r="62" spans="1:18" x14ac:dyDescent="0.25">
      <c r="A62" t="s">
        <v>603</v>
      </c>
      <c r="B62" t="s">
        <v>604</v>
      </c>
      <c r="H62" s="41">
        <f>H50/H59</f>
        <v>2.1405822525589078</v>
      </c>
    </row>
    <row r="63" spans="1:18" x14ac:dyDescent="0.25">
      <c r="B63" t="s">
        <v>605</v>
      </c>
    </row>
  </sheetData>
  <pageMargins left="0.7" right="0.7" top="0.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T77"/>
  <sheetViews>
    <sheetView zoomScalePageLayoutView="85" workbookViewId="0">
      <selection activeCell="I33" sqref="I33:J33"/>
    </sheetView>
  </sheetViews>
  <sheetFormatPr defaultColWidth="8.85546875" defaultRowHeight="15" x14ac:dyDescent="0.25"/>
  <cols>
    <col min="10" max="10" width="2.85546875" customWidth="1"/>
    <col min="11" max="11" width="3.85546875" customWidth="1"/>
  </cols>
  <sheetData>
    <row r="1" spans="1:20" ht="18.75" x14ac:dyDescent="0.3">
      <c r="A1" s="8" t="s">
        <v>132</v>
      </c>
    </row>
    <row r="2" spans="1:20" x14ac:dyDescent="0.25">
      <c r="A2" t="s">
        <v>133</v>
      </c>
      <c r="K2" t="s">
        <v>368</v>
      </c>
    </row>
    <row r="3" spans="1:20" x14ac:dyDescent="0.25">
      <c r="E3" t="s">
        <v>134</v>
      </c>
    </row>
    <row r="4" spans="1:20" ht="18.75" x14ac:dyDescent="0.3">
      <c r="A4" s="50" t="s">
        <v>369</v>
      </c>
      <c r="B4" s="56">
        <v>5</v>
      </c>
      <c r="E4" t="s">
        <v>379</v>
      </c>
    </row>
    <row r="5" spans="1:20" ht="18.75" x14ac:dyDescent="0.3">
      <c r="A5" s="50" t="s">
        <v>378</v>
      </c>
      <c r="B5" s="56">
        <v>5</v>
      </c>
      <c r="E5" t="s">
        <v>320</v>
      </c>
    </row>
    <row r="6" spans="1:20" ht="15.75" thickBot="1" x14ac:dyDescent="0.3">
      <c r="L6" s="14" t="s">
        <v>135</v>
      </c>
      <c r="M6" s="14" t="s">
        <v>62</v>
      </c>
      <c r="N6" s="15" t="s">
        <v>136</v>
      </c>
      <c r="O6" s="16" t="s">
        <v>137</v>
      </c>
      <c r="P6" s="17" t="s">
        <v>138</v>
      </c>
      <c r="Q6" s="17" t="s">
        <v>139</v>
      </c>
      <c r="R6" s="17" t="s">
        <v>140</v>
      </c>
      <c r="S6" s="17" t="s">
        <v>141</v>
      </c>
      <c r="T6" s="17" t="s">
        <v>142</v>
      </c>
    </row>
    <row r="7" spans="1:20" ht="16.5" thickTop="1" thickBot="1" x14ac:dyDescent="0.3">
      <c r="A7" s="14" t="s">
        <v>135</v>
      </c>
      <c r="B7" s="14" t="s">
        <v>62</v>
      </c>
      <c r="C7" s="15" t="s">
        <v>136</v>
      </c>
      <c r="D7" s="16" t="s">
        <v>137</v>
      </c>
      <c r="E7" s="17" t="s">
        <v>138</v>
      </c>
      <c r="F7" s="17" t="s">
        <v>139</v>
      </c>
      <c r="G7" s="17" t="s">
        <v>140</v>
      </c>
      <c r="H7" s="17" t="s">
        <v>141</v>
      </c>
      <c r="I7" s="17" t="s">
        <v>142</v>
      </c>
      <c r="L7" s="18">
        <v>1</v>
      </c>
      <c r="M7" s="18" t="s">
        <v>143</v>
      </c>
      <c r="N7" s="19">
        <v>0.9</v>
      </c>
      <c r="O7" s="20">
        <v>1</v>
      </c>
      <c r="P7" s="21">
        <v>0</v>
      </c>
      <c r="Q7" s="21">
        <v>5</v>
      </c>
      <c r="R7" s="21">
        <v>4</v>
      </c>
      <c r="S7" s="21">
        <f>O7/5</f>
        <v>0.2</v>
      </c>
      <c r="T7" s="21">
        <f>P7/5</f>
        <v>0</v>
      </c>
    </row>
    <row r="8" spans="1:20" ht="15.75" thickTop="1" x14ac:dyDescent="0.25">
      <c r="A8" s="18">
        <v>1</v>
      </c>
      <c r="B8" s="18" t="s">
        <v>143</v>
      </c>
      <c r="C8" s="19">
        <v>0.95</v>
      </c>
      <c r="D8" s="20">
        <v>1</v>
      </c>
      <c r="E8" s="21">
        <v>0</v>
      </c>
      <c r="F8" s="21">
        <v>5</v>
      </c>
      <c r="G8" s="21">
        <v>4</v>
      </c>
      <c r="H8" s="21">
        <f t="shared" ref="H8:H17" si="0">D8/$B$4</f>
        <v>0.2</v>
      </c>
      <c r="I8" s="21">
        <f>E8/$B$5</f>
        <v>0</v>
      </c>
      <c r="L8" s="49">
        <v>2</v>
      </c>
      <c r="M8" s="49" t="s">
        <v>143</v>
      </c>
      <c r="N8" s="22">
        <v>0.8</v>
      </c>
      <c r="O8" s="23">
        <v>2</v>
      </c>
      <c r="P8" s="24">
        <v>0</v>
      </c>
      <c r="Q8" s="24">
        <v>5</v>
      </c>
      <c r="R8" s="24">
        <v>3</v>
      </c>
      <c r="S8" s="21">
        <f t="shared" ref="S8:T16" si="1">O8/5</f>
        <v>0.4</v>
      </c>
      <c r="T8" s="21">
        <f t="shared" si="1"/>
        <v>0</v>
      </c>
    </row>
    <row r="9" spans="1:20" x14ac:dyDescent="0.25">
      <c r="A9" s="49">
        <v>2</v>
      </c>
      <c r="B9" s="49" t="s">
        <v>144</v>
      </c>
      <c r="C9" s="22">
        <v>0.85</v>
      </c>
      <c r="D9" s="23">
        <v>1</v>
      </c>
      <c r="E9" s="24">
        <v>1</v>
      </c>
      <c r="F9" s="24">
        <v>4</v>
      </c>
      <c r="G9" s="24">
        <v>4</v>
      </c>
      <c r="H9" s="21">
        <f t="shared" si="0"/>
        <v>0.2</v>
      </c>
      <c r="I9" s="21">
        <f t="shared" ref="I9:I17" si="2">E9/$B$5</f>
        <v>0.2</v>
      </c>
      <c r="L9" s="49">
        <v>3</v>
      </c>
      <c r="M9" s="49" t="s">
        <v>144</v>
      </c>
      <c r="N9" s="22">
        <v>0.7</v>
      </c>
      <c r="O9" s="23">
        <v>2</v>
      </c>
      <c r="P9" s="24">
        <v>1</v>
      </c>
      <c r="Q9" s="24">
        <v>4</v>
      </c>
      <c r="R9" s="24">
        <v>3</v>
      </c>
      <c r="S9" s="21">
        <f t="shared" si="1"/>
        <v>0.4</v>
      </c>
      <c r="T9" s="21">
        <f t="shared" si="1"/>
        <v>0.2</v>
      </c>
    </row>
    <row r="10" spans="1:20" x14ac:dyDescent="0.25">
      <c r="A10" s="49">
        <v>3</v>
      </c>
      <c r="B10" s="49" t="s">
        <v>143</v>
      </c>
      <c r="C10" s="22">
        <v>0.78</v>
      </c>
      <c r="D10" s="23">
        <v>2</v>
      </c>
      <c r="E10" s="24">
        <v>1</v>
      </c>
      <c r="F10" s="24">
        <v>4</v>
      </c>
      <c r="G10" s="24">
        <v>3</v>
      </c>
      <c r="H10" s="21">
        <f t="shared" si="0"/>
        <v>0.4</v>
      </c>
      <c r="I10" s="21">
        <f t="shared" si="2"/>
        <v>0.2</v>
      </c>
      <c r="L10" s="49">
        <v>4</v>
      </c>
      <c r="M10" s="49" t="s">
        <v>143</v>
      </c>
      <c r="N10" s="22">
        <v>0.6</v>
      </c>
      <c r="O10" s="23">
        <v>3</v>
      </c>
      <c r="P10" s="24">
        <v>1</v>
      </c>
      <c r="Q10" s="24">
        <v>4</v>
      </c>
      <c r="R10" s="24">
        <v>2</v>
      </c>
      <c r="S10" s="21">
        <f t="shared" si="1"/>
        <v>0.6</v>
      </c>
      <c r="T10" s="21">
        <f t="shared" si="1"/>
        <v>0.2</v>
      </c>
    </row>
    <row r="11" spans="1:20" x14ac:dyDescent="0.25">
      <c r="A11" s="49">
        <v>4</v>
      </c>
      <c r="B11" s="49" t="s">
        <v>143</v>
      </c>
      <c r="C11" s="22">
        <v>0.66</v>
      </c>
      <c r="D11" s="23">
        <v>3</v>
      </c>
      <c r="E11" s="24">
        <v>1</v>
      </c>
      <c r="F11" s="24">
        <v>4</v>
      </c>
      <c r="G11" s="24">
        <v>2</v>
      </c>
      <c r="H11" s="21">
        <f t="shared" si="0"/>
        <v>0.6</v>
      </c>
      <c r="I11" s="21">
        <f t="shared" si="2"/>
        <v>0.2</v>
      </c>
      <c r="L11" s="49">
        <v>5</v>
      </c>
      <c r="M11" s="49" t="s">
        <v>143</v>
      </c>
      <c r="N11" s="22">
        <v>0.55000000000000004</v>
      </c>
      <c r="O11" s="23">
        <v>4</v>
      </c>
      <c r="P11" s="24">
        <v>1</v>
      </c>
      <c r="Q11" s="24">
        <v>4</v>
      </c>
      <c r="R11" s="24">
        <v>1</v>
      </c>
      <c r="S11" s="21">
        <f t="shared" si="1"/>
        <v>0.8</v>
      </c>
      <c r="T11" s="21">
        <f t="shared" si="1"/>
        <v>0.2</v>
      </c>
    </row>
    <row r="12" spans="1:20" x14ac:dyDescent="0.25">
      <c r="A12" s="49">
        <v>5</v>
      </c>
      <c r="B12" s="49" t="s">
        <v>144</v>
      </c>
      <c r="C12" s="22">
        <v>0.6</v>
      </c>
      <c r="D12" s="23">
        <v>3</v>
      </c>
      <c r="E12" s="24">
        <v>2</v>
      </c>
      <c r="F12" s="24">
        <v>3</v>
      </c>
      <c r="G12" s="24">
        <v>2</v>
      </c>
      <c r="H12" s="24">
        <f t="shared" si="0"/>
        <v>0.6</v>
      </c>
      <c r="I12" s="21">
        <f t="shared" si="2"/>
        <v>0.4</v>
      </c>
      <c r="L12" s="49">
        <v>6</v>
      </c>
      <c r="M12" s="49" t="s">
        <v>144</v>
      </c>
      <c r="N12" s="22">
        <v>0.54</v>
      </c>
      <c r="O12" s="23">
        <v>4</v>
      </c>
      <c r="P12" s="24">
        <v>2</v>
      </c>
      <c r="Q12" s="24">
        <v>3</v>
      </c>
      <c r="R12" s="24">
        <v>1</v>
      </c>
      <c r="S12" s="21">
        <f t="shared" si="1"/>
        <v>0.8</v>
      </c>
      <c r="T12" s="21">
        <f t="shared" si="1"/>
        <v>0.4</v>
      </c>
    </row>
    <row r="13" spans="1:20" x14ac:dyDescent="0.25">
      <c r="A13" s="49">
        <v>6</v>
      </c>
      <c r="B13" s="49" t="s">
        <v>143</v>
      </c>
      <c r="C13" s="22">
        <v>0.55000000000000004</v>
      </c>
      <c r="D13" s="23">
        <v>4</v>
      </c>
      <c r="E13" s="24">
        <v>2</v>
      </c>
      <c r="F13" s="24">
        <v>3</v>
      </c>
      <c r="G13" s="24">
        <v>1</v>
      </c>
      <c r="H13" s="24">
        <f t="shared" si="0"/>
        <v>0.8</v>
      </c>
      <c r="I13" s="21">
        <f t="shared" si="2"/>
        <v>0.4</v>
      </c>
      <c r="L13" s="49">
        <v>7</v>
      </c>
      <c r="M13" s="49" t="s">
        <v>144</v>
      </c>
      <c r="N13" s="22">
        <v>0.53</v>
      </c>
      <c r="O13" s="23">
        <v>4</v>
      </c>
      <c r="P13" s="24">
        <v>3</v>
      </c>
      <c r="Q13" s="24">
        <v>2</v>
      </c>
      <c r="R13" s="24">
        <v>1</v>
      </c>
      <c r="S13" s="21">
        <f t="shared" si="1"/>
        <v>0.8</v>
      </c>
      <c r="T13" s="21">
        <f t="shared" si="1"/>
        <v>0.6</v>
      </c>
    </row>
    <row r="14" spans="1:20" x14ac:dyDescent="0.25">
      <c r="A14" s="49">
        <v>7</v>
      </c>
      <c r="B14" s="49" t="s">
        <v>144</v>
      </c>
      <c r="C14" s="22">
        <v>0.53</v>
      </c>
      <c r="D14" s="23">
        <v>4</v>
      </c>
      <c r="E14" s="24">
        <v>3</v>
      </c>
      <c r="F14" s="24">
        <v>2</v>
      </c>
      <c r="G14" s="24">
        <v>1</v>
      </c>
      <c r="H14" s="24">
        <f t="shared" si="0"/>
        <v>0.8</v>
      </c>
      <c r="I14" s="21">
        <f t="shared" si="2"/>
        <v>0.6</v>
      </c>
      <c r="L14" s="49">
        <v>8</v>
      </c>
      <c r="M14" s="49" t="s">
        <v>144</v>
      </c>
      <c r="N14" s="22">
        <v>0.51</v>
      </c>
      <c r="O14" s="23">
        <v>4</v>
      </c>
      <c r="P14" s="24">
        <v>4</v>
      </c>
      <c r="Q14" s="24">
        <v>1</v>
      </c>
      <c r="R14" s="24">
        <v>1</v>
      </c>
      <c r="S14" s="21">
        <f t="shared" si="1"/>
        <v>0.8</v>
      </c>
      <c r="T14" s="21">
        <f t="shared" si="1"/>
        <v>0.8</v>
      </c>
    </row>
    <row r="15" spans="1:20" x14ac:dyDescent="0.25">
      <c r="A15" s="49">
        <v>8</v>
      </c>
      <c r="B15" s="49" t="s">
        <v>144</v>
      </c>
      <c r="C15" s="22">
        <v>0.52</v>
      </c>
      <c r="D15" s="23">
        <v>4</v>
      </c>
      <c r="E15" s="24">
        <v>4</v>
      </c>
      <c r="F15" s="24">
        <v>1</v>
      </c>
      <c r="G15" s="24">
        <v>1</v>
      </c>
      <c r="H15" s="24">
        <f t="shared" si="0"/>
        <v>0.8</v>
      </c>
      <c r="I15" s="21">
        <f t="shared" si="2"/>
        <v>0.8</v>
      </c>
      <c r="L15" s="49">
        <v>9</v>
      </c>
      <c r="M15" s="49" t="s">
        <v>143</v>
      </c>
      <c r="N15" s="22">
        <v>0.5</v>
      </c>
      <c r="O15" s="23">
        <v>5</v>
      </c>
      <c r="P15" s="24">
        <v>4</v>
      </c>
      <c r="Q15" s="24">
        <v>1</v>
      </c>
      <c r="R15" s="24">
        <v>0</v>
      </c>
      <c r="S15" s="21">
        <f t="shared" si="1"/>
        <v>1</v>
      </c>
      <c r="T15" s="21">
        <f t="shared" si="1"/>
        <v>0.8</v>
      </c>
    </row>
    <row r="16" spans="1:20" x14ac:dyDescent="0.25">
      <c r="A16" s="49">
        <v>9</v>
      </c>
      <c r="B16" s="49" t="s">
        <v>144</v>
      </c>
      <c r="C16" s="22">
        <v>0.51</v>
      </c>
      <c r="D16" s="23">
        <v>4</v>
      </c>
      <c r="E16" s="24">
        <v>5</v>
      </c>
      <c r="F16" s="24">
        <v>0</v>
      </c>
      <c r="G16" s="24">
        <v>1</v>
      </c>
      <c r="H16" s="24">
        <f t="shared" si="0"/>
        <v>0.8</v>
      </c>
      <c r="I16" s="21">
        <f t="shared" si="2"/>
        <v>1</v>
      </c>
      <c r="L16" s="49">
        <v>10</v>
      </c>
      <c r="M16" s="49" t="s">
        <v>144</v>
      </c>
      <c r="N16" s="22">
        <v>0.4</v>
      </c>
      <c r="O16" s="23">
        <v>5</v>
      </c>
      <c r="P16" s="24">
        <v>5</v>
      </c>
      <c r="Q16" s="24">
        <v>0</v>
      </c>
      <c r="R16" s="24">
        <v>0</v>
      </c>
      <c r="S16" s="21">
        <f t="shared" si="1"/>
        <v>1</v>
      </c>
      <c r="T16" s="21">
        <f t="shared" si="1"/>
        <v>1</v>
      </c>
    </row>
    <row r="17" spans="1:13" x14ac:dyDescent="0.25">
      <c r="A17" s="49">
        <v>10</v>
      </c>
      <c r="B17" s="49" t="s">
        <v>143</v>
      </c>
      <c r="C17" s="22">
        <v>0.4</v>
      </c>
      <c r="D17" s="23">
        <v>5</v>
      </c>
      <c r="E17" s="24">
        <v>5</v>
      </c>
      <c r="F17" s="24">
        <v>0</v>
      </c>
      <c r="G17" s="24">
        <v>0</v>
      </c>
      <c r="H17" s="24">
        <f t="shared" si="0"/>
        <v>1</v>
      </c>
      <c r="I17" s="21">
        <f t="shared" si="2"/>
        <v>1</v>
      </c>
    </row>
    <row r="20" spans="1:13" x14ac:dyDescent="0.25">
      <c r="A20" t="s">
        <v>370</v>
      </c>
    </row>
    <row r="22" spans="1:13" ht="15.75" thickBot="1" x14ac:dyDescent="0.3">
      <c r="A22" s="17" t="s">
        <v>142</v>
      </c>
      <c r="B22" s="17" t="s">
        <v>141</v>
      </c>
      <c r="L22" s="51" t="s">
        <v>142</v>
      </c>
      <c r="M22" s="51" t="s">
        <v>141</v>
      </c>
    </row>
    <row r="23" spans="1:13" ht="15.75" thickTop="1" x14ac:dyDescent="0.25">
      <c r="A23" s="52">
        <v>0</v>
      </c>
      <c r="B23" s="21">
        <v>0.2</v>
      </c>
      <c r="L23" s="21">
        <v>0</v>
      </c>
      <c r="M23" s="21">
        <v>0.2</v>
      </c>
    </row>
    <row r="24" spans="1:13" x14ac:dyDescent="0.25">
      <c r="A24" s="21">
        <v>0.2</v>
      </c>
      <c r="B24" s="21">
        <v>0.2</v>
      </c>
      <c r="L24" s="24">
        <v>0</v>
      </c>
      <c r="M24" s="24">
        <v>0.4</v>
      </c>
    </row>
    <row r="25" spans="1:13" x14ac:dyDescent="0.25">
      <c r="A25" s="21">
        <v>0.2</v>
      </c>
      <c r="B25" s="21">
        <v>0.4</v>
      </c>
      <c r="L25" s="24">
        <v>0.2</v>
      </c>
      <c r="M25" s="24">
        <v>0.4</v>
      </c>
    </row>
    <row r="26" spans="1:13" x14ac:dyDescent="0.25">
      <c r="A26" s="21">
        <v>0.2</v>
      </c>
      <c r="B26" s="21">
        <v>0.6</v>
      </c>
      <c r="L26" s="24">
        <v>0.2</v>
      </c>
      <c r="M26" s="24">
        <v>0.6</v>
      </c>
    </row>
    <row r="27" spans="1:13" x14ac:dyDescent="0.25">
      <c r="A27" s="21">
        <v>0.4</v>
      </c>
      <c r="B27" s="24">
        <v>0.6</v>
      </c>
      <c r="L27" s="24">
        <v>0.2</v>
      </c>
      <c r="M27" s="24">
        <v>0.8</v>
      </c>
    </row>
    <row r="28" spans="1:13" x14ac:dyDescent="0.25">
      <c r="A28" s="24">
        <v>0.4</v>
      </c>
      <c r="B28" s="24">
        <v>0.8</v>
      </c>
      <c r="L28" s="24">
        <v>0.4</v>
      </c>
      <c r="M28" s="24">
        <v>0.8</v>
      </c>
    </row>
    <row r="29" spans="1:13" x14ac:dyDescent="0.25">
      <c r="A29" s="24">
        <v>0.6</v>
      </c>
      <c r="B29" s="24">
        <v>0.8</v>
      </c>
      <c r="L29" s="24">
        <v>0.6</v>
      </c>
      <c r="M29" s="24">
        <v>0.8</v>
      </c>
    </row>
    <row r="30" spans="1:13" x14ac:dyDescent="0.25">
      <c r="A30" s="24">
        <v>0.8</v>
      </c>
      <c r="B30" s="24">
        <v>0.8</v>
      </c>
      <c r="L30" s="24">
        <v>0.8</v>
      </c>
      <c r="M30" s="24">
        <v>0.8</v>
      </c>
    </row>
    <row r="31" spans="1:13" x14ac:dyDescent="0.25">
      <c r="A31" s="24">
        <v>1</v>
      </c>
      <c r="B31" s="24">
        <v>0.8</v>
      </c>
      <c r="L31" s="24">
        <v>0.8</v>
      </c>
      <c r="M31" s="24">
        <v>1</v>
      </c>
    </row>
    <row r="32" spans="1:13" x14ac:dyDescent="0.25">
      <c r="A32" s="24">
        <v>1</v>
      </c>
      <c r="B32" s="24">
        <v>1</v>
      </c>
      <c r="L32" s="24">
        <v>1</v>
      </c>
      <c r="M32" s="24">
        <v>1</v>
      </c>
    </row>
    <row r="33" spans="1:9" x14ac:dyDescent="0.25">
      <c r="A33" s="53"/>
    </row>
    <row r="34" spans="1:9" x14ac:dyDescent="0.25">
      <c r="A34" t="s">
        <v>371</v>
      </c>
    </row>
    <row r="36" spans="1:9" ht="15.75" thickBot="1" x14ac:dyDescent="0.3">
      <c r="A36" s="14" t="s">
        <v>135</v>
      </c>
      <c r="B36" s="14" t="s">
        <v>62</v>
      </c>
      <c r="C36" s="15" t="s">
        <v>136</v>
      </c>
      <c r="D36" s="16" t="s">
        <v>137</v>
      </c>
      <c r="E36" s="17" t="s">
        <v>138</v>
      </c>
      <c r="F36" s="17" t="s">
        <v>139</v>
      </c>
      <c r="G36" s="17" t="s">
        <v>140</v>
      </c>
      <c r="H36" s="17" t="s">
        <v>141</v>
      </c>
      <c r="I36" s="17" t="s">
        <v>142</v>
      </c>
    </row>
    <row r="37" spans="1:9" ht="15.75" thickTop="1" x14ac:dyDescent="0.25">
      <c r="A37" s="18">
        <v>1</v>
      </c>
      <c r="B37" s="18" t="s">
        <v>143</v>
      </c>
      <c r="C37" s="19">
        <v>0.95</v>
      </c>
      <c r="D37" s="20"/>
      <c r="E37" s="21"/>
      <c r="F37" s="21"/>
      <c r="G37" s="21"/>
      <c r="H37" s="21"/>
      <c r="I37" s="21"/>
    </row>
    <row r="38" spans="1:9" x14ac:dyDescent="0.25">
      <c r="A38" s="49">
        <v>2</v>
      </c>
      <c r="B38" s="49" t="s">
        <v>144</v>
      </c>
      <c r="C38" s="22">
        <v>0.85</v>
      </c>
      <c r="D38" s="23"/>
      <c r="E38" s="24"/>
      <c r="F38" s="24"/>
      <c r="G38" s="24"/>
      <c r="H38" s="21"/>
      <c r="I38" s="21"/>
    </row>
    <row r="39" spans="1:9" x14ac:dyDescent="0.25">
      <c r="A39" s="49">
        <v>3</v>
      </c>
      <c r="B39" s="49" t="s">
        <v>143</v>
      </c>
      <c r="C39" s="22">
        <v>0.78</v>
      </c>
      <c r="D39" s="23"/>
      <c r="E39" s="24"/>
      <c r="F39" s="24"/>
      <c r="G39" s="24"/>
      <c r="H39" s="21"/>
      <c r="I39" s="21"/>
    </row>
    <row r="40" spans="1:9" x14ac:dyDescent="0.25">
      <c r="A40" s="49">
        <v>4</v>
      </c>
      <c r="B40" s="49" t="s">
        <v>143</v>
      </c>
      <c r="C40" s="22">
        <v>0.66</v>
      </c>
      <c r="D40" s="23"/>
      <c r="E40" s="24"/>
      <c r="F40" s="24"/>
      <c r="G40" s="24"/>
      <c r="H40" s="21"/>
      <c r="I40" s="21"/>
    </row>
    <row r="41" spans="1:9" x14ac:dyDescent="0.25">
      <c r="A41" s="49">
        <v>5</v>
      </c>
      <c r="B41" s="49" t="s">
        <v>144</v>
      </c>
      <c r="C41" s="22">
        <v>0.6</v>
      </c>
      <c r="D41" s="23"/>
      <c r="E41" s="24"/>
      <c r="F41" s="24"/>
      <c r="G41" s="24"/>
      <c r="H41" s="24"/>
      <c r="I41" s="24"/>
    </row>
    <row r="42" spans="1:9" x14ac:dyDescent="0.25">
      <c r="A42" s="49">
        <v>6</v>
      </c>
      <c r="B42" s="49" t="s">
        <v>143</v>
      </c>
      <c r="C42" s="22">
        <v>0.55000000000000004</v>
      </c>
      <c r="D42" s="23"/>
      <c r="E42" s="24"/>
      <c r="F42" s="24"/>
      <c r="G42" s="24"/>
      <c r="H42" s="24"/>
      <c r="I42" s="24"/>
    </row>
    <row r="43" spans="1:9" x14ac:dyDescent="0.25">
      <c r="A43" s="49">
        <v>7</v>
      </c>
      <c r="B43" s="49" t="s">
        <v>144</v>
      </c>
      <c r="C43" s="22">
        <v>0.53</v>
      </c>
      <c r="D43" s="23"/>
      <c r="E43" s="24"/>
      <c r="F43" s="24"/>
      <c r="G43" s="24"/>
      <c r="H43" s="24"/>
      <c r="I43" s="24"/>
    </row>
    <row r="44" spans="1:9" x14ac:dyDescent="0.25">
      <c r="A44" s="49">
        <v>8</v>
      </c>
      <c r="B44" s="49" t="s">
        <v>144</v>
      </c>
      <c r="C44" s="22">
        <v>0.52</v>
      </c>
      <c r="D44" s="23"/>
      <c r="E44" s="24"/>
      <c r="F44" s="24"/>
      <c r="G44" s="24"/>
      <c r="H44" s="24"/>
      <c r="I44" s="24"/>
    </row>
    <row r="45" spans="1:9" x14ac:dyDescent="0.25">
      <c r="A45" s="49">
        <v>9</v>
      </c>
      <c r="B45" s="49" t="s">
        <v>144</v>
      </c>
      <c r="C45" s="22">
        <v>0.51</v>
      </c>
      <c r="D45" s="23"/>
      <c r="E45" s="24"/>
      <c r="F45" s="24"/>
      <c r="G45" s="24"/>
      <c r="H45" s="24"/>
      <c r="I45" s="24"/>
    </row>
    <row r="46" spans="1:9" x14ac:dyDescent="0.25">
      <c r="A46" s="49">
        <v>10</v>
      </c>
      <c r="B46" s="49" t="s">
        <v>143</v>
      </c>
      <c r="C46" s="22">
        <v>0.4</v>
      </c>
      <c r="D46" s="23"/>
      <c r="E46" s="24"/>
      <c r="F46" s="24"/>
      <c r="G46" s="24"/>
      <c r="H46" s="24"/>
      <c r="I46" s="24"/>
    </row>
    <row r="49" spans="1:9" x14ac:dyDescent="0.25">
      <c r="A49" s="55" t="s">
        <v>372</v>
      </c>
      <c r="B49" s="11">
        <v>5</v>
      </c>
      <c r="D49" s="55" t="s">
        <v>380</v>
      </c>
      <c r="E49" s="11">
        <v>5</v>
      </c>
    </row>
    <row r="50" spans="1:9" x14ac:dyDescent="0.25">
      <c r="A50" t="s">
        <v>373</v>
      </c>
    </row>
    <row r="52" spans="1:9" ht="15.75" thickBot="1" x14ac:dyDescent="0.3">
      <c r="A52" s="14" t="s">
        <v>135</v>
      </c>
      <c r="B52" s="14" t="s">
        <v>62</v>
      </c>
      <c r="C52" s="15" t="s">
        <v>136</v>
      </c>
      <c r="D52" s="16" t="s">
        <v>137</v>
      </c>
      <c r="E52" s="17" t="s">
        <v>138</v>
      </c>
      <c r="F52" s="17" t="s">
        <v>139</v>
      </c>
      <c r="G52" s="17" t="s">
        <v>140</v>
      </c>
      <c r="H52" s="17" t="s">
        <v>141</v>
      </c>
      <c r="I52" s="17" t="s">
        <v>142</v>
      </c>
    </row>
    <row r="53" spans="1:9" ht="15.75" thickTop="1" x14ac:dyDescent="0.25">
      <c r="A53" s="18">
        <v>1</v>
      </c>
      <c r="B53" s="18" t="s">
        <v>143</v>
      </c>
      <c r="C53" s="19">
        <v>0.91</v>
      </c>
      <c r="D53" s="20">
        <v>1</v>
      </c>
      <c r="E53" s="21">
        <v>0</v>
      </c>
      <c r="F53" s="21">
        <v>5</v>
      </c>
      <c r="G53" s="21">
        <v>4</v>
      </c>
      <c r="H53" s="54">
        <f>D53/$B$49</f>
        <v>0.2</v>
      </c>
      <c r="I53" s="54">
        <f>E53/$E$49</f>
        <v>0</v>
      </c>
    </row>
    <row r="54" spans="1:9" x14ac:dyDescent="0.25">
      <c r="A54" s="49">
        <v>2</v>
      </c>
      <c r="B54" s="49" t="s">
        <v>144</v>
      </c>
      <c r="C54" s="22">
        <v>0.83</v>
      </c>
      <c r="D54" s="23">
        <v>1</v>
      </c>
      <c r="E54" s="24">
        <v>1</v>
      </c>
      <c r="F54" s="24">
        <v>4</v>
      </c>
      <c r="G54" s="24">
        <v>4</v>
      </c>
      <c r="H54" s="54">
        <f t="shared" ref="H54:H62" si="3">D54/$B$49</f>
        <v>0.2</v>
      </c>
      <c r="I54" s="54">
        <f t="shared" ref="I54:I62" si="4">E54/$E$49</f>
        <v>0.2</v>
      </c>
    </row>
    <row r="55" spans="1:9" x14ac:dyDescent="0.25">
      <c r="A55" s="49">
        <v>3</v>
      </c>
      <c r="B55" s="49" t="s">
        <v>143</v>
      </c>
      <c r="C55" s="22">
        <v>0.72</v>
      </c>
      <c r="D55" s="23">
        <v>2</v>
      </c>
      <c r="E55" s="24">
        <v>1</v>
      </c>
      <c r="F55" s="24">
        <v>4</v>
      </c>
      <c r="G55" s="24">
        <v>3</v>
      </c>
      <c r="H55" s="54">
        <f t="shared" si="3"/>
        <v>0.4</v>
      </c>
      <c r="I55" s="54">
        <f t="shared" si="4"/>
        <v>0.2</v>
      </c>
    </row>
    <row r="56" spans="1:9" x14ac:dyDescent="0.25">
      <c r="A56" s="49">
        <v>4</v>
      </c>
      <c r="B56" s="49" t="s">
        <v>144</v>
      </c>
      <c r="C56" s="22">
        <v>0.66</v>
      </c>
      <c r="D56" s="23">
        <v>2</v>
      </c>
      <c r="E56" s="24">
        <v>2</v>
      </c>
      <c r="F56" s="24">
        <v>3</v>
      </c>
      <c r="G56" s="24">
        <v>3</v>
      </c>
      <c r="H56" s="54">
        <f t="shared" si="3"/>
        <v>0.4</v>
      </c>
      <c r="I56" s="54">
        <f t="shared" si="4"/>
        <v>0.4</v>
      </c>
    </row>
    <row r="57" spans="1:9" x14ac:dyDescent="0.25">
      <c r="A57" s="49">
        <v>5</v>
      </c>
      <c r="B57" s="49" t="s">
        <v>144</v>
      </c>
      <c r="C57" s="22">
        <v>0.6</v>
      </c>
      <c r="D57" s="23">
        <v>2</v>
      </c>
      <c r="E57" s="24">
        <v>3</v>
      </c>
      <c r="F57" s="24">
        <v>2</v>
      </c>
      <c r="G57" s="24">
        <v>3</v>
      </c>
      <c r="H57" s="54">
        <f t="shared" si="3"/>
        <v>0.4</v>
      </c>
      <c r="I57" s="54">
        <f t="shared" si="4"/>
        <v>0.6</v>
      </c>
    </row>
    <row r="58" spans="1:9" x14ac:dyDescent="0.25">
      <c r="A58" s="49">
        <v>6</v>
      </c>
      <c r="B58" s="49" t="s">
        <v>144</v>
      </c>
      <c r="C58" s="22">
        <v>0.55000000000000004</v>
      </c>
      <c r="D58" s="23">
        <v>2</v>
      </c>
      <c r="E58" s="24">
        <v>4</v>
      </c>
      <c r="F58" s="24">
        <v>1</v>
      </c>
      <c r="G58" s="24">
        <v>3</v>
      </c>
      <c r="H58" s="54">
        <f t="shared" si="3"/>
        <v>0.4</v>
      </c>
      <c r="I58" s="54">
        <f t="shared" si="4"/>
        <v>0.8</v>
      </c>
    </row>
    <row r="59" spans="1:9" x14ac:dyDescent="0.25">
      <c r="A59" s="49">
        <v>7</v>
      </c>
      <c r="B59" s="49" t="s">
        <v>143</v>
      </c>
      <c r="C59" s="22">
        <v>0.53</v>
      </c>
      <c r="D59" s="23">
        <v>3</v>
      </c>
      <c r="E59" s="24">
        <v>4</v>
      </c>
      <c r="F59" s="24">
        <v>1</v>
      </c>
      <c r="G59" s="24">
        <v>2</v>
      </c>
      <c r="H59" s="54">
        <f t="shared" si="3"/>
        <v>0.6</v>
      </c>
      <c r="I59" s="54">
        <f t="shared" si="4"/>
        <v>0.8</v>
      </c>
    </row>
    <row r="60" spans="1:9" x14ac:dyDescent="0.25">
      <c r="A60" s="49">
        <v>8</v>
      </c>
      <c r="B60" s="49" t="s">
        <v>143</v>
      </c>
      <c r="C60" s="22">
        <v>0.52</v>
      </c>
      <c r="D60" s="23">
        <v>4</v>
      </c>
      <c r="E60" s="24">
        <v>4</v>
      </c>
      <c r="F60" s="24">
        <v>1</v>
      </c>
      <c r="G60" s="24">
        <v>1</v>
      </c>
      <c r="H60" s="54">
        <f t="shared" si="3"/>
        <v>0.8</v>
      </c>
      <c r="I60" s="54">
        <f t="shared" si="4"/>
        <v>0.8</v>
      </c>
    </row>
    <row r="61" spans="1:9" x14ac:dyDescent="0.25">
      <c r="A61" s="49">
        <v>9</v>
      </c>
      <c r="B61" s="49" t="s">
        <v>144</v>
      </c>
      <c r="C61" s="22">
        <v>0.45</v>
      </c>
      <c r="D61" s="23">
        <v>4</v>
      </c>
      <c r="E61" s="24">
        <v>5</v>
      </c>
      <c r="F61" s="24">
        <v>0</v>
      </c>
      <c r="G61" s="24">
        <v>1</v>
      </c>
      <c r="H61" s="54">
        <f t="shared" si="3"/>
        <v>0.8</v>
      </c>
      <c r="I61" s="54">
        <f t="shared" si="4"/>
        <v>1</v>
      </c>
    </row>
    <row r="62" spans="1:9" x14ac:dyDescent="0.25">
      <c r="A62" s="49">
        <v>10</v>
      </c>
      <c r="B62" s="49" t="s">
        <v>143</v>
      </c>
      <c r="C62" s="22">
        <v>0.37</v>
      </c>
      <c r="D62" s="23">
        <v>5</v>
      </c>
      <c r="E62" s="24">
        <v>5</v>
      </c>
      <c r="F62" s="24">
        <v>0</v>
      </c>
      <c r="G62" s="24">
        <v>0</v>
      </c>
      <c r="H62" s="54">
        <f t="shared" si="3"/>
        <v>1</v>
      </c>
      <c r="I62" s="54">
        <f t="shared" si="4"/>
        <v>1</v>
      </c>
    </row>
    <row r="67" spans="1:2" ht="15.75" thickBot="1" x14ac:dyDescent="0.3">
      <c r="A67" s="17" t="s">
        <v>142</v>
      </c>
      <c r="B67" s="17" t="s">
        <v>141</v>
      </c>
    </row>
    <row r="68" spans="1:2" ht="15.75" thickTop="1" x14ac:dyDescent="0.25">
      <c r="A68" s="54">
        <v>0</v>
      </c>
      <c r="B68" s="54">
        <v>0.2</v>
      </c>
    </row>
    <row r="69" spans="1:2" x14ac:dyDescent="0.25">
      <c r="A69" s="54">
        <v>0.2</v>
      </c>
      <c r="B69" s="54">
        <v>0.2</v>
      </c>
    </row>
    <row r="70" spans="1:2" x14ac:dyDescent="0.25">
      <c r="A70" s="54">
        <v>0.2</v>
      </c>
      <c r="B70" s="54">
        <v>0.4</v>
      </c>
    </row>
    <row r="71" spans="1:2" x14ac:dyDescent="0.25">
      <c r="A71" s="54">
        <v>0.4</v>
      </c>
      <c r="B71" s="54">
        <v>0.4</v>
      </c>
    </row>
    <row r="72" spans="1:2" x14ac:dyDescent="0.25">
      <c r="A72" s="54">
        <v>0.6</v>
      </c>
      <c r="B72" s="54">
        <v>0.4</v>
      </c>
    </row>
    <row r="73" spans="1:2" x14ac:dyDescent="0.25">
      <c r="A73" s="54">
        <v>0.8</v>
      </c>
      <c r="B73" s="54">
        <v>0.4</v>
      </c>
    </row>
    <row r="74" spans="1:2" x14ac:dyDescent="0.25">
      <c r="A74" s="54">
        <v>0.8</v>
      </c>
      <c r="B74" s="54">
        <v>0.6</v>
      </c>
    </row>
    <row r="75" spans="1:2" x14ac:dyDescent="0.25">
      <c r="A75" s="54">
        <v>0.8</v>
      </c>
      <c r="B75" s="54">
        <v>0.8</v>
      </c>
    </row>
    <row r="76" spans="1:2" x14ac:dyDescent="0.25">
      <c r="A76" s="54">
        <v>1</v>
      </c>
      <c r="B76" s="54">
        <v>0.8</v>
      </c>
    </row>
    <row r="77" spans="1:2" x14ac:dyDescent="0.25">
      <c r="A77" s="54">
        <v>1</v>
      </c>
      <c r="B77" s="54">
        <v>1</v>
      </c>
    </row>
  </sheetData>
  <pageMargins left="0.7" right="0.7" top="0.75" bottom="0.75" header="0.3" footer="0.3"/>
  <pageSetup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T17"/>
  <sheetViews>
    <sheetView zoomScaleNormal="100" workbookViewId="0">
      <selection activeCell="T14" sqref="T14"/>
    </sheetView>
  </sheetViews>
  <sheetFormatPr defaultRowHeight="15" x14ac:dyDescent="0.25"/>
  <sheetData>
    <row r="1" spans="1:20" ht="18.75" x14ac:dyDescent="0.3">
      <c r="A1" s="8" t="s">
        <v>132</v>
      </c>
    </row>
    <row r="2" spans="1:20" x14ac:dyDescent="0.25">
      <c r="A2" t="s">
        <v>133</v>
      </c>
    </row>
    <row r="3" spans="1:20" x14ac:dyDescent="0.25">
      <c r="A3" t="s">
        <v>134</v>
      </c>
    </row>
    <row r="4" spans="1:20" x14ac:dyDescent="0.25">
      <c r="A4" t="s">
        <v>379</v>
      </c>
    </row>
    <row r="5" spans="1:20" x14ac:dyDescent="0.25">
      <c r="A5" t="s">
        <v>320</v>
      </c>
      <c r="G5" t="s">
        <v>607</v>
      </c>
      <c r="H5" t="s">
        <v>608</v>
      </c>
    </row>
    <row r="7" spans="1:20" ht="15.75" thickBot="1" x14ac:dyDescent="0.3">
      <c r="A7" s="14" t="s">
        <v>135</v>
      </c>
      <c r="B7" s="14" t="s">
        <v>62</v>
      </c>
      <c r="C7" s="15" t="s">
        <v>136</v>
      </c>
      <c r="D7" s="16" t="s">
        <v>137</v>
      </c>
      <c r="E7" s="17" t="s">
        <v>138</v>
      </c>
      <c r="F7" s="17" t="s">
        <v>139</v>
      </c>
      <c r="G7" s="17" t="s">
        <v>140</v>
      </c>
      <c r="H7" s="17" t="s">
        <v>141</v>
      </c>
      <c r="I7" s="17" t="s">
        <v>142</v>
      </c>
      <c r="K7" s="76"/>
      <c r="L7" s="76"/>
      <c r="M7" s="77"/>
      <c r="N7" s="77"/>
      <c r="O7" s="77"/>
      <c r="P7" s="77"/>
      <c r="Q7" s="77"/>
      <c r="R7" s="77"/>
      <c r="S7" s="77"/>
    </row>
    <row r="8" spans="1:20" ht="15.75" thickTop="1" x14ac:dyDescent="0.25">
      <c r="A8" s="18">
        <v>1</v>
      </c>
      <c r="B8" s="18" t="s">
        <v>143</v>
      </c>
      <c r="C8" s="19">
        <v>0.91</v>
      </c>
      <c r="D8" s="20">
        <v>1</v>
      </c>
      <c r="E8" s="21">
        <v>0</v>
      </c>
      <c r="F8" s="21">
        <v>5</v>
      </c>
      <c r="G8" s="21">
        <v>4</v>
      </c>
      <c r="H8" s="21">
        <f>D8/5</f>
        <v>0.2</v>
      </c>
      <c r="I8" s="21">
        <f>E8/5</f>
        <v>0</v>
      </c>
      <c r="K8" s="78"/>
      <c r="L8" s="78"/>
      <c r="M8" s="79"/>
      <c r="N8" s="34"/>
      <c r="O8" s="34"/>
      <c r="P8" s="34"/>
      <c r="Q8" s="34"/>
      <c r="R8" s="34"/>
      <c r="S8" s="34"/>
    </row>
    <row r="9" spans="1:20" x14ac:dyDescent="0.25">
      <c r="A9" s="32">
        <v>2</v>
      </c>
      <c r="B9" s="32" t="s">
        <v>144</v>
      </c>
      <c r="C9" s="22">
        <v>0.83</v>
      </c>
      <c r="D9" s="23">
        <v>1</v>
      </c>
      <c r="E9" s="24">
        <v>1</v>
      </c>
      <c r="F9" s="24">
        <v>4</v>
      </c>
      <c r="G9" s="24">
        <v>4</v>
      </c>
      <c r="H9" s="21">
        <f t="shared" ref="H9:H17" si="0">D9/5</f>
        <v>0.2</v>
      </c>
      <c r="I9" s="21">
        <f t="shared" ref="I9:I17" si="1">E9/5</f>
        <v>0.2</v>
      </c>
      <c r="K9" s="78"/>
      <c r="L9" s="78"/>
      <c r="M9" s="79"/>
      <c r="N9" s="34"/>
      <c r="O9" s="34"/>
      <c r="P9" s="34"/>
      <c r="Q9" s="34"/>
      <c r="R9" s="34"/>
      <c r="S9" s="34"/>
    </row>
    <row r="10" spans="1:20" x14ac:dyDescent="0.25">
      <c r="A10" s="32">
        <v>3</v>
      </c>
      <c r="B10" s="32" t="s">
        <v>143</v>
      </c>
      <c r="C10" s="22">
        <v>0.72</v>
      </c>
      <c r="D10" s="23">
        <v>2</v>
      </c>
      <c r="E10" s="24">
        <v>1</v>
      </c>
      <c r="F10" s="24">
        <v>4</v>
      </c>
      <c r="G10" s="24">
        <v>3</v>
      </c>
      <c r="H10" s="21">
        <f t="shared" si="0"/>
        <v>0.4</v>
      </c>
      <c r="I10" s="21">
        <f t="shared" si="1"/>
        <v>0.2</v>
      </c>
      <c r="K10" s="78"/>
      <c r="L10" s="78"/>
      <c r="M10" s="79"/>
      <c r="N10" s="34"/>
      <c r="O10" s="34"/>
      <c r="P10" s="34"/>
      <c r="Q10" s="34"/>
      <c r="R10" s="34"/>
      <c r="S10" s="34"/>
    </row>
    <row r="11" spans="1:20" x14ac:dyDescent="0.25">
      <c r="A11" s="32">
        <v>4</v>
      </c>
      <c r="B11" s="32" t="s">
        <v>144</v>
      </c>
      <c r="C11" s="22">
        <v>0.66</v>
      </c>
      <c r="D11" s="23">
        <v>2</v>
      </c>
      <c r="E11" s="24">
        <v>2</v>
      </c>
      <c r="F11" s="24">
        <v>3</v>
      </c>
      <c r="G11" s="24">
        <v>3</v>
      </c>
      <c r="H11" s="21">
        <f t="shared" si="0"/>
        <v>0.4</v>
      </c>
      <c r="I11" s="21">
        <f t="shared" si="1"/>
        <v>0.4</v>
      </c>
      <c r="K11" s="78"/>
      <c r="L11" s="78"/>
      <c r="M11" s="79"/>
      <c r="N11" s="34"/>
      <c r="O11" s="34"/>
      <c r="P11" s="34"/>
      <c r="Q11" s="34"/>
      <c r="R11" s="34"/>
      <c r="S11" s="34"/>
    </row>
    <row r="12" spans="1:20" x14ac:dyDescent="0.25">
      <c r="A12" s="32">
        <v>5</v>
      </c>
      <c r="B12" s="32" t="s">
        <v>144</v>
      </c>
      <c r="C12" s="22">
        <v>0.6</v>
      </c>
      <c r="D12" s="23">
        <v>2</v>
      </c>
      <c r="E12" s="24">
        <v>3</v>
      </c>
      <c r="F12" s="24">
        <v>2</v>
      </c>
      <c r="G12" s="24">
        <v>3</v>
      </c>
      <c r="H12" s="21">
        <f t="shared" si="0"/>
        <v>0.4</v>
      </c>
      <c r="I12" s="21">
        <f t="shared" si="1"/>
        <v>0.6</v>
      </c>
      <c r="K12" s="78"/>
      <c r="L12" s="78"/>
      <c r="M12" s="79"/>
      <c r="N12" s="34"/>
      <c r="O12" s="34"/>
      <c r="P12" s="34"/>
      <c r="Q12" s="34"/>
      <c r="R12" s="34"/>
      <c r="S12" s="34"/>
    </row>
    <row r="13" spans="1:20" x14ac:dyDescent="0.25">
      <c r="A13" s="32">
        <v>6</v>
      </c>
      <c r="B13" s="32" t="s">
        <v>144</v>
      </c>
      <c r="C13" s="22">
        <v>0.55000000000000004</v>
      </c>
      <c r="D13" s="23">
        <v>2</v>
      </c>
      <c r="E13" s="24">
        <v>4</v>
      </c>
      <c r="F13" s="24">
        <v>1</v>
      </c>
      <c r="G13" s="24">
        <v>3</v>
      </c>
      <c r="H13" s="21">
        <f t="shared" si="0"/>
        <v>0.4</v>
      </c>
      <c r="I13" s="21">
        <f t="shared" si="1"/>
        <v>0.8</v>
      </c>
      <c r="K13" s="78"/>
      <c r="L13" s="78"/>
      <c r="M13" s="79"/>
      <c r="N13" s="34"/>
      <c r="O13" s="34"/>
      <c r="P13" s="34"/>
      <c r="Q13" s="34"/>
      <c r="R13" s="34"/>
      <c r="S13" s="34"/>
    </row>
    <row r="14" spans="1:20" x14ac:dyDescent="0.25">
      <c r="A14" s="32">
        <v>7</v>
      </c>
      <c r="B14" s="32" t="s">
        <v>143</v>
      </c>
      <c r="C14" s="22">
        <v>0.53</v>
      </c>
      <c r="D14" s="23">
        <v>3</v>
      </c>
      <c r="E14" s="24">
        <v>4</v>
      </c>
      <c r="F14" s="24">
        <v>1</v>
      </c>
      <c r="G14" s="24">
        <v>2</v>
      </c>
      <c r="H14" s="21">
        <f t="shared" si="0"/>
        <v>0.6</v>
      </c>
      <c r="I14" s="21">
        <f t="shared" si="1"/>
        <v>0.8</v>
      </c>
      <c r="K14" s="78"/>
      <c r="L14" s="78"/>
      <c r="M14" s="79"/>
      <c r="N14" s="34"/>
      <c r="O14" s="34"/>
      <c r="P14" s="34"/>
      <c r="Q14" s="34"/>
      <c r="R14" s="34"/>
      <c r="S14" s="34"/>
      <c r="T14" t="s">
        <v>609</v>
      </c>
    </row>
    <row r="15" spans="1:20" x14ac:dyDescent="0.25">
      <c r="A15" s="32">
        <v>8</v>
      </c>
      <c r="B15" s="32" t="s">
        <v>143</v>
      </c>
      <c r="C15" s="22">
        <v>0.52</v>
      </c>
      <c r="D15" s="23">
        <v>4</v>
      </c>
      <c r="E15" s="24">
        <v>4</v>
      </c>
      <c r="F15" s="24">
        <v>1</v>
      </c>
      <c r="G15" s="24">
        <v>1</v>
      </c>
      <c r="H15" s="21">
        <f t="shared" si="0"/>
        <v>0.8</v>
      </c>
      <c r="I15" s="21">
        <f t="shared" si="1"/>
        <v>0.8</v>
      </c>
      <c r="K15" s="78"/>
      <c r="L15" s="78"/>
      <c r="M15" s="79"/>
      <c r="N15" s="34"/>
      <c r="O15" s="34"/>
      <c r="P15" s="34"/>
      <c r="Q15" s="34"/>
      <c r="R15" s="34"/>
      <c r="S15" s="34"/>
    </row>
    <row r="16" spans="1:20" x14ac:dyDescent="0.25">
      <c r="A16" s="32">
        <v>9</v>
      </c>
      <c r="B16" s="32" t="s">
        <v>144</v>
      </c>
      <c r="C16" s="22">
        <v>0.45</v>
      </c>
      <c r="D16" s="23">
        <v>4</v>
      </c>
      <c r="E16" s="24">
        <v>5</v>
      </c>
      <c r="F16" s="24">
        <v>0</v>
      </c>
      <c r="G16" s="24">
        <v>1</v>
      </c>
      <c r="H16" s="21">
        <f t="shared" si="0"/>
        <v>0.8</v>
      </c>
      <c r="I16" s="21">
        <f t="shared" si="1"/>
        <v>1</v>
      </c>
      <c r="K16" s="78"/>
      <c r="L16" s="78"/>
      <c r="M16" s="79"/>
      <c r="N16" s="34"/>
      <c r="O16" s="34"/>
      <c r="P16" s="34"/>
      <c r="Q16" s="34"/>
      <c r="R16" s="34"/>
      <c r="S16" s="34"/>
    </row>
    <row r="17" spans="1:19" x14ac:dyDescent="0.25">
      <c r="A17" s="32">
        <v>10</v>
      </c>
      <c r="B17" s="32" t="s">
        <v>143</v>
      </c>
      <c r="C17" s="22">
        <v>0.37</v>
      </c>
      <c r="D17" s="23">
        <v>5</v>
      </c>
      <c r="E17" s="24">
        <v>5</v>
      </c>
      <c r="F17" s="24">
        <v>0</v>
      </c>
      <c r="G17" s="24">
        <v>0</v>
      </c>
      <c r="H17" s="21">
        <f t="shared" si="0"/>
        <v>1</v>
      </c>
      <c r="I17" s="21">
        <f t="shared" si="1"/>
        <v>1</v>
      </c>
      <c r="K17" s="78"/>
      <c r="L17" s="78"/>
      <c r="M17" s="79"/>
      <c r="N17" s="34"/>
      <c r="O17" s="34"/>
      <c r="P17" s="34"/>
      <c r="Q17" s="34"/>
      <c r="R17" s="34"/>
      <c r="S17" s="34"/>
    </row>
  </sheetData>
  <pageMargins left="0.7" right="0.7" top="0.75" bottom="0.75" header="0.3" footer="0.3"/>
  <pageSetup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L88"/>
  <sheetViews>
    <sheetView topLeftCell="A59" zoomScaleNormal="100" workbookViewId="0">
      <selection activeCell="O79" sqref="O79"/>
    </sheetView>
  </sheetViews>
  <sheetFormatPr defaultRowHeight="15" x14ac:dyDescent="0.25"/>
  <cols>
    <col min="2" max="2" width="5.85546875" customWidth="1"/>
    <col min="3" max="3" width="6.42578125" customWidth="1"/>
    <col min="4" max="4" width="7" customWidth="1"/>
    <col min="5" max="5" width="6.42578125" customWidth="1"/>
    <col min="6" max="6" width="6.5703125" customWidth="1"/>
    <col min="7" max="7" width="6.85546875" customWidth="1"/>
    <col min="8" max="11" width="5.85546875" customWidth="1"/>
    <col min="12" max="12" width="6" customWidth="1"/>
    <col min="13" max="15" width="5.85546875" customWidth="1"/>
  </cols>
  <sheetData>
    <row r="1" spans="1:1" ht="18.75" x14ac:dyDescent="0.3">
      <c r="A1" s="8" t="s">
        <v>193</v>
      </c>
    </row>
    <row r="2" spans="1:1" x14ac:dyDescent="0.25">
      <c r="A2" t="s">
        <v>194</v>
      </c>
    </row>
    <row r="3" spans="1:1" x14ac:dyDescent="0.25">
      <c r="A3" t="s">
        <v>322</v>
      </c>
    </row>
    <row r="4" spans="1:1" x14ac:dyDescent="0.25">
      <c r="A4" t="s">
        <v>195</v>
      </c>
    </row>
    <row r="5" spans="1:1" x14ac:dyDescent="0.25">
      <c r="A5" t="s">
        <v>196</v>
      </c>
    </row>
    <row r="6" spans="1:1" x14ac:dyDescent="0.25">
      <c r="A6" t="s">
        <v>197</v>
      </c>
    </row>
    <row r="7" spans="1:1" ht="18.75" x14ac:dyDescent="0.3">
      <c r="A7" s="8"/>
    </row>
    <row r="8" spans="1:1" ht="18.75" x14ac:dyDescent="0.3">
      <c r="A8" s="8" t="s">
        <v>199</v>
      </c>
    </row>
    <row r="9" spans="1:1" ht="18.75" x14ac:dyDescent="0.3">
      <c r="A9" s="8" t="s">
        <v>200</v>
      </c>
    </row>
    <row r="10" spans="1:1" ht="18.75" x14ac:dyDescent="0.3">
      <c r="A10" s="8" t="s">
        <v>201</v>
      </c>
    </row>
    <row r="11" spans="1:1" ht="18.75" x14ac:dyDescent="0.3">
      <c r="A11" s="8"/>
    </row>
    <row r="12" spans="1:1" ht="18.75" x14ac:dyDescent="0.3">
      <c r="A12" s="8"/>
    </row>
    <row r="29" spans="2:3" x14ac:dyDescent="0.25">
      <c r="B29" s="26" t="s">
        <v>190</v>
      </c>
      <c r="C29" s="24" t="s">
        <v>198</v>
      </c>
    </row>
    <row r="30" spans="2:3" x14ac:dyDescent="0.25">
      <c r="B30" s="29" t="s">
        <v>155</v>
      </c>
      <c r="C30" s="24">
        <v>1</v>
      </c>
    </row>
    <row r="31" spans="2:3" x14ac:dyDescent="0.25">
      <c r="B31" s="29" t="s">
        <v>156</v>
      </c>
      <c r="C31" s="24">
        <v>1</v>
      </c>
    </row>
    <row r="32" spans="2:3" x14ac:dyDescent="0.25">
      <c r="B32" s="29" t="s">
        <v>157</v>
      </c>
      <c r="C32" s="24">
        <v>0</v>
      </c>
    </row>
    <row r="33" spans="1:3" x14ac:dyDescent="0.25">
      <c r="B33" s="29" t="s">
        <v>158</v>
      </c>
      <c r="C33" s="24">
        <v>0.19214789423111006</v>
      </c>
    </row>
    <row r="34" spans="1:3" x14ac:dyDescent="0.25">
      <c r="B34" s="29" t="s">
        <v>159</v>
      </c>
      <c r="C34" s="24">
        <v>-0.30588787655775207</v>
      </c>
    </row>
    <row r="35" spans="1:3" x14ac:dyDescent="0.25">
      <c r="B35" s="29" t="s">
        <v>160</v>
      </c>
      <c r="C35" s="24">
        <v>0.4</v>
      </c>
    </row>
    <row r="36" spans="1:3" x14ac:dyDescent="0.25">
      <c r="B36" s="29" t="s">
        <v>161</v>
      </c>
      <c r="C36" s="24">
        <v>0.1</v>
      </c>
    </row>
    <row r="37" spans="1:3" x14ac:dyDescent="0.25">
      <c r="B37" s="29" t="s">
        <v>162</v>
      </c>
      <c r="C37" s="24">
        <v>-0.50785210576888995</v>
      </c>
    </row>
    <row r="38" spans="1:3" x14ac:dyDescent="0.25">
      <c r="B38" s="29" t="s">
        <v>163</v>
      </c>
      <c r="C38" s="24">
        <v>0.19411212344224793</v>
      </c>
    </row>
    <row r="39" spans="1:3" x14ac:dyDescent="0.25">
      <c r="B39" s="29" t="s">
        <v>164</v>
      </c>
      <c r="C39" s="24">
        <v>-0.26082884634154524</v>
      </c>
    </row>
    <row r="40" spans="1:3" x14ac:dyDescent="0.25">
      <c r="B40" s="29" t="s">
        <v>165</v>
      </c>
      <c r="C40" s="24">
        <v>-0.13802506750700472</v>
      </c>
    </row>
    <row r="41" spans="1:3" x14ac:dyDescent="0.25">
      <c r="B41" s="30" t="s">
        <v>166</v>
      </c>
      <c r="C41" s="24">
        <v>-0.40785210576888997</v>
      </c>
    </row>
    <row r="42" spans="1:3" x14ac:dyDescent="0.25">
      <c r="B42" s="30" t="s">
        <v>167</v>
      </c>
      <c r="C42" s="24">
        <v>0.19411212344224793</v>
      </c>
    </row>
    <row r="43" spans="1:3" x14ac:dyDescent="0.25">
      <c r="B43" s="30" t="s">
        <v>168</v>
      </c>
      <c r="C43" s="24">
        <v>0.21805217039291008</v>
      </c>
    </row>
    <row r="46" spans="1:3" x14ac:dyDescent="0.25">
      <c r="A46" s="4" t="s">
        <v>169</v>
      </c>
      <c r="B46" s="4" t="s">
        <v>170</v>
      </c>
    </row>
    <row r="47" spans="1:3" x14ac:dyDescent="0.25">
      <c r="A47" t="s">
        <v>171</v>
      </c>
      <c r="B47" s="4"/>
    </row>
    <row r="48" spans="1:3" x14ac:dyDescent="0.25">
      <c r="A48" t="s">
        <v>172</v>
      </c>
      <c r="B48" s="4"/>
    </row>
    <row r="50" spans="1:11" x14ac:dyDescent="0.25">
      <c r="B50" s="26" t="s">
        <v>173</v>
      </c>
      <c r="C50" s="86" t="s">
        <v>174</v>
      </c>
      <c r="D50" s="86"/>
      <c r="E50" s="86"/>
      <c r="F50" s="86"/>
      <c r="G50" s="86"/>
      <c r="H50" s="26" t="s">
        <v>175</v>
      </c>
      <c r="I50" s="26"/>
      <c r="J50" s="86" t="s">
        <v>176</v>
      </c>
      <c r="K50" s="86"/>
    </row>
    <row r="51" spans="1:11" x14ac:dyDescent="0.25">
      <c r="B51" s="24">
        <v>4</v>
      </c>
      <c r="C51" s="87" t="s">
        <v>610</v>
      </c>
      <c r="D51" s="87"/>
      <c r="E51" s="87"/>
      <c r="F51" s="87"/>
      <c r="G51" s="87"/>
      <c r="H51" s="88">
        <f>(C30*C33)+(C31*C35)+(C32*C37)+C41</f>
        <v>0.18429578846222006</v>
      </c>
      <c r="I51" s="88"/>
      <c r="J51" s="88">
        <f>1/(1+EXP(-H51))</f>
        <v>0.54594398030078573</v>
      </c>
      <c r="K51" s="88"/>
    </row>
    <row r="52" spans="1:11" x14ac:dyDescent="0.25">
      <c r="B52" s="24">
        <v>5</v>
      </c>
      <c r="C52" s="87" t="s">
        <v>611</v>
      </c>
      <c r="D52" s="87"/>
      <c r="E52" s="87"/>
      <c r="F52" s="87"/>
      <c r="G52" s="87"/>
      <c r="H52" s="88">
        <f>(C30*C34)+(C31*C36)+(C32*C38)+C42</f>
        <v>-1.1775753115504134E-2</v>
      </c>
      <c r="I52" s="88"/>
      <c r="J52" s="88">
        <f t="shared" ref="J52:J53" si="0">1/(1+EXP(-H52))</f>
        <v>0.49705609573991044</v>
      </c>
      <c r="K52" s="88"/>
    </row>
    <row r="53" spans="1:11" x14ac:dyDescent="0.25">
      <c r="B53" s="24">
        <v>6</v>
      </c>
      <c r="C53" s="87" t="s">
        <v>612</v>
      </c>
      <c r="D53" s="87"/>
      <c r="E53" s="87"/>
      <c r="F53" s="87"/>
      <c r="G53" s="87"/>
      <c r="H53" s="88">
        <f>(C39*J51)+(C40*J52)+C43</f>
        <v>7.0480306746755206E-3</v>
      </c>
      <c r="I53" s="88"/>
      <c r="J53" s="88">
        <f t="shared" si="0"/>
        <v>0.50176200037476626</v>
      </c>
      <c r="K53" s="88"/>
    </row>
    <row r="57" spans="1:11" x14ac:dyDescent="0.25">
      <c r="A57" s="4" t="s">
        <v>177</v>
      </c>
      <c r="B57" s="4" t="s">
        <v>178</v>
      </c>
    </row>
    <row r="58" spans="1:11" x14ac:dyDescent="0.25">
      <c r="A58" t="s">
        <v>179</v>
      </c>
    </row>
    <row r="59" spans="1:11" x14ac:dyDescent="0.25">
      <c r="A59" t="s">
        <v>180</v>
      </c>
    </row>
    <row r="60" spans="1:11" x14ac:dyDescent="0.25">
      <c r="A60" t="s">
        <v>181</v>
      </c>
    </row>
    <row r="61" spans="1:11" x14ac:dyDescent="0.25">
      <c r="B61" s="26" t="s">
        <v>173</v>
      </c>
      <c r="C61" s="86" t="s">
        <v>182</v>
      </c>
      <c r="D61" s="86"/>
      <c r="E61" s="86"/>
      <c r="F61" s="86"/>
      <c r="G61" s="86"/>
      <c r="H61" s="86"/>
      <c r="I61" s="86"/>
      <c r="J61" s="86" t="s">
        <v>183</v>
      </c>
      <c r="K61" s="86"/>
    </row>
    <row r="62" spans="1:11" x14ac:dyDescent="0.25">
      <c r="B62" s="24">
        <v>6</v>
      </c>
      <c r="C62" s="87" t="s">
        <v>613</v>
      </c>
      <c r="D62" s="87"/>
      <c r="E62" s="87"/>
      <c r="F62" s="87"/>
      <c r="G62" s="87"/>
      <c r="H62" s="87"/>
      <c r="I62" s="87"/>
      <c r="J62" s="87">
        <f>J53*(1-J53)*(1-J53)</f>
        <v>0.1245579530540343</v>
      </c>
      <c r="K62" s="87"/>
    </row>
    <row r="63" spans="1:11" x14ac:dyDescent="0.25">
      <c r="B63" s="24">
        <v>5</v>
      </c>
      <c r="C63" s="87" t="s">
        <v>614</v>
      </c>
      <c r="D63" s="87"/>
      <c r="E63" s="87"/>
      <c r="F63" s="87"/>
      <c r="G63" s="87"/>
      <c r="H63" s="87"/>
      <c r="I63" s="87"/>
      <c r="J63" s="87">
        <f>J52*(1-J52)*(J62)*(C40)</f>
        <v>-4.2978809729545603E-3</v>
      </c>
      <c r="K63" s="87"/>
    </row>
    <row r="64" spans="1:11" x14ac:dyDescent="0.25">
      <c r="B64" s="24">
        <v>4</v>
      </c>
      <c r="C64" s="87" t="s">
        <v>615</v>
      </c>
      <c r="D64" s="87"/>
      <c r="E64" s="87"/>
      <c r="F64" s="87"/>
      <c r="G64" s="87"/>
      <c r="H64" s="87"/>
      <c r="I64" s="87"/>
      <c r="J64" s="87">
        <f>J51*(1-J51)*(J62)*(C39)</f>
        <v>-8.053498878089713E-3</v>
      </c>
      <c r="K64" s="87"/>
    </row>
    <row r="66" spans="1:12" x14ac:dyDescent="0.25">
      <c r="A66" s="4" t="s">
        <v>184</v>
      </c>
      <c r="B66" s="4" t="s">
        <v>185</v>
      </c>
    </row>
    <row r="68" spans="1:12" x14ac:dyDescent="0.25">
      <c r="A68" t="s">
        <v>186</v>
      </c>
    </row>
    <row r="70" spans="1:12" x14ac:dyDescent="0.25">
      <c r="A70" s="3" t="s">
        <v>187</v>
      </c>
      <c r="B70" s="12">
        <v>0.9</v>
      </c>
      <c r="C70" t="s">
        <v>188</v>
      </c>
    </row>
    <row r="71" spans="1:12" x14ac:dyDescent="0.25">
      <c r="C71" t="s">
        <v>189</v>
      </c>
    </row>
    <row r="74" spans="1:12" x14ac:dyDescent="0.25">
      <c r="B74" s="26" t="s">
        <v>190</v>
      </c>
      <c r="C74" s="26" t="s">
        <v>198</v>
      </c>
      <c r="D74" s="86" t="s">
        <v>191</v>
      </c>
      <c r="E74" s="86"/>
      <c r="F74" s="86"/>
      <c r="G74" s="86"/>
      <c r="H74" s="86"/>
      <c r="I74" s="86"/>
      <c r="J74" s="86" t="s">
        <v>192</v>
      </c>
      <c r="K74" s="86"/>
      <c r="L74" s="86"/>
    </row>
    <row r="75" spans="1:12" x14ac:dyDescent="0.25">
      <c r="B75" s="29" t="s">
        <v>155</v>
      </c>
      <c r="C75" s="24">
        <v>1</v>
      </c>
      <c r="D75" s="87"/>
      <c r="E75" s="87"/>
      <c r="F75" s="87"/>
      <c r="G75" s="87"/>
      <c r="H75" s="87"/>
      <c r="I75" s="87"/>
      <c r="J75" s="87"/>
      <c r="K75" s="87"/>
      <c r="L75" s="87"/>
    </row>
    <row r="76" spans="1:12" x14ac:dyDescent="0.25">
      <c r="B76" s="29" t="s">
        <v>156</v>
      </c>
      <c r="C76" s="24">
        <v>1</v>
      </c>
      <c r="D76" s="87"/>
      <c r="E76" s="87"/>
      <c r="F76" s="87"/>
      <c r="G76" s="87"/>
      <c r="H76" s="87"/>
      <c r="I76" s="87"/>
      <c r="J76" s="87"/>
      <c r="K76" s="87"/>
      <c r="L76" s="87"/>
    </row>
    <row r="77" spans="1:12" x14ac:dyDescent="0.25">
      <c r="B77" s="29" t="s">
        <v>157</v>
      </c>
      <c r="C77" s="24">
        <v>0</v>
      </c>
      <c r="D77" s="87"/>
      <c r="E77" s="87"/>
      <c r="F77" s="87"/>
      <c r="G77" s="87"/>
      <c r="H77" s="87"/>
      <c r="I77" s="87"/>
      <c r="J77" s="87"/>
      <c r="K77" s="87"/>
      <c r="L77" s="87"/>
    </row>
    <row r="78" spans="1:12" x14ac:dyDescent="0.25">
      <c r="B78" s="29" t="s">
        <v>158</v>
      </c>
      <c r="C78" s="24">
        <v>0.19214789423111006</v>
      </c>
      <c r="D78" s="87" t="s">
        <v>616</v>
      </c>
      <c r="E78" s="87"/>
      <c r="F78" s="87"/>
      <c r="G78" s="87"/>
      <c r="H78" s="87"/>
      <c r="I78" s="87"/>
      <c r="J78" s="87">
        <f>C78+B70*J64*C75</f>
        <v>0.18489974524082931</v>
      </c>
      <c r="K78" s="87"/>
      <c r="L78" s="87"/>
    </row>
    <row r="79" spans="1:12" x14ac:dyDescent="0.25">
      <c r="B79" s="29" t="s">
        <v>159</v>
      </c>
      <c r="C79" s="24">
        <v>-0.30588787655775207</v>
      </c>
      <c r="D79" s="87" t="s">
        <v>617</v>
      </c>
      <c r="E79" s="87"/>
      <c r="F79" s="87"/>
      <c r="G79" s="87"/>
      <c r="H79" s="87"/>
      <c r="I79" s="87"/>
      <c r="J79" s="87">
        <f>C79+B70*J63*C75</f>
        <v>-0.30975596943341116</v>
      </c>
      <c r="K79" s="87"/>
      <c r="L79" s="87"/>
    </row>
    <row r="80" spans="1:12" x14ac:dyDescent="0.25">
      <c r="B80" s="29" t="s">
        <v>160</v>
      </c>
      <c r="C80" s="24">
        <v>0.4</v>
      </c>
      <c r="D80" s="87" t="s">
        <v>618</v>
      </c>
      <c r="E80" s="87"/>
      <c r="F80" s="87"/>
      <c r="G80" s="87"/>
      <c r="H80" s="87"/>
      <c r="I80" s="87"/>
      <c r="J80" s="87">
        <f>C80+B70*J64*C76</f>
        <v>0.39275185100971927</v>
      </c>
      <c r="K80" s="87"/>
      <c r="L80" s="87"/>
    </row>
    <row r="81" spans="2:12" x14ac:dyDescent="0.25">
      <c r="B81" s="29" t="s">
        <v>161</v>
      </c>
      <c r="C81" s="24">
        <v>0.1</v>
      </c>
      <c r="D81" s="87" t="s">
        <v>619</v>
      </c>
      <c r="E81" s="87"/>
      <c r="F81" s="87"/>
      <c r="G81" s="87"/>
      <c r="H81" s="87"/>
      <c r="I81" s="87"/>
      <c r="J81" s="87">
        <f>C81+B70*J63*C76</f>
        <v>9.6131907124340901E-2</v>
      </c>
      <c r="K81" s="87"/>
      <c r="L81" s="87"/>
    </row>
    <row r="82" spans="2:12" x14ac:dyDescent="0.25">
      <c r="B82" s="29" t="s">
        <v>162</v>
      </c>
      <c r="C82" s="24">
        <v>-0.50785210576888995</v>
      </c>
      <c r="D82" s="87" t="s">
        <v>620</v>
      </c>
      <c r="E82" s="87"/>
      <c r="F82" s="87"/>
      <c r="G82" s="87"/>
      <c r="H82" s="87"/>
      <c r="I82" s="87"/>
      <c r="J82" s="87">
        <f>C82+B70*J64*C77</f>
        <v>-0.50785210576888995</v>
      </c>
      <c r="K82" s="87"/>
      <c r="L82" s="87"/>
    </row>
    <row r="83" spans="2:12" x14ac:dyDescent="0.25">
      <c r="B83" s="29" t="s">
        <v>163</v>
      </c>
      <c r="C83" s="24">
        <v>0.19411212344224793</v>
      </c>
      <c r="D83" s="87" t="s">
        <v>621</v>
      </c>
      <c r="E83" s="87"/>
      <c r="F83" s="87"/>
      <c r="G83" s="87"/>
      <c r="H83" s="87"/>
      <c r="I83" s="87"/>
      <c r="J83" s="87">
        <f>C83+B70*J63*C77</f>
        <v>0.19411212344224793</v>
      </c>
      <c r="K83" s="87"/>
      <c r="L83" s="87"/>
    </row>
    <row r="84" spans="2:12" x14ac:dyDescent="0.25">
      <c r="B84" s="29" t="s">
        <v>164</v>
      </c>
      <c r="C84" s="24">
        <v>-0.26082884634154524</v>
      </c>
      <c r="D84" s="87" t="s">
        <v>622</v>
      </c>
      <c r="E84" s="87"/>
      <c r="F84" s="87"/>
      <c r="G84" s="87"/>
      <c r="H84" s="87"/>
      <c r="I84" s="87"/>
      <c r="J84" s="87">
        <f>C84+B70*J62*J51</f>
        <v>-0.19962734813995114</v>
      </c>
      <c r="K84" s="87"/>
      <c r="L84" s="87"/>
    </row>
    <row r="85" spans="2:12" x14ac:dyDescent="0.25">
      <c r="B85" s="29" t="s">
        <v>165</v>
      </c>
      <c r="C85" s="24">
        <v>-0.13802506750700472</v>
      </c>
      <c r="D85" s="87" t="s">
        <v>623</v>
      </c>
      <c r="E85" s="87"/>
      <c r="F85" s="87"/>
      <c r="G85" s="87"/>
      <c r="H85" s="87"/>
      <c r="I85" s="87"/>
      <c r="J85" s="87">
        <f>C85+B70*J62*J52</f>
        <v>-8.2304006652450704E-2</v>
      </c>
      <c r="K85" s="87"/>
      <c r="L85" s="87"/>
    </row>
    <row r="86" spans="2:12" x14ac:dyDescent="0.25">
      <c r="B86" s="30" t="s">
        <v>166</v>
      </c>
      <c r="C86" s="24">
        <v>-0.40785210576888997</v>
      </c>
      <c r="D86" s="87" t="s">
        <v>624</v>
      </c>
      <c r="E86" s="87"/>
      <c r="F86" s="87"/>
      <c r="G86" s="87"/>
      <c r="H86" s="87"/>
      <c r="I86" s="87"/>
      <c r="J86" s="87">
        <f>C86+B70*J64</f>
        <v>-0.41510025475917073</v>
      </c>
      <c r="K86" s="87"/>
      <c r="L86" s="87"/>
    </row>
    <row r="87" spans="2:12" x14ac:dyDescent="0.25">
      <c r="B87" s="30" t="s">
        <v>167</v>
      </c>
      <c r="C87" s="24">
        <v>0.19411212344224793</v>
      </c>
      <c r="D87" s="87" t="s">
        <v>625</v>
      </c>
      <c r="E87" s="87"/>
      <c r="F87" s="87"/>
      <c r="G87" s="87"/>
      <c r="H87" s="87"/>
      <c r="I87" s="87"/>
      <c r="J87" s="87">
        <f>C87+B70*J63</f>
        <v>0.19024403056658884</v>
      </c>
      <c r="K87" s="87"/>
      <c r="L87" s="87"/>
    </row>
    <row r="88" spans="2:12" x14ac:dyDescent="0.25">
      <c r="B88" s="30" t="s">
        <v>168</v>
      </c>
      <c r="C88" s="24">
        <v>0.21805217039291008</v>
      </c>
      <c r="D88" s="87" t="s">
        <v>626</v>
      </c>
      <c r="E88" s="87"/>
      <c r="F88" s="87"/>
      <c r="G88" s="87"/>
      <c r="H88" s="87"/>
      <c r="I88" s="87"/>
      <c r="J88" s="87">
        <f>C88+B70*J62</f>
        <v>0.33015432814154094</v>
      </c>
      <c r="K88" s="87"/>
      <c r="L88" s="87"/>
    </row>
  </sheetData>
  <mergeCells count="49">
    <mergeCell ref="D87:I87"/>
    <mergeCell ref="J87:L87"/>
    <mergeCell ref="D88:I88"/>
    <mergeCell ref="J88:L88"/>
    <mergeCell ref="D84:I84"/>
    <mergeCell ref="J84:L84"/>
    <mergeCell ref="D85:I85"/>
    <mergeCell ref="J85:L85"/>
    <mergeCell ref="D86:I86"/>
    <mergeCell ref="J86:L86"/>
    <mergeCell ref="D81:I81"/>
    <mergeCell ref="J81:L81"/>
    <mergeCell ref="D82:I82"/>
    <mergeCell ref="J82:L82"/>
    <mergeCell ref="D83:I83"/>
    <mergeCell ref="J83:L83"/>
    <mergeCell ref="D78:I78"/>
    <mergeCell ref="J78:L78"/>
    <mergeCell ref="D79:I79"/>
    <mergeCell ref="J79:L79"/>
    <mergeCell ref="D80:I80"/>
    <mergeCell ref="J80:L80"/>
    <mergeCell ref="D75:I75"/>
    <mergeCell ref="J75:L75"/>
    <mergeCell ref="D76:I76"/>
    <mergeCell ref="J76:L76"/>
    <mergeCell ref="D77:I77"/>
    <mergeCell ref="J77:L77"/>
    <mergeCell ref="C63:I63"/>
    <mergeCell ref="J63:K63"/>
    <mergeCell ref="C64:I64"/>
    <mergeCell ref="J64:K64"/>
    <mergeCell ref="D74:I74"/>
    <mergeCell ref="J74:L74"/>
    <mergeCell ref="C50:G50"/>
    <mergeCell ref="J50:K50"/>
    <mergeCell ref="C62:I62"/>
    <mergeCell ref="J62:K62"/>
    <mergeCell ref="C51:G51"/>
    <mergeCell ref="H51:I51"/>
    <mergeCell ref="J51:K51"/>
    <mergeCell ref="C52:G52"/>
    <mergeCell ref="H52:I52"/>
    <mergeCell ref="J52:K52"/>
    <mergeCell ref="C53:G53"/>
    <mergeCell ref="H53:I53"/>
    <mergeCell ref="J53:K53"/>
    <mergeCell ref="C61:I61"/>
    <mergeCell ref="J61:K61"/>
  </mergeCells>
  <pageMargins left="0.7" right="0.7" top="0.75" bottom="0.75" header="0.3" footer="0.3"/>
  <pageSetup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K33"/>
  <sheetViews>
    <sheetView workbookViewId="0">
      <selection activeCell="M12" sqref="M12"/>
    </sheetView>
  </sheetViews>
  <sheetFormatPr defaultRowHeight="15" x14ac:dyDescent="0.25"/>
  <sheetData>
    <row r="1" spans="1:9" ht="18.75" x14ac:dyDescent="0.3">
      <c r="A1" s="8" t="s">
        <v>321</v>
      </c>
    </row>
    <row r="2" spans="1:9" x14ac:dyDescent="0.25">
      <c r="A2" t="s">
        <v>627</v>
      </c>
    </row>
    <row r="3" spans="1:9" x14ac:dyDescent="0.25">
      <c r="A3" t="s">
        <v>628</v>
      </c>
      <c r="E3" t="s">
        <v>629</v>
      </c>
    </row>
    <row r="4" spans="1:9" x14ac:dyDescent="0.25">
      <c r="A4" s="90" t="s">
        <v>634</v>
      </c>
      <c r="B4" s="90"/>
      <c r="C4" s="90"/>
      <c r="D4" s="90"/>
      <c r="E4" s="89" t="s">
        <v>637</v>
      </c>
      <c r="F4" s="89"/>
      <c r="G4" s="89"/>
      <c r="H4" s="89"/>
      <c r="I4" s="89"/>
    </row>
    <row r="5" spans="1:9" x14ac:dyDescent="0.25">
      <c r="A5" s="90"/>
      <c r="B5" s="90"/>
      <c r="C5" s="90"/>
      <c r="D5" s="90"/>
      <c r="E5" s="89"/>
      <c r="F5" s="89"/>
      <c r="G5" s="89"/>
      <c r="H5" s="89"/>
      <c r="I5" s="89"/>
    </row>
    <row r="6" spans="1:9" x14ac:dyDescent="0.25">
      <c r="A6" s="90"/>
      <c r="B6" s="90"/>
      <c r="C6" s="90"/>
      <c r="D6" s="90"/>
      <c r="E6" s="89"/>
      <c r="F6" s="89"/>
      <c r="G6" s="89"/>
      <c r="H6" s="89"/>
      <c r="I6" s="89"/>
    </row>
    <row r="7" spans="1:9" x14ac:dyDescent="0.25">
      <c r="A7" t="s">
        <v>630</v>
      </c>
    </row>
    <row r="8" spans="1:9" x14ac:dyDescent="0.25">
      <c r="A8" t="s">
        <v>628</v>
      </c>
      <c r="E8" t="s">
        <v>629</v>
      </c>
    </row>
    <row r="9" spans="1:9" x14ac:dyDescent="0.25">
      <c r="A9" s="89" t="s">
        <v>636</v>
      </c>
      <c r="B9" s="89"/>
      <c r="C9" s="89"/>
      <c r="D9" s="89"/>
      <c r="E9" s="89" t="s">
        <v>635</v>
      </c>
      <c r="F9" s="89"/>
      <c r="G9" s="89"/>
      <c r="H9" s="89"/>
      <c r="I9" s="89"/>
    </row>
    <row r="10" spans="1:9" x14ac:dyDescent="0.25">
      <c r="A10" s="89"/>
      <c r="B10" s="89"/>
      <c r="C10" s="89"/>
      <c r="D10" s="89"/>
      <c r="E10" s="89"/>
      <c r="F10" s="89"/>
      <c r="G10" s="89"/>
      <c r="H10" s="89"/>
      <c r="I10" s="89"/>
    </row>
    <row r="11" spans="1:9" x14ac:dyDescent="0.25">
      <c r="A11" s="89"/>
      <c r="B11" s="89"/>
      <c r="C11" s="89"/>
      <c r="D11" s="89"/>
      <c r="E11" s="89"/>
      <c r="F11" s="89"/>
      <c r="G11" s="89"/>
      <c r="H11" s="89"/>
      <c r="I11" s="89"/>
    </row>
    <row r="12" spans="1:9" x14ac:dyDescent="0.25">
      <c r="A12" s="89"/>
      <c r="B12" s="89"/>
      <c r="C12" s="89"/>
      <c r="D12" s="89"/>
      <c r="E12" s="89"/>
      <c r="F12" s="89"/>
      <c r="G12" s="89"/>
      <c r="H12" s="89"/>
      <c r="I12" s="89"/>
    </row>
    <row r="14" spans="1:9" ht="18.75" x14ac:dyDescent="0.3">
      <c r="A14" s="8" t="s">
        <v>202</v>
      </c>
    </row>
    <row r="16" spans="1:9" x14ac:dyDescent="0.25">
      <c r="A16" t="s">
        <v>205</v>
      </c>
    </row>
    <row r="18" spans="1:11" x14ac:dyDescent="0.25">
      <c r="A18" t="s">
        <v>631</v>
      </c>
    </row>
    <row r="19" spans="1:11" ht="15" customHeight="1" x14ac:dyDescent="0.25">
      <c r="A19" s="89" t="s">
        <v>638</v>
      </c>
      <c r="B19" s="89"/>
      <c r="C19" s="89"/>
      <c r="D19" s="89"/>
      <c r="E19" s="89"/>
      <c r="F19" s="89"/>
      <c r="G19" s="89"/>
      <c r="H19" s="89"/>
      <c r="I19" s="89"/>
      <c r="J19" s="89"/>
      <c r="K19" s="89"/>
    </row>
    <row r="20" spans="1:11" x14ac:dyDescent="0.25">
      <c r="A20" s="89"/>
      <c r="B20" s="89"/>
      <c r="C20" s="89"/>
      <c r="D20" s="89"/>
      <c r="E20" s="89"/>
      <c r="F20" s="89"/>
      <c r="G20" s="89"/>
      <c r="H20" s="89"/>
      <c r="I20" s="89"/>
      <c r="J20" s="89"/>
      <c r="K20" s="89"/>
    </row>
    <row r="21" spans="1:11" x14ac:dyDescent="0.25">
      <c r="A21" s="89"/>
      <c r="B21" s="89"/>
      <c r="C21" s="89"/>
      <c r="D21" s="89"/>
      <c r="E21" s="89"/>
      <c r="F21" s="89"/>
      <c r="G21" s="89"/>
      <c r="H21" s="89"/>
      <c r="I21" s="89"/>
      <c r="J21" s="89"/>
      <c r="K21" s="89"/>
    </row>
    <row r="22" spans="1:11" x14ac:dyDescent="0.25">
      <c r="A22" s="89"/>
      <c r="B22" s="89"/>
      <c r="C22" s="89"/>
      <c r="D22" s="89"/>
      <c r="E22" s="89"/>
      <c r="F22" s="89"/>
      <c r="G22" s="89"/>
      <c r="H22" s="89"/>
      <c r="I22" s="89"/>
      <c r="J22" s="89"/>
      <c r="K22" s="89"/>
    </row>
    <row r="23" spans="1:11" x14ac:dyDescent="0.25">
      <c r="A23" t="s">
        <v>632</v>
      </c>
    </row>
    <row r="24" spans="1:11" ht="15" customHeight="1" x14ac:dyDescent="0.25">
      <c r="A24" s="89" t="s">
        <v>639</v>
      </c>
      <c r="B24" s="89"/>
      <c r="C24" s="89"/>
      <c r="D24" s="89"/>
      <c r="E24" s="89"/>
      <c r="F24" s="89"/>
      <c r="G24" s="89"/>
      <c r="H24" s="89"/>
      <c r="I24" s="89"/>
      <c r="J24" s="89"/>
      <c r="K24" s="89"/>
    </row>
    <row r="25" spans="1:11" x14ac:dyDescent="0.25">
      <c r="A25" s="89"/>
      <c r="B25" s="89"/>
      <c r="C25" s="89"/>
      <c r="D25" s="89"/>
      <c r="E25" s="89"/>
      <c r="F25" s="89"/>
      <c r="G25" s="89"/>
      <c r="H25" s="89"/>
      <c r="I25" s="89"/>
      <c r="J25" s="89"/>
      <c r="K25" s="89"/>
    </row>
    <row r="26" spans="1:11" x14ac:dyDescent="0.25">
      <c r="A26" s="89"/>
      <c r="B26" s="89"/>
      <c r="C26" s="89"/>
      <c r="D26" s="89"/>
      <c r="E26" s="89"/>
      <c r="F26" s="89"/>
      <c r="G26" s="89"/>
      <c r="H26" s="89"/>
      <c r="I26" s="89"/>
      <c r="J26" s="89"/>
      <c r="K26" s="89"/>
    </row>
    <row r="27" spans="1:11" x14ac:dyDescent="0.25">
      <c r="A27" s="89"/>
      <c r="B27" s="89"/>
      <c r="C27" s="89"/>
      <c r="D27" s="89"/>
      <c r="E27" s="89"/>
      <c r="F27" s="89"/>
      <c r="G27" s="89"/>
      <c r="H27" s="89"/>
      <c r="I27" s="89"/>
      <c r="J27" s="89"/>
      <c r="K27" s="89"/>
    </row>
    <row r="28" spans="1:11" x14ac:dyDescent="0.25">
      <c r="A28" t="s">
        <v>633</v>
      </c>
    </row>
    <row r="29" spans="1:11" x14ac:dyDescent="0.25">
      <c r="A29" s="89" t="s">
        <v>640</v>
      </c>
      <c r="B29" s="89"/>
      <c r="C29" s="89"/>
      <c r="D29" s="89"/>
      <c r="E29" s="89"/>
      <c r="F29" s="89"/>
      <c r="G29" s="89"/>
      <c r="H29" s="89"/>
      <c r="I29" s="89"/>
      <c r="J29" s="89"/>
      <c r="K29" s="89"/>
    </row>
    <row r="30" spans="1:11" x14ac:dyDescent="0.25">
      <c r="A30" s="89"/>
      <c r="B30" s="89"/>
      <c r="C30" s="89"/>
      <c r="D30" s="89"/>
      <c r="E30" s="89"/>
      <c r="F30" s="89"/>
      <c r="G30" s="89"/>
      <c r="H30" s="89"/>
      <c r="I30" s="89"/>
      <c r="J30" s="89"/>
      <c r="K30" s="89"/>
    </row>
    <row r="31" spans="1:11" x14ac:dyDescent="0.25">
      <c r="A31" s="89"/>
      <c r="B31" s="89"/>
      <c r="C31" s="89"/>
      <c r="D31" s="89"/>
      <c r="E31" s="89"/>
      <c r="F31" s="89"/>
      <c r="G31" s="89"/>
      <c r="H31" s="89"/>
      <c r="I31" s="89"/>
      <c r="J31" s="89"/>
      <c r="K31" s="89"/>
    </row>
    <row r="32" spans="1:11" x14ac:dyDescent="0.25">
      <c r="A32" s="89"/>
      <c r="B32" s="89"/>
      <c r="C32" s="89"/>
      <c r="D32" s="89"/>
      <c r="E32" s="89"/>
      <c r="F32" s="89"/>
      <c r="G32" s="89"/>
      <c r="H32" s="89"/>
      <c r="I32" s="89"/>
      <c r="J32" s="89"/>
      <c r="K32" s="89"/>
    </row>
    <row r="33" spans="1:11" x14ac:dyDescent="0.25">
      <c r="A33" s="89"/>
      <c r="B33" s="89"/>
      <c r="C33" s="89"/>
      <c r="D33" s="89"/>
      <c r="E33" s="89"/>
      <c r="F33" s="89"/>
      <c r="G33" s="89"/>
      <c r="H33" s="89"/>
      <c r="I33" s="89"/>
      <c r="J33" s="89"/>
      <c r="K33" s="89"/>
    </row>
  </sheetData>
  <mergeCells count="7">
    <mergeCell ref="A19:K22"/>
    <mergeCell ref="A24:K27"/>
    <mergeCell ref="A29:K33"/>
    <mergeCell ref="A4:D6"/>
    <mergeCell ref="E4:I6"/>
    <mergeCell ref="A9:D12"/>
    <mergeCell ref="E9:I12"/>
  </mergeCell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U79"/>
  <sheetViews>
    <sheetView tabSelected="1" topLeftCell="A26" workbookViewId="0">
      <selection activeCell="E37" sqref="E37"/>
    </sheetView>
  </sheetViews>
  <sheetFormatPr defaultRowHeight="15" x14ac:dyDescent="0.25"/>
  <cols>
    <col min="1" max="1" width="16.7109375" customWidth="1"/>
    <col min="2" max="2" width="22.5703125" bestFit="1" customWidth="1"/>
    <col min="3" max="3" width="30.28515625" customWidth="1"/>
    <col min="4" max="4" width="19.42578125" customWidth="1"/>
    <col min="11" max="11" width="11.42578125" bestFit="1" customWidth="1"/>
  </cols>
  <sheetData>
    <row r="1" spans="1:21" ht="18.75" x14ac:dyDescent="0.3">
      <c r="A1" s="8" t="s">
        <v>203</v>
      </c>
    </row>
    <row r="4" spans="1:21" ht="15.75" x14ac:dyDescent="0.25">
      <c r="A4" s="31" t="s">
        <v>375</v>
      </c>
      <c r="G4" t="s">
        <v>204</v>
      </c>
    </row>
    <row r="6" spans="1:21" x14ac:dyDescent="0.25">
      <c r="A6">
        <v>10.1</v>
      </c>
      <c r="C6" t="s">
        <v>645</v>
      </c>
      <c r="D6" t="s">
        <v>646</v>
      </c>
    </row>
    <row r="7" spans="1:21" ht="75" x14ac:dyDescent="0.25">
      <c r="B7" t="s">
        <v>641</v>
      </c>
      <c r="C7" s="80" t="s">
        <v>647</v>
      </c>
      <c r="D7" t="s">
        <v>651</v>
      </c>
    </row>
    <row r="8" spans="1:21" ht="60" x14ac:dyDescent="0.25">
      <c r="B8" t="s">
        <v>642</v>
      </c>
      <c r="C8" s="80" t="s">
        <v>648</v>
      </c>
      <c r="D8" t="s">
        <v>652</v>
      </c>
    </row>
    <row r="9" spans="1:21" ht="60" x14ac:dyDescent="0.25">
      <c r="B9" t="s">
        <v>643</v>
      </c>
      <c r="C9" s="80" t="s">
        <v>649</v>
      </c>
      <c r="D9" t="s">
        <v>653</v>
      </c>
    </row>
    <row r="10" spans="1:21" ht="60" x14ac:dyDescent="0.25">
      <c r="B10" t="s">
        <v>644</v>
      </c>
      <c r="C10" s="80" t="s">
        <v>650</v>
      </c>
      <c r="D10" t="s">
        <v>654</v>
      </c>
      <c r="F10" t="s">
        <v>662</v>
      </c>
      <c r="K10">
        <v>1</v>
      </c>
    </row>
    <row r="11" spans="1:21" x14ac:dyDescent="0.25">
      <c r="F11">
        <v>1</v>
      </c>
      <c r="G11">
        <v>2</v>
      </c>
      <c r="H11">
        <v>3</v>
      </c>
      <c r="K11" t="s">
        <v>661</v>
      </c>
    </row>
    <row r="12" spans="1:21" x14ac:dyDescent="0.25">
      <c r="A12">
        <v>10.199999999999999</v>
      </c>
      <c r="B12" t="s">
        <v>656</v>
      </c>
      <c r="C12">
        <v>2</v>
      </c>
      <c r="D12">
        <v>10</v>
      </c>
      <c r="F12">
        <f>SQRT((L13-C12)^2+(M13-D12)^2)</f>
        <v>0</v>
      </c>
      <c r="G12">
        <f>SQRT((P13-C12)^2+(Q13-D12)^2)</f>
        <v>3.6055512754639891</v>
      </c>
      <c r="H12">
        <f>SQRT((T13-C12)^2+(U13-D12)^2)</f>
        <v>8.0622577482985491</v>
      </c>
      <c r="I12">
        <f>MIN(F12:H12)</f>
        <v>0</v>
      </c>
      <c r="L12">
        <v>1</v>
      </c>
      <c r="P12">
        <v>2</v>
      </c>
      <c r="T12">
        <v>3</v>
      </c>
    </row>
    <row r="13" spans="1:21" x14ac:dyDescent="0.25">
      <c r="B13" t="s">
        <v>655</v>
      </c>
      <c r="C13">
        <v>2</v>
      </c>
      <c r="D13">
        <v>5</v>
      </c>
      <c r="F13">
        <f>SQRT((L13-C13)^2+(M13-D13)^2)</f>
        <v>5</v>
      </c>
      <c r="G13">
        <f>SQRT((P13-C13)^2+(Q13-D13)^2)</f>
        <v>4.2426406871192848</v>
      </c>
      <c r="H13" s="41">
        <f>SQRT((T13-C13)^2+(U13-D13)^2)</f>
        <v>3.1622776601683795</v>
      </c>
      <c r="I13">
        <f t="shared" ref="I13:I19" si="0">MIN(F13:H13)</f>
        <v>3.1622776601683795</v>
      </c>
      <c r="K13" s="42" t="s">
        <v>656</v>
      </c>
      <c r="L13" s="42">
        <v>2</v>
      </c>
      <c r="M13" s="42">
        <v>10</v>
      </c>
      <c r="O13" t="s">
        <v>658</v>
      </c>
      <c r="P13">
        <v>5</v>
      </c>
      <c r="Q13">
        <v>8</v>
      </c>
      <c r="S13" t="s">
        <v>468</v>
      </c>
      <c r="T13">
        <v>1</v>
      </c>
      <c r="U13">
        <v>2</v>
      </c>
    </row>
    <row r="14" spans="1:21" x14ac:dyDescent="0.25">
      <c r="B14" t="s">
        <v>657</v>
      </c>
      <c r="C14">
        <v>8</v>
      </c>
      <c r="D14">
        <v>4</v>
      </c>
      <c r="F14">
        <f>SQRT((L13-C14)^2+(M13-D14)^2)</f>
        <v>8.4852813742385695</v>
      </c>
      <c r="G14" s="41">
        <f>SQRT((P13-C14)^2+(Q13-D14)^2)</f>
        <v>5</v>
      </c>
      <c r="H14">
        <f>SQRT((T13-C14)^2+(U13-D14)^2)</f>
        <v>7.2801098892805181</v>
      </c>
      <c r="I14">
        <f t="shared" si="0"/>
        <v>5</v>
      </c>
    </row>
    <row r="15" spans="1:21" x14ac:dyDescent="0.25">
      <c r="B15" t="s">
        <v>658</v>
      </c>
      <c r="C15">
        <v>5</v>
      </c>
      <c r="D15">
        <v>8</v>
      </c>
      <c r="F15">
        <f>SQRT((L13-C15)^2+(M13-D15)^2)</f>
        <v>3.6055512754639891</v>
      </c>
      <c r="G15">
        <f>SQRT((P13-C15)^2+(Q13-D15)^2)</f>
        <v>0</v>
      </c>
      <c r="H15">
        <f>SQRT((T13-C15)^2+(U13-D15)^2)</f>
        <v>7.2111025509279782</v>
      </c>
      <c r="I15">
        <f t="shared" si="0"/>
        <v>0</v>
      </c>
      <c r="O15" t="s">
        <v>657</v>
      </c>
      <c r="P15">
        <v>8</v>
      </c>
      <c r="Q15">
        <v>4</v>
      </c>
      <c r="S15" t="s">
        <v>655</v>
      </c>
      <c r="T15">
        <v>2</v>
      </c>
      <c r="U15">
        <v>5</v>
      </c>
    </row>
    <row r="16" spans="1:21" x14ac:dyDescent="0.25">
      <c r="B16" t="s">
        <v>659</v>
      </c>
      <c r="C16">
        <v>7</v>
      </c>
      <c r="D16">
        <v>5</v>
      </c>
      <c r="F16">
        <f>SQRT((L13-C16)^2+(M13-D16)^2)</f>
        <v>7.0710678118654755</v>
      </c>
      <c r="G16" s="41">
        <f>SQRT((P13-C16)^2+(Q13-D16)^2)</f>
        <v>3.6055512754639891</v>
      </c>
      <c r="H16">
        <f>SQRT((T13-C16)^2+(U13-D16)^2)</f>
        <v>6.7082039324993694</v>
      </c>
      <c r="I16">
        <f t="shared" si="0"/>
        <v>3.6055512754639891</v>
      </c>
      <c r="O16" t="s">
        <v>659</v>
      </c>
      <c r="P16">
        <v>7</v>
      </c>
      <c r="Q16">
        <v>5</v>
      </c>
    </row>
    <row r="17" spans="2:21" x14ac:dyDescent="0.25">
      <c r="B17" t="s">
        <v>660</v>
      </c>
      <c r="C17">
        <v>6</v>
      </c>
      <c r="D17">
        <v>4</v>
      </c>
      <c r="F17">
        <f>SQRT((L13-C17)^2+(M13-D17)^2)</f>
        <v>7.2111025509279782</v>
      </c>
      <c r="G17" s="41">
        <f>SQRT((P13-C17)^2+(Q13-D17)^2)</f>
        <v>4.1231056256176606</v>
      </c>
      <c r="H17">
        <f>SQRT((T13-C17)^2+(U13-D17)^2)</f>
        <v>5.3851648071345037</v>
      </c>
      <c r="I17">
        <f t="shared" si="0"/>
        <v>4.1231056256176606</v>
      </c>
      <c r="O17" t="s">
        <v>660</v>
      </c>
      <c r="P17">
        <v>6</v>
      </c>
      <c r="Q17">
        <v>4</v>
      </c>
    </row>
    <row r="18" spans="2:21" x14ac:dyDescent="0.25">
      <c r="B18" t="s">
        <v>468</v>
      </c>
      <c r="C18">
        <v>1</v>
      </c>
      <c r="D18">
        <v>2</v>
      </c>
      <c r="F18">
        <f>SQRT((L13-C18)^2+(M13-D18)^2)</f>
        <v>8.0622577482985491</v>
      </c>
      <c r="G18">
        <f>SQRT((P13-C18)^2+(Q13-D18)^2)</f>
        <v>7.2111025509279782</v>
      </c>
      <c r="H18">
        <f>SQRT((T13-C18)^2+(U13-D18)^2)</f>
        <v>0</v>
      </c>
      <c r="I18">
        <f t="shared" si="0"/>
        <v>0</v>
      </c>
      <c r="O18" t="s">
        <v>470</v>
      </c>
      <c r="P18">
        <v>4</v>
      </c>
      <c r="Q18">
        <v>9</v>
      </c>
    </row>
    <row r="19" spans="2:21" x14ac:dyDescent="0.25">
      <c r="B19" t="s">
        <v>470</v>
      </c>
      <c r="C19">
        <v>4</v>
      </c>
      <c r="D19">
        <v>9</v>
      </c>
      <c r="F19">
        <f>SQRT((L13-C19)^2+(M13-D19)^2)</f>
        <v>2.2360679774997898</v>
      </c>
      <c r="G19" s="41">
        <f>SQRT((P13-C19)^2+(Q13-D19)^2)</f>
        <v>1.4142135623730951</v>
      </c>
      <c r="H19">
        <f>SQRT((T13-C19)^2+(U13-D19)^2)</f>
        <v>7.6157731058639087</v>
      </c>
      <c r="I19">
        <f t="shared" si="0"/>
        <v>1.4142135623730951</v>
      </c>
    </row>
    <row r="21" spans="2:21" x14ac:dyDescent="0.25">
      <c r="F21" t="s">
        <v>662</v>
      </c>
      <c r="K21" t="s">
        <v>663</v>
      </c>
      <c r="L21" t="s">
        <v>664</v>
      </c>
      <c r="M21" t="s">
        <v>665</v>
      </c>
      <c r="P21" t="s">
        <v>666</v>
      </c>
      <c r="Q21" t="s">
        <v>667</v>
      </c>
      <c r="T21" t="s">
        <v>668</v>
      </c>
      <c r="U21" t="s">
        <v>669</v>
      </c>
    </row>
    <row r="22" spans="2:21" x14ac:dyDescent="0.25">
      <c r="F22">
        <v>1</v>
      </c>
      <c r="G22">
        <v>2</v>
      </c>
      <c r="H22">
        <v>3</v>
      </c>
      <c r="L22">
        <f>AVERAGE(L13)*1</f>
        <v>2</v>
      </c>
      <c r="M22">
        <f>AVERAGE(M13)</f>
        <v>10</v>
      </c>
      <c r="P22">
        <f>AVERAGE(P13:P18)</f>
        <v>6</v>
      </c>
      <c r="Q22">
        <f>AVERAGE(Q13:Q18)</f>
        <v>6</v>
      </c>
      <c r="T22">
        <f>AVERAGE(T13:T15)</f>
        <v>1.5</v>
      </c>
      <c r="U22">
        <f>AVERAGE(U13:U15)</f>
        <v>3.5</v>
      </c>
    </row>
    <row r="23" spans="2:21" x14ac:dyDescent="0.25">
      <c r="B23" t="s">
        <v>656</v>
      </c>
      <c r="C23">
        <v>2</v>
      </c>
      <c r="D23">
        <v>10</v>
      </c>
      <c r="F23" s="41">
        <f>SQRT((L22-C23)^2+(M22-D23)^2)</f>
        <v>0</v>
      </c>
      <c r="G23">
        <f>SQRT((P22-C23)^2+(Q22-D23)^2)</f>
        <v>5.6568542494923806</v>
      </c>
      <c r="H23">
        <f>SQRT((T22-C23)^2+(U22-D23)^2)</f>
        <v>6.5192024052026492</v>
      </c>
      <c r="I23">
        <f>MIN(F23:H23)</f>
        <v>0</v>
      </c>
    </row>
    <row r="24" spans="2:21" x14ac:dyDescent="0.25">
      <c r="B24" t="s">
        <v>655</v>
      </c>
      <c r="C24">
        <v>2</v>
      </c>
      <c r="D24">
        <v>5</v>
      </c>
      <c r="F24">
        <f>SQRT((L22-C24)^2+(M22-D24)^2)</f>
        <v>5</v>
      </c>
      <c r="G24">
        <f>SQRT((P22-C24)^2+(Q22-D24)^2)</f>
        <v>4.1231056256176606</v>
      </c>
      <c r="H24" s="41">
        <f>SQRT((T22-C24)^2+(U22-D24)^2)</f>
        <v>1.5811388300841898</v>
      </c>
      <c r="I24">
        <f t="shared" ref="I24:I30" si="1">MIN(F24:H24)</f>
        <v>1.5811388300841898</v>
      </c>
      <c r="K24" t="s">
        <v>656</v>
      </c>
      <c r="L24">
        <v>2</v>
      </c>
      <c r="M24">
        <v>10</v>
      </c>
      <c r="O24" t="s">
        <v>657</v>
      </c>
      <c r="P24">
        <v>8</v>
      </c>
      <c r="Q24">
        <v>4</v>
      </c>
      <c r="S24" t="s">
        <v>655</v>
      </c>
      <c r="T24">
        <v>2</v>
      </c>
      <c r="U24">
        <v>5</v>
      </c>
    </row>
    <row r="25" spans="2:21" x14ac:dyDescent="0.25">
      <c r="B25" t="s">
        <v>657</v>
      </c>
      <c r="C25">
        <v>8</v>
      </c>
      <c r="D25">
        <v>4</v>
      </c>
      <c r="F25">
        <f>SQRT((L22-C25)^2+(M22-D25)^2)</f>
        <v>8.4852813742385695</v>
      </c>
      <c r="G25" s="41">
        <f>SQRT((P22-C25)^2+(Q22-D25)^2)</f>
        <v>2.8284271247461903</v>
      </c>
      <c r="H25">
        <f>SQRT((T22-C25)^2+(U22-D25)^2)</f>
        <v>6.5192024052026492</v>
      </c>
      <c r="I25">
        <f t="shared" si="1"/>
        <v>2.8284271247461903</v>
      </c>
      <c r="K25" t="s">
        <v>470</v>
      </c>
      <c r="L25">
        <v>4</v>
      </c>
      <c r="M25">
        <v>9</v>
      </c>
      <c r="O25" t="s">
        <v>658</v>
      </c>
      <c r="P25">
        <v>5</v>
      </c>
      <c r="Q25">
        <v>8</v>
      </c>
      <c r="S25" t="s">
        <v>468</v>
      </c>
      <c r="T25">
        <v>1</v>
      </c>
      <c r="U25">
        <v>2</v>
      </c>
    </row>
    <row r="26" spans="2:21" x14ac:dyDescent="0.25">
      <c r="B26" t="s">
        <v>658</v>
      </c>
      <c r="C26">
        <v>5</v>
      </c>
      <c r="D26">
        <v>8</v>
      </c>
      <c r="F26">
        <f>SQRT((L22-C26)^2+(M22-D26)^2)</f>
        <v>3.6055512754639891</v>
      </c>
      <c r="G26" s="41">
        <f>SQRT((P22-C26)^2+(Q22-D26)^2)</f>
        <v>2.2360679774997898</v>
      </c>
      <c r="H26">
        <f>SQRT((T22-C26)^2+(U22-D26)^2)</f>
        <v>5.7008771254956896</v>
      </c>
      <c r="I26">
        <f t="shared" si="1"/>
        <v>2.2360679774997898</v>
      </c>
      <c r="O26" t="s">
        <v>659</v>
      </c>
      <c r="P26">
        <v>7</v>
      </c>
      <c r="Q26">
        <v>5</v>
      </c>
    </row>
    <row r="27" spans="2:21" x14ac:dyDescent="0.25">
      <c r="B27" t="s">
        <v>659</v>
      </c>
      <c r="C27">
        <v>7</v>
      </c>
      <c r="D27">
        <v>5</v>
      </c>
      <c r="F27">
        <f>SQRT((L22-C27)^2+(M22-D27)^2)</f>
        <v>7.0710678118654755</v>
      </c>
      <c r="G27" s="41">
        <f>SQRT((P22-C27)^2+(Q22-D27)^2)</f>
        <v>1.4142135623730951</v>
      </c>
      <c r="H27">
        <f>SQRT((T22-C27)^2+(U22-D27)^2)</f>
        <v>5.7008771254956896</v>
      </c>
      <c r="I27">
        <f t="shared" si="1"/>
        <v>1.4142135623730951</v>
      </c>
      <c r="O27" t="s">
        <v>660</v>
      </c>
      <c r="P27">
        <v>6</v>
      </c>
      <c r="Q27">
        <v>4</v>
      </c>
    </row>
    <row r="28" spans="2:21" x14ac:dyDescent="0.25">
      <c r="B28" t="s">
        <v>660</v>
      </c>
      <c r="C28">
        <v>6</v>
      </c>
      <c r="D28">
        <v>4</v>
      </c>
      <c r="F28">
        <f>SQRT((L22-C28)^2+(M22-D28)^2)</f>
        <v>7.2111025509279782</v>
      </c>
      <c r="G28" s="41">
        <f>SQRT((P22-C28)^2+(Q22-D28)^2)</f>
        <v>2</v>
      </c>
      <c r="H28">
        <f>SQRT((T22-C28)^2+(U22-D28)^2)</f>
        <v>4.5276925690687087</v>
      </c>
      <c r="I28">
        <f t="shared" si="1"/>
        <v>2</v>
      </c>
    </row>
    <row r="29" spans="2:21" x14ac:dyDescent="0.25">
      <c r="B29" t="s">
        <v>468</v>
      </c>
      <c r="C29">
        <v>1</v>
      </c>
      <c r="D29">
        <v>2</v>
      </c>
      <c r="F29">
        <f>SQRT((L22-C29)^2+(M22-D29)^2)</f>
        <v>8.0622577482985491</v>
      </c>
      <c r="G29">
        <f>SQRT((P22-C29)^2+(Q22-D29)^2)</f>
        <v>6.4031242374328485</v>
      </c>
      <c r="H29" s="41">
        <f>SQRT((T22-C29)^2+(U22-D29)^2)</f>
        <v>1.5811388300841898</v>
      </c>
      <c r="I29">
        <f t="shared" si="1"/>
        <v>1.5811388300841898</v>
      </c>
    </row>
    <row r="30" spans="2:21" x14ac:dyDescent="0.25">
      <c r="B30" t="s">
        <v>470</v>
      </c>
      <c r="C30">
        <v>4</v>
      </c>
      <c r="D30">
        <v>9</v>
      </c>
      <c r="F30" s="41">
        <f>SQRT((L22-C30)^2+(M22-D30)^2)</f>
        <v>2.2360679774997898</v>
      </c>
      <c r="G30">
        <f>SQRT((P22-C30)^2+(Q22-D30)^2)</f>
        <v>3.6055512754639891</v>
      </c>
      <c r="H30">
        <f>SQRT((T22-C30)^2+(U22-D30)^2)</f>
        <v>6.0415229867972862</v>
      </c>
      <c r="I30">
        <f t="shared" si="1"/>
        <v>2.2360679774997898</v>
      </c>
    </row>
    <row r="31" spans="2:21" x14ac:dyDescent="0.25">
      <c r="L31">
        <v>1</v>
      </c>
      <c r="P31">
        <v>2</v>
      </c>
      <c r="T31">
        <v>3</v>
      </c>
    </row>
    <row r="32" spans="2:21" x14ac:dyDescent="0.25">
      <c r="F32" t="s">
        <v>662</v>
      </c>
      <c r="K32" t="s">
        <v>670</v>
      </c>
      <c r="L32">
        <f>AVERAGE(L24:L29)</f>
        <v>3</v>
      </c>
      <c r="M32">
        <f>AVERAGE(M24:M29)</f>
        <v>9.5</v>
      </c>
      <c r="P32">
        <f>AVERAGE(P24:P29)</f>
        <v>6.5</v>
      </c>
      <c r="Q32">
        <f>AVERAGE(Q24:Q29)</f>
        <v>5.25</v>
      </c>
      <c r="T32">
        <f>AVERAGE(T24:T29)</f>
        <v>1.5</v>
      </c>
      <c r="U32">
        <f>AVERAGE(U24:U29)</f>
        <v>3.5</v>
      </c>
    </row>
    <row r="33" spans="2:21" x14ac:dyDescent="0.25">
      <c r="F33">
        <v>1</v>
      </c>
      <c r="G33">
        <v>2</v>
      </c>
      <c r="H33">
        <v>3</v>
      </c>
    </row>
    <row r="34" spans="2:21" x14ac:dyDescent="0.25">
      <c r="B34" t="s">
        <v>656</v>
      </c>
      <c r="C34">
        <v>2</v>
      </c>
      <c r="D34">
        <v>10</v>
      </c>
      <c r="F34" s="41">
        <f>SQRT((L32-C34)^2+(M32-D34)^2)</f>
        <v>1.1180339887498949</v>
      </c>
      <c r="G34" s="25">
        <f>SQRT((P32-C34)^2+(Q32-D34)^2)</f>
        <v>6.5431261641512002</v>
      </c>
      <c r="H34" s="25">
        <f>SQRT((T32-C34)^2+(U32-D34)^2)</f>
        <v>6.5192024052026492</v>
      </c>
      <c r="I34">
        <f>MIN(F34:H34)</f>
        <v>1.1180339887498949</v>
      </c>
      <c r="K34" t="s">
        <v>656</v>
      </c>
      <c r="L34">
        <v>2</v>
      </c>
      <c r="M34">
        <v>10</v>
      </c>
      <c r="O34" t="s">
        <v>657</v>
      </c>
      <c r="P34">
        <v>8</v>
      </c>
      <c r="Q34">
        <v>4</v>
      </c>
      <c r="S34" t="s">
        <v>655</v>
      </c>
      <c r="T34">
        <v>2</v>
      </c>
      <c r="U34">
        <v>5</v>
      </c>
    </row>
    <row r="35" spans="2:21" x14ac:dyDescent="0.25">
      <c r="B35" t="s">
        <v>655</v>
      </c>
      <c r="C35">
        <v>2</v>
      </c>
      <c r="D35">
        <v>5</v>
      </c>
      <c r="F35" s="25">
        <f>SQRT((L32-C35)^2+(M32-D35)^2)</f>
        <v>4.6097722286464435</v>
      </c>
      <c r="G35" s="25">
        <f>SQRT((P32-C35)^2+(Q32-D35)^2)</f>
        <v>4.5069390943299865</v>
      </c>
      <c r="H35" s="41">
        <f>SQRT((T32-C35)^2+(U32-D35)^2)</f>
        <v>1.5811388300841898</v>
      </c>
      <c r="I35">
        <f t="shared" ref="I35:I41" si="2">MIN(F35:H35)</f>
        <v>1.5811388300841898</v>
      </c>
      <c r="K35" t="s">
        <v>658</v>
      </c>
      <c r="L35">
        <v>5</v>
      </c>
      <c r="M35">
        <v>8</v>
      </c>
      <c r="O35" t="s">
        <v>659</v>
      </c>
      <c r="P35">
        <v>7</v>
      </c>
      <c r="Q35">
        <v>5</v>
      </c>
      <c r="S35" t="s">
        <v>468</v>
      </c>
      <c r="T35">
        <v>1</v>
      </c>
      <c r="U35">
        <v>2</v>
      </c>
    </row>
    <row r="36" spans="2:21" x14ac:dyDescent="0.25">
      <c r="B36" t="s">
        <v>657</v>
      </c>
      <c r="C36">
        <v>8</v>
      </c>
      <c r="D36">
        <v>4</v>
      </c>
      <c r="F36" s="25">
        <f>SQRT((L32-C36)^2+(M32-D36)^2)</f>
        <v>7.433034373659253</v>
      </c>
      <c r="G36" s="41">
        <f>SQRT((P32-C36)^2+(Q32-D36)^2)</f>
        <v>1.9525624189766635</v>
      </c>
      <c r="H36" s="25">
        <f>SQRT((T32-C36)^2+(U32-D36)^2)</f>
        <v>6.5192024052026492</v>
      </c>
      <c r="I36">
        <f t="shared" si="2"/>
        <v>1.9525624189766635</v>
      </c>
      <c r="K36" t="s">
        <v>470</v>
      </c>
      <c r="L36">
        <v>4</v>
      </c>
      <c r="M36">
        <v>9</v>
      </c>
      <c r="O36" t="s">
        <v>660</v>
      </c>
      <c r="P36">
        <v>6</v>
      </c>
      <c r="Q36">
        <v>4</v>
      </c>
    </row>
    <row r="37" spans="2:21" x14ac:dyDescent="0.25">
      <c r="B37" t="s">
        <v>658</v>
      </c>
      <c r="C37">
        <v>5</v>
      </c>
      <c r="D37">
        <v>8</v>
      </c>
      <c r="F37" s="41">
        <f>SQRT((L32-C37)^2+(M32-D37)^2)</f>
        <v>2.5</v>
      </c>
      <c r="G37" s="25">
        <f>SQRT((P32-C37)^2+(Q32-D37)^2)</f>
        <v>3.1324910215354169</v>
      </c>
      <c r="H37" s="25">
        <f>SQRT((T32-C37)^2+(U32-D37)^2)</f>
        <v>5.7008771254956896</v>
      </c>
      <c r="I37">
        <f t="shared" si="2"/>
        <v>2.5</v>
      </c>
    </row>
    <row r="38" spans="2:21" x14ac:dyDescent="0.25">
      <c r="B38" t="s">
        <v>659</v>
      </c>
      <c r="C38">
        <v>7</v>
      </c>
      <c r="D38">
        <v>5</v>
      </c>
      <c r="F38" s="25">
        <f>SQRT((L32-C38)^2+(M32-D38)^2)</f>
        <v>6.0207972893961479</v>
      </c>
      <c r="G38" s="41">
        <f>SQRT((P32-C38)^2+(Q32-D38)^2)</f>
        <v>0.55901699437494745</v>
      </c>
      <c r="H38" s="25">
        <f>SQRT((T32-C38)^2+(U32-D38)^2)</f>
        <v>5.7008771254956896</v>
      </c>
      <c r="I38">
        <f t="shared" si="2"/>
        <v>0.55901699437494745</v>
      </c>
    </row>
    <row r="39" spans="2:21" x14ac:dyDescent="0.25">
      <c r="B39" t="s">
        <v>660</v>
      </c>
      <c r="C39">
        <v>6</v>
      </c>
      <c r="D39">
        <v>4</v>
      </c>
      <c r="F39" s="25">
        <f>SQRT((L32-C39)^2+(M32-D39)^2)</f>
        <v>6.2649820430708338</v>
      </c>
      <c r="G39" s="41">
        <f>SQRT((P32-C39)^2+(Q32-D39)^2)</f>
        <v>1.3462912017836259</v>
      </c>
      <c r="H39" s="25">
        <f>SQRT((T32-C39)^2+(U32-D39)^2)</f>
        <v>4.5276925690687087</v>
      </c>
      <c r="I39">
        <f t="shared" si="2"/>
        <v>1.3462912017836259</v>
      </c>
    </row>
    <row r="40" spans="2:21" x14ac:dyDescent="0.25">
      <c r="B40" t="s">
        <v>468</v>
      </c>
      <c r="C40">
        <v>1</v>
      </c>
      <c r="D40">
        <v>2</v>
      </c>
      <c r="F40" s="25">
        <f>SQRT((L32-C40)^2+(M32-D40)^2)</f>
        <v>7.7620873481300121</v>
      </c>
      <c r="G40" s="25">
        <f>SQRT((P32-C40)^2+(Q32-D40)^2)</f>
        <v>6.3884661695903189</v>
      </c>
      <c r="H40" s="41">
        <f>SQRT((T32-C40)^2+(U32-D40)^2)</f>
        <v>1.5811388300841898</v>
      </c>
      <c r="I40">
        <f t="shared" si="2"/>
        <v>1.5811388300841898</v>
      </c>
      <c r="K40" t="s">
        <v>670</v>
      </c>
      <c r="L40">
        <v>1</v>
      </c>
    </row>
    <row r="41" spans="2:21" x14ac:dyDescent="0.25">
      <c r="B41" t="s">
        <v>470</v>
      </c>
      <c r="C41">
        <v>4</v>
      </c>
      <c r="D41">
        <v>9</v>
      </c>
      <c r="F41" s="41">
        <f>SQRT((L32-C41)^2+(M32-D41)^2)</f>
        <v>1.1180339887498949</v>
      </c>
      <c r="G41" s="25">
        <f>SQRT((P32-C41)^2+(Q32-D41)^2)</f>
        <v>4.5069390943299865</v>
      </c>
      <c r="H41" s="25">
        <f>SQRT((T32-C41)^2+(U32-D41)^2)</f>
        <v>6.0415229867972862</v>
      </c>
      <c r="I41">
        <f t="shared" si="2"/>
        <v>1.1180339887498949</v>
      </c>
      <c r="L41">
        <f>AVERAGE(L33:L38)</f>
        <v>3.6666666666666665</v>
      </c>
      <c r="M41">
        <f>AVERAGE(M33:M38)</f>
        <v>9</v>
      </c>
      <c r="P41">
        <f>AVERAGE(P33:P38)</f>
        <v>7</v>
      </c>
      <c r="Q41">
        <f>AVERAGE(Q33:Q38)</f>
        <v>4.333333333333333</v>
      </c>
      <c r="T41">
        <f>AVERAGE(T33:T38)</f>
        <v>1.5</v>
      </c>
      <c r="U41">
        <f>AVERAGE(U33:U38)</f>
        <v>3.5</v>
      </c>
    </row>
    <row r="43" spans="2:21" x14ac:dyDescent="0.25">
      <c r="F43" t="s">
        <v>662</v>
      </c>
      <c r="K43" s="82" t="s">
        <v>671</v>
      </c>
      <c r="L43" s="82"/>
      <c r="M43" s="82"/>
      <c r="N43" s="82"/>
      <c r="O43" s="82"/>
      <c r="P43" s="82"/>
      <c r="Q43" s="82"/>
      <c r="R43" s="82"/>
      <c r="S43" s="82"/>
      <c r="T43" s="82"/>
      <c r="U43" s="82"/>
    </row>
    <row r="44" spans="2:21" x14ac:dyDescent="0.25">
      <c r="F44">
        <v>1</v>
      </c>
      <c r="G44">
        <v>2</v>
      </c>
      <c r="H44">
        <v>3</v>
      </c>
      <c r="L44" s="24">
        <v>1</v>
      </c>
      <c r="P44" s="24">
        <v>2</v>
      </c>
      <c r="T44" s="24">
        <v>3</v>
      </c>
    </row>
    <row r="45" spans="2:21" x14ac:dyDescent="0.25">
      <c r="B45" t="s">
        <v>656</v>
      </c>
      <c r="C45">
        <v>2</v>
      </c>
      <c r="D45">
        <v>10</v>
      </c>
      <c r="F45" s="41">
        <f>SQRT((L41-C45)^2+(M41-D45)^2)</f>
        <v>1.9436506316151001</v>
      </c>
      <c r="G45" s="25">
        <f>SQRT((P41-C45)^2+(Q41-D45)^2)</f>
        <v>7.5571893658364226</v>
      </c>
      <c r="H45" s="25">
        <f>SQRT((T41-C45)^2+(U41-D45)^2)</f>
        <v>6.5192024052026492</v>
      </c>
      <c r="I45">
        <f>MIN(F45:H45)</f>
        <v>1.9436506316151001</v>
      </c>
      <c r="K45" s="24" t="s">
        <v>656</v>
      </c>
      <c r="L45" s="24">
        <v>2</v>
      </c>
      <c r="M45" s="24">
        <v>10</v>
      </c>
      <c r="N45" s="24"/>
      <c r="O45" s="24" t="s">
        <v>657</v>
      </c>
      <c r="P45" s="24">
        <v>8</v>
      </c>
      <c r="Q45" s="24">
        <v>4</v>
      </c>
      <c r="R45" s="24"/>
      <c r="S45" s="24" t="s">
        <v>655</v>
      </c>
      <c r="T45" s="24">
        <v>2</v>
      </c>
      <c r="U45" s="24">
        <v>5</v>
      </c>
    </row>
    <row r="46" spans="2:21" x14ac:dyDescent="0.25">
      <c r="B46" t="s">
        <v>655</v>
      </c>
      <c r="C46">
        <v>2</v>
      </c>
      <c r="D46">
        <v>5</v>
      </c>
      <c r="F46" s="25">
        <f>SQRT((L41-C46)^2+(M41-D46)^2)</f>
        <v>4.333333333333333</v>
      </c>
      <c r="G46" s="25">
        <f>SQRT((P41-C46)^2+(Q41-D46)^2)</f>
        <v>5.0442486501405188</v>
      </c>
      <c r="H46" s="41">
        <f>SQRT((T41-C46)^2+(U41-D46)^2)</f>
        <v>1.5811388300841898</v>
      </c>
      <c r="I46">
        <f t="shared" ref="I46:I52" si="3">MIN(F46:H46)</f>
        <v>1.5811388300841898</v>
      </c>
      <c r="K46" s="24" t="s">
        <v>658</v>
      </c>
      <c r="L46" s="24">
        <v>5</v>
      </c>
      <c r="M46" s="24">
        <v>8</v>
      </c>
      <c r="N46" s="24"/>
      <c r="O46" s="24" t="s">
        <v>659</v>
      </c>
      <c r="P46" s="24">
        <v>7</v>
      </c>
      <c r="Q46" s="24">
        <v>5</v>
      </c>
      <c r="R46" s="24"/>
      <c r="S46" s="24" t="s">
        <v>468</v>
      </c>
      <c r="T46" s="24">
        <v>1</v>
      </c>
      <c r="U46" s="24">
        <v>2</v>
      </c>
    </row>
    <row r="47" spans="2:21" x14ac:dyDescent="0.25">
      <c r="B47" t="s">
        <v>657</v>
      </c>
      <c r="C47">
        <v>8</v>
      </c>
      <c r="D47">
        <v>4</v>
      </c>
      <c r="F47" s="25">
        <f>SQRT((L41-C47)^2+(M41-D47)^2)</f>
        <v>6.6164777470930698</v>
      </c>
      <c r="G47" s="41">
        <f>SQRT((P41-C47)^2+(Q41-D47)^2)</f>
        <v>1.0540925533894596</v>
      </c>
      <c r="H47" s="25">
        <f>SQRT((T41-C47)^2+(U41-D47)^2)</f>
        <v>6.5192024052026492</v>
      </c>
      <c r="I47">
        <f t="shared" si="3"/>
        <v>1.0540925533894596</v>
      </c>
      <c r="K47" s="24" t="s">
        <v>470</v>
      </c>
      <c r="L47" s="24">
        <v>4</v>
      </c>
      <c r="M47" s="24">
        <v>9</v>
      </c>
      <c r="N47" s="24"/>
      <c r="O47" s="24" t="s">
        <v>660</v>
      </c>
      <c r="P47" s="24">
        <v>6</v>
      </c>
      <c r="Q47" s="24">
        <v>4</v>
      </c>
      <c r="R47" s="24"/>
      <c r="S47" s="24"/>
      <c r="T47" s="24"/>
      <c r="U47" s="24"/>
    </row>
    <row r="48" spans="2:21" x14ac:dyDescent="0.25">
      <c r="B48" t="s">
        <v>658</v>
      </c>
      <c r="C48">
        <v>5</v>
      </c>
      <c r="D48">
        <v>8</v>
      </c>
      <c r="F48" s="41">
        <f>SQRT((L41-C48)^2+(M41-D48)^2)</f>
        <v>1.6666666666666667</v>
      </c>
      <c r="G48" s="25">
        <f>SQRT((P41-C48)^2+(Q41-D48)^2)</f>
        <v>4.1766546953805559</v>
      </c>
      <c r="H48" s="25">
        <f>SQRT((T41-C48)^2+(U41-D48)^2)</f>
        <v>5.7008771254956896</v>
      </c>
      <c r="I48">
        <f t="shared" si="3"/>
        <v>1.6666666666666667</v>
      </c>
    </row>
    <row r="49" spans="1:21" x14ac:dyDescent="0.25">
      <c r="B49" t="s">
        <v>659</v>
      </c>
      <c r="C49">
        <v>7</v>
      </c>
      <c r="D49">
        <v>5</v>
      </c>
      <c r="F49" s="25">
        <f>SQRT((L41-C49)^2+(M41-D49)^2)</f>
        <v>5.2068331172711035</v>
      </c>
      <c r="G49" s="41">
        <f>SQRT((P41-C49)^2+(Q41-D49)^2)</f>
        <v>0.66666666666666696</v>
      </c>
      <c r="H49" s="25">
        <f>SQRT((T41-C49)^2+(U41-D49)^2)</f>
        <v>5.7008771254956896</v>
      </c>
      <c r="I49">
        <f t="shared" si="3"/>
        <v>0.66666666666666696</v>
      </c>
    </row>
    <row r="50" spans="1:21" x14ac:dyDescent="0.25">
      <c r="B50" t="s">
        <v>660</v>
      </c>
      <c r="C50">
        <v>6</v>
      </c>
      <c r="D50">
        <v>4</v>
      </c>
      <c r="F50" s="25">
        <f>SQRT((L41-C50)^2+(M41-D50)^2)</f>
        <v>5.5176484524156164</v>
      </c>
      <c r="G50" s="41">
        <f>SQRT((P41-C50)^2+(Q41-D50)^2)</f>
        <v>1.0540925533894596</v>
      </c>
      <c r="H50" s="25">
        <f>SQRT((T41-C50)^2+(U41-D50)^2)</f>
        <v>4.5276925690687087</v>
      </c>
      <c r="I50">
        <f t="shared" si="3"/>
        <v>1.0540925533894596</v>
      </c>
      <c r="K50" t="s">
        <v>670</v>
      </c>
      <c r="L50">
        <v>1</v>
      </c>
    </row>
    <row r="51" spans="1:21" x14ac:dyDescent="0.25">
      <c r="B51" t="s">
        <v>468</v>
      </c>
      <c r="C51">
        <v>1</v>
      </c>
      <c r="D51">
        <v>2</v>
      </c>
      <c r="F51" s="25">
        <f>SQRT((L41-C51)^2+(M41-D51)^2)</f>
        <v>7.490735018081411</v>
      </c>
      <c r="G51" s="25">
        <f>SQRT((P41-C51)^2+(Q41-D51)^2)</f>
        <v>6.4377359719426552</v>
      </c>
      <c r="H51" s="41">
        <f>SQRT((T41-C51)^2+(U41-D51)^2)</f>
        <v>1.5811388300841898</v>
      </c>
      <c r="I51">
        <f t="shared" si="3"/>
        <v>1.5811388300841898</v>
      </c>
      <c r="L51">
        <f>AVERAGE(L43:L48)</f>
        <v>3</v>
      </c>
      <c r="M51">
        <f>AVERAGE(M43:M48)</f>
        <v>9</v>
      </c>
      <c r="P51">
        <f>AVERAGE(P43:P48)</f>
        <v>5.75</v>
      </c>
      <c r="Q51">
        <f>AVERAGE(Q43:Q48)</f>
        <v>4.333333333333333</v>
      </c>
      <c r="T51">
        <f>AVERAGE(T43:T48)</f>
        <v>2</v>
      </c>
      <c r="U51">
        <f>AVERAGE(U43:U48)</f>
        <v>3.5</v>
      </c>
    </row>
    <row r="52" spans="1:21" x14ac:dyDescent="0.25">
      <c r="B52" t="s">
        <v>470</v>
      </c>
      <c r="C52">
        <v>4</v>
      </c>
      <c r="D52">
        <v>9</v>
      </c>
      <c r="F52" s="41">
        <f>SQRT((L41-C52)^2+(M41-D52)^2)</f>
        <v>0.33333333333333348</v>
      </c>
      <c r="G52" s="25">
        <f>SQRT((P41-C52)^2+(Q41-D52)^2)</f>
        <v>5.5477723256977463</v>
      </c>
      <c r="H52" s="25">
        <f>SQRT((T41-C52)^2+(U41-D52)^2)</f>
        <v>6.0415229867972862</v>
      </c>
      <c r="I52">
        <f t="shared" si="3"/>
        <v>0.33333333333333348</v>
      </c>
    </row>
    <row r="55" spans="1:21" x14ac:dyDescent="0.25">
      <c r="A55">
        <v>10.6</v>
      </c>
      <c r="B55" t="s">
        <v>677</v>
      </c>
      <c r="C55" t="s">
        <v>672</v>
      </c>
    </row>
    <row r="56" spans="1:21" ht="30" x14ac:dyDescent="0.25">
      <c r="A56" t="s">
        <v>673</v>
      </c>
      <c r="B56" s="80" t="s">
        <v>690</v>
      </c>
      <c r="C56" s="80" t="s">
        <v>691</v>
      </c>
    </row>
    <row r="57" spans="1:21" ht="30" x14ac:dyDescent="0.25">
      <c r="A57" t="s">
        <v>674</v>
      </c>
      <c r="B57" s="80" t="s">
        <v>688</v>
      </c>
      <c r="C57" s="80" t="s">
        <v>689</v>
      </c>
    </row>
    <row r="60" spans="1:21" ht="45" x14ac:dyDescent="0.25">
      <c r="A60" t="s">
        <v>675</v>
      </c>
      <c r="B60" s="80" t="s">
        <v>694</v>
      </c>
      <c r="C60" s="80" t="s">
        <v>693</v>
      </c>
    </row>
    <row r="61" spans="1:21" ht="45" x14ac:dyDescent="0.25">
      <c r="A61" t="s">
        <v>676</v>
      </c>
      <c r="B61" s="80" t="s">
        <v>695</v>
      </c>
      <c r="C61" s="80" t="s">
        <v>692</v>
      </c>
    </row>
    <row r="67" spans="1:4" x14ac:dyDescent="0.25">
      <c r="B67" t="s">
        <v>678</v>
      </c>
      <c r="C67" t="s">
        <v>679</v>
      </c>
    </row>
    <row r="68" spans="1:4" x14ac:dyDescent="0.25">
      <c r="A68">
        <v>10.1</v>
      </c>
    </row>
    <row r="69" spans="1:4" ht="60" x14ac:dyDescent="0.25">
      <c r="B69" s="80" t="s">
        <v>696</v>
      </c>
      <c r="C69" s="80" t="s">
        <v>697</v>
      </c>
    </row>
    <row r="73" spans="1:4" x14ac:dyDescent="0.25">
      <c r="A73">
        <v>10.16</v>
      </c>
      <c r="B73" t="s">
        <v>680</v>
      </c>
      <c r="C73" t="s">
        <v>681</v>
      </c>
      <c r="D73" t="s">
        <v>682</v>
      </c>
    </row>
    <row r="74" spans="1:4" ht="60" x14ac:dyDescent="0.25">
      <c r="A74" t="s">
        <v>683</v>
      </c>
      <c r="B74" t="s">
        <v>698</v>
      </c>
      <c r="C74" s="80" t="s">
        <v>700</v>
      </c>
      <c r="D74" s="80" t="s">
        <v>699</v>
      </c>
    </row>
    <row r="75" spans="1:4" ht="30" x14ac:dyDescent="0.25">
      <c r="A75" t="s">
        <v>684</v>
      </c>
      <c r="B75" t="s">
        <v>698</v>
      </c>
      <c r="C75" s="80" t="s">
        <v>700</v>
      </c>
      <c r="D75" s="80" t="s">
        <v>701</v>
      </c>
    </row>
    <row r="76" spans="1:4" ht="45" x14ac:dyDescent="0.25">
      <c r="A76" t="s">
        <v>685</v>
      </c>
      <c r="B76" t="s">
        <v>698</v>
      </c>
      <c r="C76" s="80" t="s">
        <v>700</v>
      </c>
      <c r="D76" s="80" t="s">
        <v>702</v>
      </c>
    </row>
    <row r="77" spans="1:4" ht="60" x14ac:dyDescent="0.25">
      <c r="A77" t="s">
        <v>686</v>
      </c>
      <c r="B77" t="s">
        <v>698</v>
      </c>
      <c r="C77" s="80" t="s">
        <v>703</v>
      </c>
      <c r="D77" s="80" t="s">
        <v>704</v>
      </c>
    </row>
    <row r="78" spans="1:4" ht="45" x14ac:dyDescent="0.25">
      <c r="A78" t="s">
        <v>687</v>
      </c>
      <c r="B78" t="s">
        <v>705</v>
      </c>
      <c r="C78" s="80" t="s">
        <v>709</v>
      </c>
      <c r="D78" s="80" t="s">
        <v>708</v>
      </c>
    </row>
    <row r="79" spans="1:4" ht="60" x14ac:dyDescent="0.25">
      <c r="A79" t="s">
        <v>653</v>
      </c>
      <c r="B79" t="s">
        <v>705</v>
      </c>
      <c r="C79" s="80" t="s">
        <v>706</v>
      </c>
      <c r="D79" s="80" t="s">
        <v>707</v>
      </c>
    </row>
  </sheetData>
  <mergeCells count="1">
    <mergeCell ref="K43:U43"/>
  </mergeCell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8477EE-D387-4F73-9287-D59238517F67}">
  <dimension ref="A1:E15"/>
  <sheetViews>
    <sheetView workbookViewId="0">
      <selection sqref="A1:XFD1048576"/>
    </sheetView>
  </sheetViews>
  <sheetFormatPr defaultColWidth="7.5703125" defaultRowHeight="15" x14ac:dyDescent="0.25"/>
  <cols>
    <col min="1" max="1" width="10.85546875" bestFit="1" customWidth="1"/>
    <col min="2" max="2" width="8.42578125" bestFit="1" customWidth="1"/>
    <col min="3" max="3" width="7.85546875" bestFit="1" customWidth="1"/>
    <col min="4" max="4" width="12.28515625" bestFit="1" customWidth="1"/>
    <col min="5" max="5" width="14.85546875" bestFit="1" customWidth="1"/>
  </cols>
  <sheetData>
    <row r="1" spans="1:5" x14ac:dyDescent="0.25">
      <c r="A1" t="s">
        <v>566</v>
      </c>
      <c r="B1" t="s">
        <v>567</v>
      </c>
      <c r="C1" t="s">
        <v>568</v>
      </c>
      <c r="D1" t="s">
        <v>569</v>
      </c>
      <c r="E1" t="s">
        <v>570</v>
      </c>
    </row>
    <row r="2" spans="1:5" x14ac:dyDescent="0.25">
      <c r="A2" t="s">
        <v>348</v>
      </c>
      <c r="B2" t="s">
        <v>358</v>
      </c>
      <c r="C2" t="s">
        <v>571</v>
      </c>
      <c r="D2" t="s">
        <v>572</v>
      </c>
      <c r="E2" t="s">
        <v>571</v>
      </c>
    </row>
    <row r="3" spans="1:5" x14ac:dyDescent="0.25">
      <c r="A3" t="s">
        <v>348</v>
      </c>
      <c r="B3" t="s">
        <v>358</v>
      </c>
      <c r="C3" t="s">
        <v>573</v>
      </c>
      <c r="D3" t="s">
        <v>574</v>
      </c>
      <c r="E3" t="s">
        <v>571</v>
      </c>
    </row>
    <row r="4" spans="1:5" x14ac:dyDescent="0.25">
      <c r="A4" t="s">
        <v>575</v>
      </c>
      <c r="B4" t="s">
        <v>358</v>
      </c>
      <c r="C4" t="s">
        <v>571</v>
      </c>
      <c r="D4" t="s">
        <v>572</v>
      </c>
      <c r="E4" t="s">
        <v>576</v>
      </c>
    </row>
    <row r="5" spans="1:5" x14ac:dyDescent="0.25">
      <c r="A5" t="s">
        <v>350</v>
      </c>
      <c r="B5" t="s">
        <v>359</v>
      </c>
      <c r="C5" t="s">
        <v>571</v>
      </c>
      <c r="D5" t="s">
        <v>572</v>
      </c>
      <c r="E5" t="s">
        <v>576</v>
      </c>
    </row>
    <row r="6" spans="1:5" x14ac:dyDescent="0.25">
      <c r="A6" t="s">
        <v>350</v>
      </c>
      <c r="B6" t="s">
        <v>360</v>
      </c>
      <c r="C6" t="s">
        <v>576</v>
      </c>
      <c r="D6" t="s">
        <v>572</v>
      </c>
      <c r="E6" t="s">
        <v>576</v>
      </c>
    </row>
    <row r="7" spans="1:5" x14ac:dyDescent="0.25">
      <c r="A7" t="s">
        <v>350</v>
      </c>
      <c r="B7" t="s">
        <v>360</v>
      </c>
      <c r="C7" t="s">
        <v>576</v>
      </c>
      <c r="D7" t="s">
        <v>574</v>
      </c>
      <c r="E7" t="s">
        <v>571</v>
      </c>
    </row>
    <row r="8" spans="1:5" x14ac:dyDescent="0.25">
      <c r="A8" t="s">
        <v>575</v>
      </c>
      <c r="B8" t="s">
        <v>360</v>
      </c>
      <c r="C8" t="s">
        <v>576</v>
      </c>
      <c r="D8" t="s">
        <v>574</v>
      </c>
      <c r="E8" t="s">
        <v>571</v>
      </c>
    </row>
    <row r="9" spans="1:5" x14ac:dyDescent="0.25">
      <c r="A9" t="s">
        <v>348</v>
      </c>
      <c r="B9" t="s">
        <v>359</v>
      </c>
      <c r="C9" t="s">
        <v>571</v>
      </c>
      <c r="D9" t="s">
        <v>572</v>
      </c>
      <c r="E9" t="s">
        <v>571</v>
      </c>
    </row>
    <row r="10" spans="1:5" x14ac:dyDescent="0.25">
      <c r="A10" t="s">
        <v>348</v>
      </c>
      <c r="B10" t="s">
        <v>360</v>
      </c>
      <c r="C10" t="s">
        <v>576</v>
      </c>
      <c r="D10" t="s">
        <v>572</v>
      </c>
      <c r="E10" t="s">
        <v>576</v>
      </c>
    </row>
    <row r="11" spans="1:5" x14ac:dyDescent="0.25">
      <c r="A11" t="s">
        <v>350</v>
      </c>
      <c r="B11" t="s">
        <v>359</v>
      </c>
      <c r="C11" t="s">
        <v>576</v>
      </c>
      <c r="D11" t="s">
        <v>572</v>
      </c>
      <c r="E11" t="s">
        <v>576</v>
      </c>
    </row>
    <row r="12" spans="1:5" x14ac:dyDescent="0.25">
      <c r="A12" t="s">
        <v>348</v>
      </c>
      <c r="B12" t="s">
        <v>359</v>
      </c>
      <c r="C12" t="s">
        <v>576</v>
      </c>
      <c r="D12" t="s">
        <v>574</v>
      </c>
      <c r="E12" t="s">
        <v>576</v>
      </c>
    </row>
    <row r="13" spans="1:5" x14ac:dyDescent="0.25">
      <c r="A13" t="s">
        <v>575</v>
      </c>
      <c r="B13" t="s">
        <v>359</v>
      </c>
      <c r="C13" t="s">
        <v>571</v>
      </c>
      <c r="D13" t="s">
        <v>574</v>
      </c>
      <c r="E13" t="s">
        <v>576</v>
      </c>
    </row>
    <row r="14" spans="1:5" x14ac:dyDescent="0.25">
      <c r="A14" t="s">
        <v>575</v>
      </c>
      <c r="B14" t="s">
        <v>358</v>
      </c>
      <c r="C14" t="s">
        <v>576</v>
      </c>
      <c r="D14" t="s">
        <v>572</v>
      </c>
      <c r="E14" t="s">
        <v>576</v>
      </c>
    </row>
    <row r="15" spans="1:5" x14ac:dyDescent="0.25">
      <c r="A15" t="s">
        <v>350</v>
      </c>
      <c r="B15" t="s">
        <v>359</v>
      </c>
      <c r="C15" t="s">
        <v>571</v>
      </c>
      <c r="D15" t="s">
        <v>574</v>
      </c>
      <c r="E15" t="s">
        <v>571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26"/>
  <sheetViews>
    <sheetView zoomScaleNormal="100" workbookViewId="0">
      <selection activeCell="M4" sqref="M4"/>
    </sheetView>
  </sheetViews>
  <sheetFormatPr defaultRowHeight="15" x14ac:dyDescent="0.25"/>
  <cols>
    <col min="3" max="3" width="22.7109375" bestFit="1" customWidth="1"/>
    <col min="4" max="4" width="17.5703125" bestFit="1" customWidth="1"/>
    <col min="12" max="12" width="16.85546875" customWidth="1"/>
    <col min="13" max="13" width="20.7109375" customWidth="1"/>
  </cols>
  <sheetData>
    <row r="1" spans="1:13" x14ac:dyDescent="0.25">
      <c r="A1" t="s">
        <v>402</v>
      </c>
      <c r="B1" t="s">
        <v>405</v>
      </c>
      <c r="C1" t="s">
        <v>404</v>
      </c>
      <c r="D1" t="s">
        <v>403</v>
      </c>
    </row>
    <row r="2" spans="1:13" x14ac:dyDescent="0.25">
      <c r="A2">
        <v>14</v>
      </c>
      <c r="B2">
        <v>1</v>
      </c>
      <c r="C2" s="58">
        <f>B2/25</f>
        <v>0.04</v>
      </c>
      <c r="D2">
        <f t="shared" ref="D2:D26" si="0">COUNTIF(A:A,A2)</f>
        <v>1</v>
      </c>
      <c r="F2" t="s">
        <v>43</v>
      </c>
    </row>
    <row r="3" spans="1:13" x14ac:dyDescent="0.25">
      <c r="A3">
        <v>17</v>
      </c>
      <c r="B3">
        <v>2</v>
      </c>
      <c r="C3" s="58">
        <f t="shared" ref="C3:C26" si="1">B3/25</f>
        <v>0.08</v>
      </c>
      <c r="D3">
        <f t="shared" si="0"/>
        <v>1</v>
      </c>
    </row>
    <row r="4" spans="1:13" x14ac:dyDescent="0.25">
      <c r="A4">
        <v>19</v>
      </c>
      <c r="B4">
        <v>3</v>
      </c>
      <c r="C4" s="58">
        <f t="shared" si="1"/>
        <v>0.12</v>
      </c>
      <c r="D4">
        <f t="shared" si="0"/>
        <v>2</v>
      </c>
      <c r="K4" s="24" t="s">
        <v>392</v>
      </c>
      <c r="L4" s="24" t="s">
        <v>0</v>
      </c>
      <c r="M4" s="24">
        <f>AVERAGE(A2:A26)</f>
        <v>39.6</v>
      </c>
    </row>
    <row r="5" spans="1:13" x14ac:dyDescent="0.25">
      <c r="A5">
        <v>19</v>
      </c>
      <c r="B5">
        <v>4</v>
      </c>
      <c r="C5" s="58">
        <f t="shared" si="1"/>
        <v>0.16</v>
      </c>
      <c r="D5">
        <f t="shared" si="0"/>
        <v>2</v>
      </c>
      <c r="K5" s="24"/>
      <c r="L5" s="24" t="s">
        <v>393</v>
      </c>
      <c r="M5" s="24">
        <f>MEDIAN(A2:A26)</f>
        <v>37</v>
      </c>
    </row>
    <row r="6" spans="1:13" x14ac:dyDescent="0.25">
      <c r="A6">
        <v>23</v>
      </c>
      <c r="B6">
        <v>5</v>
      </c>
      <c r="C6" s="58">
        <f t="shared" si="1"/>
        <v>0.2</v>
      </c>
      <c r="D6">
        <f t="shared" si="0"/>
        <v>1</v>
      </c>
      <c r="K6" s="24" t="s">
        <v>394</v>
      </c>
      <c r="L6" s="24" t="s">
        <v>395</v>
      </c>
      <c r="M6" s="24">
        <f>MODE(A2:A26)</f>
        <v>37</v>
      </c>
    </row>
    <row r="7" spans="1:13" ht="44.25" customHeight="1" x14ac:dyDescent="0.25">
      <c r="A7">
        <v>25</v>
      </c>
      <c r="B7">
        <v>6</v>
      </c>
      <c r="C7" s="58">
        <f t="shared" si="1"/>
        <v>0.24</v>
      </c>
      <c r="D7">
        <f t="shared" si="0"/>
        <v>1</v>
      </c>
      <c r="K7" s="24"/>
      <c r="L7" s="81" t="s">
        <v>396</v>
      </c>
      <c r="M7" s="81"/>
    </row>
    <row r="8" spans="1:13" ht="75" customHeight="1" x14ac:dyDescent="0.25">
      <c r="A8">
        <v>27</v>
      </c>
      <c r="B8">
        <v>7</v>
      </c>
      <c r="C8" s="58">
        <f t="shared" si="1"/>
        <v>0.28000000000000003</v>
      </c>
      <c r="D8">
        <f t="shared" si="0"/>
        <v>1</v>
      </c>
      <c r="K8" s="24" t="s">
        <v>397</v>
      </c>
      <c r="L8" s="24" t="s">
        <v>398</v>
      </c>
      <c r="M8" s="24">
        <f>(MAX(A:A)-MIN(A:A))</f>
        <v>66</v>
      </c>
    </row>
    <row r="9" spans="1:13" x14ac:dyDescent="0.25">
      <c r="A9">
        <v>31</v>
      </c>
      <c r="B9">
        <v>8</v>
      </c>
      <c r="C9" s="58">
        <f t="shared" si="1"/>
        <v>0.32</v>
      </c>
      <c r="D9">
        <f t="shared" si="0"/>
        <v>2</v>
      </c>
      <c r="K9" s="24" t="s">
        <v>399</v>
      </c>
      <c r="L9" s="24" t="s">
        <v>400</v>
      </c>
      <c r="M9" s="24">
        <v>25</v>
      </c>
    </row>
    <row r="10" spans="1:13" x14ac:dyDescent="0.25">
      <c r="A10">
        <v>31</v>
      </c>
      <c r="B10">
        <v>9</v>
      </c>
      <c r="C10" s="58">
        <f t="shared" si="1"/>
        <v>0.36</v>
      </c>
      <c r="D10">
        <f t="shared" si="0"/>
        <v>2</v>
      </c>
      <c r="K10" s="24"/>
      <c r="L10" s="24" t="s">
        <v>401</v>
      </c>
      <c r="M10" s="24">
        <v>48</v>
      </c>
    </row>
    <row r="11" spans="1:13" x14ac:dyDescent="0.25">
      <c r="A11">
        <v>32</v>
      </c>
      <c r="B11">
        <v>10</v>
      </c>
      <c r="C11" s="58">
        <f t="shared" si="1"/>
        <v>0.4</v>
      </c>
      <c r="D11">
        <f t="shared" si="0"/>
        <v>1</v>
      </c>
      <c r="K11" s="24" t="s">
        <v>406</v>
      </c>
      <c r="L11" s="24" t="s">
        <v>407</v>
      </c>
      <c r="M11" s="24">
        <v>14</v>
      </c>
    </row>
    <row r="12" spans="1:13" x14ac:dyDescent="0.25">
      <c r="A12">
        <v>33</v>
      </c>
      <c r="B12">
        <v>11</v>
      </c>
      <c r="C12" s="58">
        <f t="shared" si="1"/>
        <v>0.44</v>
      </c>
      <c r="D12">
        <f t="shared" si="0"/>
        <v>1</v>
      </c>
      <c r="K12" s="24"/>
      <c r="L12" s="24" t="s">
        <v>400</v>
      </c>
      <c r="M12" s="24">
        <v>25</v>
      </c>
    </row>
    <row r="13" spans="1:13" x14ac:dyDescent="0.25">
      <c r="A13">
        <v>37</v>
      </c>
      <c r="B13">
        <v>12</v>
      </c>
      <c r="C13" s="58">
        <f t="shared" si="1"/>
        <v>0.48</v>
      </c>
      <c r="D13">
        <f t="shared" si="0"/>
        <v>4</v>
      </c>
      <c r="K13" s="24"/>
      <c r="L13" s="24" t="s">
        <v>393</v>
      </c>
      <c r="M13" s="24">
        <v>37</v>
      </c>
    </row>
    <row r="14" spans="1:13" x14ac:dyDescent="0.25">
      <c r="A14">
        <v>37</v>
      </c>
      <c r="B14">
        <v>13</v>
      </c>
      <c r="C14" s="58">
        <f t="shared" si="1"/>
        <v>0.52</v>
      </c>
      <c r="D14">
        <f t="shared" si="0"/>
        <v>4</v>
      </c>
      <c r="K14" s="24"/>
      <c r="L14" s="24" t="s">
        <v>401</v>
      </c>
      <c r="M14" s="24">
        <v>48</v>
      </c>
    </row>
    <row r="15" spans="1:13" x14ac:dyDescent="0.25">
      <c r="A15">
        <v>37</v>
      </c>
      <c r="B15">
        <v>14</v>
      </c>
      <c r="C15" s="58">
        <f t="shared" si="1"/>
        <v>0.56000000000000005</v>
      </c>
      <c r="D15">
        <f t="shared" si="0"/>
        <v>4</v>
      </c>
      <c r="K15" s="24"/>
      <c r="L15" s="24" t="s">
        <v>408</v>
      </c>
      <c r="M15" s="24">
        <v>80</v>
      </c>
    </row>
    <row r="16" spans="1:13" ht="123" customHeight="1" x14ac:dyDescent="0.25">
      <c r="A16">
        <v>37</v>
      </c>
      <c r="B16">
        <v>15</v>
      </c>
      <c r="C16" s="58">
        <f t="shared" si="1"/>
        <v>0.6</v>
      </c>
      <c r="D16">
        <f t="shared" si="0"/>
        <v>4</v>
      </c>
      <c r="K16" s="24" t="s">
        <v>409</v>
      </c>
      <c r="L16" s="81" t="s">
        <v>410</v>
      </c>
      <c r="M16" s="81"/>
    </row>
    <row r="17" spans="1:4" x14ac:dyDescent="0.25">
      <c r="A17">
        <v>45</v>
      </c>
      <c r="B17">
        <v>16</v>
      </c>
      <c r="C17" s="58">
        <f t="shared" si="1"/>
        <v>0.64</v>
      </c>
      <c r="D17">
        <f t="shared" si="0"/>
        <v>2</v>
      </c>
    </row>
    <row r="18" spans="1:4" x14ac:dyDescent="0.25">
      <c r="A18">
        <v>45</v>
      </c>
      <c r="B18">
        <v>17</v>
      </c>
      <c r="C18" s="58">
        <f t="shared" si="1"/>
        <v>0.68</v>
      </c>
      <c r="D18">
        <f t="shared" si="0"/>
        <v>2</v>
      </c>
    </row>
    <row r="19" spans="1:4" x14ac:dyDescent="0.25">
      <c r="A19">
        <v>48</v>
      </c>
      <c r="B19">
        <v>18</v>
      </c>
      <c r="C19" s="58">
        <f t="shared" si="1"/>
        <v>0.72</v>
      </c>
      <c r="D19">
        <f t="shared" si="0"/>
        <v>2</v>
      </c>
    </row>
    <row r="20" spans="1:4" x14ac:dyDescent="0.25">
      <c r="A20">
        <v>48</v>
      </c>
      <c r="B20">
        <v>19</v>
      </c>
      <c r="C20" s="58">
        <f t="shared" si="1"/>
        <v>0.76</v>
      </c>
      <c r="D20">
        <f t="shared" si="0"/>
        <v>2</v>
      </c>
    </row>
    <row r="21" spans="1:4" x14ac:dyDescent="0.25">
      <c r="A21">
        <v>49</v>
      </c>
      <c r="B21">
        <v>20</v>
      </c>
      <c r="C21" s="58">
        <f t="shared" si="1"/>
        <v>0.8</v>
      </c>
      <c r="D21">
        <f t="shared" si="0"/>
        <v>2</v>
      </c>
    </row>
    <row r="22" spans="1:4" x14ac:dyDescent="0.25">
      <c r="A22">
        <v>49</v>
      </c>
      <c r="B22">
        <v>21</v>
      </c>
      <c r="C22" s="58">
        <f t="shared" si="1"/>
        <v>0.84</v>
      </c>
      <c r="D22">
        <f t="shared" si="0"/>
        <v>2</v>
      </c>
    </row>
    <row r="23" spans="1:4" x14ac:dyDescent="0.25">
      <c r="A23">
        <v>53</v>
      </c>
      <c r="B23">
        <v>22</v>
      </c>
      <c r="C23" s="58">
        <f t="shared" si="1"/>
        <v>0.88</v>
      </c>
      <c r="D23">
        <f t="shared" si="0"/>
        <v>1</v>
      </c>
    </row>
    <row r="24" spans="1:4" x14ac:dyDescent="0.25">
      <c r="A24">
        <v>75</v>
      </c>
      <c r="B24">
        <v>23</v>
      </c>
      <c r="C24" s="58">
        <f t="shared" si="1"/>
        <v>0.92</v>
      </c>
      <c r="D24">
        <f t="shared" si="0"/>
        <v>1</v>
      </c>
    </row>
    <row r="25" spans="1:4" x14ac:dyDescent="0.25">
      <c r="A25">
        <v>79</v>
      </c>
      <c r="B25">
        <v>24</v>
      </c>
      <c r="C25" s="58">
        <f t="shared" si="1"/>
        <v>0.96</v>
      </c>
      <c r="D25">
        <f t="shared" si="0"/>
        <v>1</v>
      </c>
    </row>
    <row r="26" spans="1:4" x14ac:dyDescent="0.25">
      <c r="A26">
        <v>80</v>
      </c>
      <c r="B26">
        <v>25</v>
      </c>
      <c r="C26" s="58">
        <f t="shared" si="1"/>
        <v>1</v>
      </c>
      <c r="D26">
        <f t="shared" si="0"/>
        <v>1</v>
      </c>
    </row>
  </sheetData>
  <sortState xmlns:xlrd2="http://schemas.microsoft.com/office/spreadsheetml/2017/richdata2" ref="A2:D26">
    <sortCondition ref="A2:A26"/>
  </sortState>
  <mergeCells count="2">
    <mergeCell ref="L7:M7"/>
    <mergeCell ref="L16:M16"/>
  </mergeCells>
  <conditionalFormatting sqref="C1:C1048576">
    <cfRule type="colorScale" priority="1">
      <colorScale>
        <cfvo type="num" val="0.25"/>
        <cfvo type="percentile" val="0.5"/>
        <cfvo type="num" val="0.75"/>
        <color rgb="FFF8696B"/>
        <color rgb="FFFFEB84"/>
        <color rgb="FF63BE7B"/>
      </colorScale>
    </cfRule>
  </conditionalFormatting>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28"/>
  <sheetViews>
    <sheetView zoomScale="85" zoomScaleNormal="85" workbookViewId="0">
      <selection activeCell="K13" sqref="K13"/>
    </sheetView>
  </sheetViews>
  <sheetFormatPr defaultRowHeight="15" x14ac:dyDescent="0.25"/>
  <cols>
    <col min="1" max="1" width="3.42578125" customWidth="1"/>
    <col min="2" max="2" width="22" customWidth="1"/>
    <col min="3" max="3" width="23.7109375" customWidth="1"/>
    <col min="4" max="4" width="16.7109375" customWidth="1"/>
    <col min="5" max="5" width="18.5703125" bestFit="1" customWidth="1"/>
  </cols>
  <sheetData>
    <row r="1" spans="1:7" ht="21" x14ac:dyDescent="0.35">
      <c r="B1" s="7" t="s">
        <v>84</v>
      </c>
    </row>
    <row r="3" spans="1:7" x14ac:dyDescent="0.25">
      <c r="B3" s="4" t="s">
        <v>83</v>
      </c>
      <c r="C3" s="3" t="s">
        <v>82</v>
      </c>
      <c r="D3" s="3" t="s">
        <v>81</v>
      </c>
      <c r="E3" s="4" t="s">
        <v>413</v>
      </c>
    </row>
    <row r="4" spans="1:7" x14ac:dyDescent="0.25">
      <c r="B4" t="s">
        <v>80</v>
      </c>
      <c r="C4">
        <v>53</v>
      </c>
      <c r="D4" s="61">
        <f>C4/200</f>
        <v>0.26500000000000001</v>
      </c>
      <c r="E4" s="61">
        <f>SUM(D4)</f>
        <v>0.26500000000000001</v>
      </c>
      <c r="G4" s="62"/>
    </row>
    <row r="5" spans="1:7" x14ac:dyDescent="0.25">
      <c r="B5" t="s">
        <v>70</v>
      </c>
      <c r="C5">
        <v>37</v>
      </c>
      <c r="D5" s="61">
        <f t="shared" ref="D5:D10" si="0">C5/200</f>
        <v>0.185</v>
      </c>
      <c r="E5" s="61">
        <f>SUM(D4:D5)</f>
        <v>0.45</v>
      </c>
    </row>
    <row r="6" spans="1:7" x14ac:dyDescent="0.25">
      <c r="B6" t="s">
        <v>79</v>
      </c>
      <c r="C6">
        <v>65</v>
      </c>
      <c r="D6" s="61">
        <f t="shared" si="0"/>
        <v>0.32500000000000001</v>
      </c>
      <c r="E6" s="61">
        <f>SUM(D4:D6)</f>
        <v>0.77500000000000002</v>
      </c>
    </row>
    <row r="7" spans="1:7" x14ac:dyDescent="0.25">
      <c r="B7" t="s">
        <v>78</v>
      </c>
      <c r="C7">
        <v>18</v>
      </c>
      <c r="D7" s="61">
        <f t="shared" si="0"/>
        <v>0.09</v>
      </c>
      <c r="E7" s="61">
        <f>SUM(D4:D7)</f>
        <v>0.86499999999999999</v>
      </c>
    </row>
    <row r="8" spans="1:7" x14ac:dyDescent="0.25">
      <c r="B8" t="s">
        <v>77</v>
      </c>
      <c r="C8">
        <v>12</v>
      </c>
      <c r="D8" s="61">
        <f t="shared" si="0"/>
        <v>0.06</v>
      </c>
      <c r="E8" s="61">
        <f>SUM(D4:D8)</f>
        <v>0.92500000000000004</v>
      </c>
    </row>
    <row r="9" spans="1:7" x14ac:dyDescent="0.25">
      <c r="B9" t="s">
        <v>76</v>
      </c>
      <c r="C9">
        <v>13</v>
      </c>
      <c r="D9" s="61">
        <f t="shared" si="0"/>
        <v>6.5000000000000002E-2</v>
      </c>
      <c r="E9" s="61">
        <f>SUM(D4:D9)</f>
        <v>0.99</v>
      </c>
    </row>
    <row r="10" spans="1:7" x14ac:dyDescent="0.25">
      <c r="B10" t="s">
        <v>75</v>
      </c>
      <c r="C10">
        <v>2</v>
      </c>
      <c r="D10" s="61">
        <f t="shared" si="0"/>
        <v>0.01</v>
      </c>
      <c r="E10" s="61">
        <f>SUM(D4:D10)</f>
        <v>1</v>
      </c>
    </row>
    <row r="11" spans="1:7" x14ac:dyDescent="0.25">
      <c r="C11">
        <f>SUM(C4:C10)</f>
        <v>200</v>
      </c>
    </row>
    <row r="13" spans="1:7" x14ac:dyDescent="0.25">
      <c r="A13" t="s">
        <v>30</v>
      </c>
      <c r="B13" s="82" t="s">
        <v>74</v>
      </c>
      <c r="C13" s="82"/>
      <c r="D13" s="82"/>
      <c r="E13">
        <v>5</v>
      </c>
    </row>
    <row r="14" spans="1:7" x14ac:dyDescent="0.25">
      <c r="A14" t="s">
        <v>32</v>
      </c>
      <c r="B14" s="82" t="s">
        <v>73</v>
      </c>
      <c r="C14" s="82"/>
      <c r="D14" s="82"/>
      <c r="E14">
        <v>200</v>
      </c>
    </row>
    <row r="15" spans="1:7" s="57" customFormat="1" x14ac:dyDescent="0.25">
      <c r="A15" s="57" t="s">
        <v>35</v>
      </c>
      <c r="B15" s="82" t="s">
        <v>411</v>
      </c>
      <c r="C15" s="82"/>
      <c r="D15" s="82"/>
      <c r="E15" s="57">
        <v>0.09</v>
      </c>
    </row>
    <row r="16" spans="1:7" x14ac:dyDescent="0.25">
      <c r="A16" t="s">
        <v>38</v>
      </c>
      <c r="B16" s="82" t="s">
        <v>412</v>
      </c>
      <c r="C16" s="82"/>
      <c r="D16" s="82"/>
      <c r="E16">
        <v>0.86499999999999999</v>
      </c>
    </row>
    <row r="17" spans="1:8" x14ac:dyDescent="0.25">
      <c r="A17" t="s">
        <v>72</v>
      </c>
      <c r="B17" t="s">
        <v>71</v>
      </c>
      <c r="E17" t="s">
        <v>79</v>
      </c>
    </row>
    <row r="18" spans="1:8" x14ac:dyDescent="0.25">
      <c r="A18" t="s">
        <v>69</v>
      </c>
      <c r="B18" t="s">
        <v>68</v>
      </c>
      <c r="E18" s="61">
        <f xml:space="preserve"> 10 + (((200/2) - 0.45)/65)*5</f>
        <v>17.657692307692308</v>
      </c>
    </row>
    <row r="19" spans="1:8" x14ac:dyDescent="0.25">
      <c r="H19" t="s">
        <v>414</v>
      </c>
    </row>
    <row r="22" spans="1:8" x14ac:dyDescent="0.25">
      <c r="C22" t="s">
        <v>67</v>
      </c>
      <c r="D22">
        <v>10</v>
      </c>
    </row>
    <row r="23" spans="1:8" x14ac:dyDescent="0.25">
      <c r="C23" t="s">
        <v>66</v>
      </c>
      <c r="D23">
        <v>200</v>
      </c>
    </row>
    <row r="24" spans="1:8" x14ac:dyDescent="0.25">
      <c r="C24" t="s">
        <v>65</v>
      </c>
      <c r="D24">
        <v>0.45</v>
      </c>
    </row>
    <row r="25" spans="1:8" x14ac:dyDescent="0.25">
      <c r="C25" t="s">
        <v>64</v>
      </c>
      <c r="D25">
        <v>65</v>
      </c>
    </row>
    <row r="26" spans="1:8" x14ac:dyDescent="0.25">
      <c r="C26" t="s">
        <v>63</v>
      </c>
      <c r="D26">
        <v>5</v>
      </c>
    </row>
    <row r="28" spans="1:8" x14ac:dyDescent="0.25">
      <c r="C28" t="s">
        <v>85</v>
      </c>
      <c r="D28" s="61">
        <f>E18</f>
        <v>17.657692307692308</v>
      </c>
    </row>
  </sheetData>
  <mergeCells count="4">
    <mergeCell ref="B13:D13"/>
    <mergeCell ref="B14:D14"/>
    <mergeCell ref="B15:D15"/>
    <mergeCell ref="B16:D16"/>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48"/>
  <sheetViews>
    <sheetView zoomScaleNormal="100" workbookViewId="0">
      <selection activeCell="I42" sqref="I42"/>
    </sheetView>
  </sheetViews>
  <sheetFormatPr defaultRowHeight="15" x14ac:dyDescent="0.25"/>
  <cols>
    <col min="3" max="3" width="10.140625" customWidth="1"/>
    <col min="4" max="4" width="15.42578125" customWidth="1"/>
    <col min="7" max="7" width="12.28515625" bestFit="1" customWidth="1"/>
    <col min="8" max="8" width="12.5703125" bestFit="1" customWidth="1"/>
  </cols>
  <sheetData>
    <row r="1" spans="1:8" x14ac:dyDescent="0.25">
      <c r="A1" t="s">
        <v>44</v>
      </c>
    </row>
    <row r="2" spans="1:8" x14ac:dyDescent="0.25">
      <c r="A2" t="s">
        <v>1</v>
      </c>
    </row>
    <row r="3" spans="1:8" x14ac:dyDescent="0.25">
      <c r="A3" t="s">
        <v>2</v>
      </c>
      <c r="B3" t="s">
        <v>222</v>
      </c>
    </row>
    <row r="5" spans="1:8" x14ac:dyDescent="0.25">
      <c r="A5">
        <v>6</v>
      </c>
      <c r="B5">
        <v>12</v>
      </c>
    </row>
    <row r="6" spans="1:8" x14ac:dyDescent="0.25">
      <c r="A6">
        <v>3</v>
      </c>
      <c r="B6">
        <v>0</v>
      </c>
    </row>
    <row r="7" spans="1:8" x14ac:dyDescent="0.25">
      <c r="A7">
        <v>20</v>
      </c>
      <c r="B7">
        <v>17</v>
      </c>
    </row>
    <row r="8" spans="1:8" x14ac:dyDescent="0.25">
      <c r="A8">
        <v>11</v>
      </c>
      <c r="B8">
        <v>9</v>
      </c>
    </row>
    <row r="10" spans="1:8" x14ac:dyDescent="0.25">
      <c r="A10" t="s">
        <v>3</v>
      </c>
      <c r="C10" s="1" t="s">
        <v>4</v>
      </c>
      <c r="F10" t="s">
        <v>45</v>
      </c>
    </row>
    <row r="11" spans="1:8" x14ac:dyDescent="0.25">
      <c r="C11" s="1"/>
    </row>
    <row r="12" spans="1:8" s="3" customFormat="1" x14ac:dyDescent="0.25">
      <c r="B12" s="3" t="s">
        <v>6</v>
      </c>
      <c r="C12" s="3" t="s">
        <v>7</v>
      </c>
      <c r="D12" s="3" t="s">
        <v>5</v>
      </c>
      <c r="F12" s="3" t="s">
        <v>6</v>
      </c>
      <c r="G12" s="3" t="s">
        <v>7</v>
      </c>
      <c r="H12" s="3" t="s">
        <v>5</v>
      </c>
    </row>
    <row r="13" spans="1:8" x14ac:dyDescent="0.25">
      <c r="B13">
        <v>6</v>
      </c>
      <c r="C13">
        <v>12</v>
      </c>
      <c r="D13">
        <f>(B13-C13)^2</f>
        <v>36</v>
      </c>
      <c r="F13">
        <v>22</v>
      </c>
      <c r="G13" s="2">
        <v>20</v>
      </c>
      <c r="H13">
        <f>(F13-G13)^2</f>
        <v>4</v>
      </c>
    </row>
    <row r="14" spans="1:8" x14ac:dyDescent="0.25">
      <c r="B14">
        <v>3</v>
      </c>
      <c r="C14">
        <v>0</v>
      </c>
      <c r="D14">
        <f>(B14-C14)^2</f>
        <v>9</v>
      </c>
      <c r="F14">
        <v>1</v>
      </c>
      <c r="G14">
        <v>0</v>
      </c>
      <c r="H14">
        <f>(F14-G14)^2</f>
        <v>1</v>
      </c>
    </row>
    <row r="15" spans="1:8" x14ac:dyDescent="0.25">
      <c r="B15">
        <v>20</v>
      </c>
      <c r="C15">
        <v>17</v>
      </c>
      <c r="D15">
        <f>(B15-C15)^2</f>
        <v>9</v>
      </c>
      <c r="F15">
        <v>42</v>
      </c>
      <c r="G15">
        <v>36</v>
      </c>
      <c r="H15">
        <f>(F15-G15)^2</f>
        <v>36</v>
      </c>
    </row>
    <row r="16" spans="1:8" x14ac:dyDescent="0.25">
      <c r="B16">
        <v>11</v>
      </c>
      <c r="C16">
        <v>9</v>
      </c>
      <c r="D16">
        <f>(B16-C16)^2</f>
        <v>4</v>
      </c>
      <c r="F16">
        <v>10</v>
      </c>
      <c r="G16">
        <v>8</v>
      </c>
      <c r="H16">
        <f>(F16-G16)^2</f>
        <v>4</v>
      </c>
    </row>
    <row r="17" spans="1:8" x14ac:dyDescent="0.25">
      <c r="C17" s="3" t="s">
        <v>8</v>
      </c>
      <c r="D17">
        <f>SUM(D13:D16)</f>
        <v>58</v>
      </c>
      <c r="G17" s="3" t="s">
        <v>8</v>
      </c>
      <c r="H17">
        <f>SUM(H13:H16)</f>
        <v>45</v>
      </c>
    </row>
    <row r="18" spans="1:8" x14ac:dyDescent="0.25">
      <c r="C18" s="3" t="s">
        <v>9</v>
      </c>
      <c r="D18" s="63">
        <f>SQRT(D17)</f>
        <v>7.6157731058639087</v>
      </c>
      <c r="G18" s="3" t="s">
        <v>9</v>
      </c>
      <c r="H18">
        <f>SQRT(H17)</f>
        <v>6.7082039324993694</v>
      </c>
    </row>
    <row r="21" spans="1:8" x14ac:dyDescent="0.25">
      <c r="A21" t="s">
        <v>10</v>
      </c>
      <c r="C21" s="1" t="s">
        <v>11</v>
      </c>
    </row>
    <row r="23" spans="1:8" x14ac:dyDescent="0.25">
      <c r="B23" s="3" t="s">
        <v>6</v>
      </c>
      <c r="C23" s="3" t="s">
        <v>7</v>
      </c>
      <c r="D23" s="3" t="s">
        <v>12</v>
      </c>
      <c r="F23" s="3" t="s">
        <v>6</v>
      </c>
      <c r="G23" s="3" t="s">
        <v>7</v>
      </c>
      <c r="H23" s="3" t="s">
        <v>12</v>
      </c>
    </row>
    <row r="24" spans="1:8" x14ac:dyDescent="0.25">
      <c r="B24">
        <v>6</v>
      </c>
      <c r="C24">
        <v>12</v>
      </c>
      <c r="D24">
        <f>ABS(B24-C24)</f>
        <v>6</v>
      </c>
      <c r="F24">
        <v>22</v>
      </c>
      <c r="G24" s="2">
        <v>20</v>
      </c>
      <c r="H24">
        <f>ABS(F24-G24)</f>
        <v>2</v>
      </c>
    </row>
    <row r="25" spans="1:8" x14ac:dyDescent="0.25">
      <c r="B25">
        <v>3</v>
      </c>
      <c r="C25">
        <v>0</v>
      </c>
      <c r="D25">
        <f>ABS(B25-C25)</f>
        <v>3</v>
      </c>
      <c r="F25">
        <v>1</v>
      </c>
      <c r="G25">
        <v>0</v>
      </c>
      <c r="H25">
        <f>ABS(F25-G25)</f>
        <v>1</v>
      </c>
    </row>
    <row r="26" spans="1:8" x14ac:dyDescent="0.25">
      <c r="B26">
        <v>20</v>
      </c>
      <c r="C26">
        <v>17</v>
      </c>
      <c r="D26">
        <f>ABS(B26-C26)</f>
        <v>3</v>
      </c>
      <c r="F26">
        <v>42</v>
      </c>
      <c r="G26">
        <v>36</v>
      </c>
      <c r="H26">
        <f>ABS(F26-G26)</f>
        <v>6</v>
      </c>
    </row>
    <row r="27" spans="1:8" x14ac:dyDescent="0.25">
      <c r="B27">
        <v>11</v>
      </c>
      <c r="C27">
        <v>9</v>
      </c>
      <c r="D27">
        <f>ABS(B27-C27)</f>
        <v>2</v>
      </c>
      <c r="F27">
        <v>10</v>
      </c>
      <c r="G27">
        <v>8</v>
      </c>
      <c r="H27">
        <f>ABS(F27-G27)</f>
        <v>2</v>
      </c>
    </row>
    <row r="28" spans="1:8" x14ac:dyDescent="0.25">
      <c r="C28" s="3" t="s">
        <v>8</v>
      </c>
      <c r="D28">
        <f>SUM(D24:D27)</f>
        <v>14</v>
      </c>
      <c r="G28" s="3" t="s">
        <v>8</v>
      </c>
      <c r="H28">
        <f>SUM(H24:H27)</f>
        <v>11</v>
      </c>
    </row>
    <row r="29" spans="1:8" x14ac:dyDescent="0.25">
      <c r="C29" s="3"/>
    </row>
    <row r="31" spans="1:8" x14ac:dyDescent="0.25">
      <c r="A31" t="s">
        <v>13</v>
      </c>
      <c r="D31" s="1" t="s">
        <v>14</v>
      </c>
    </row>
    <row r="33" spans="1:8" x14ac:dyDescent="0.25">
      <c r="B33" s="3" t="s">
        <v>6</v>
      </c>
      <c r="C33" s="3" t="s">
        <v>7</v>
      </c>
      <c r="D33" s="3" t="s">
        <v>15</v>
      </c>
      <c r="F33" s="3" t="s">
        <v>6</v>
      </c>
      <c r="G33" s="3" t="s">
        <v>7</v>
      </c>
      <c r="H33" s="3" t="s">
        <v>15</v>
      </c>
    </row>
    <row r="34" spans="1:8" x14ac:dyDescent="0.25">
      <c r="B34">
        <v>6</v>
      </c>
      <c r="C34">
        <v>12</v>
      </c>
      <c r="D34">
        <f>ABS(B34-C34)^3</f>
        <v>216</v>
      </c>
      <c r="F34">
        <v>22</v>
      </c>
      <c r="G34" s="2">
        <v>20</v>
      </c>
      <c r="H34">
        <f>ABS(F34-G34)^3</f>
        <v>8</v>
      </c>
    </row>
    <row r="35" spans="1:8" x14ac:dyDescent="0.25">
      <c r="B35">
        <v>3</v>
      </c>
      <c r="C35">
        <v>0</v>
      </c>
      <c r="D35">
        <f>ABS(B35-C35)^3</f>
        <v>27</v>
      </c>
      <c r="F35">
        <v>1</v>
      </c>
      <c r="G35">
        <v>0</v>
      </c>
      <c r="H35">
        <f>ABS(F35-G35)^3</f>
        <v>1</v>
      </c>
    </row>
    <row r="36" spans="1:8" x14ac:dyDescent="0.25">
      <c r="B36">
        <v>20</v>
      </c>
      <c r="C36">
        <v>17</v>
      </c>
      <c r="D36">
        <f>ABS(B36-C36)^3</f>
        <v>27</v>
      </c>
      <c r="F36">
        <v>42</v>
      </c>
      <c r="G36">
        <v>36</v>
      </c>
      <c r="H36">
        <f>ABS(F36-G36)^3</f>
        <v>216</v>
      </c>
    </row>
    <row r="37" spans="1:8" x14ac:dyDescent="0.25">
      <c r="B37">
        <v>11</v>
      </c>
      <c r="C37">
        <v>9</v>
      </c>
      <c r="D37">
        <f>ABS(B37-C37)^3</f>
        <v>8</v>
      </c>
      <c r="F37">
        <v>10</v>
      </c>
      <c r="G37">
        <v>8</v>
      </c>
      <c r="H37">
        <f>ABS(F37-G37)^3</f>
        <v>8</v>
      </c>
    </row>
    <row r="38" spans="1:8" x14ac:dyDescent="0.25">
      <c r="C38" s="3" t="s">
        <v>8</v>
      </c>
      <c r="D38">
        <f>SUM(D34:D37)</f>
        <v>278</v>
      </c>
      <c r="G38" s="3" t="s">
        <v>8</v>
      </c>
      <c r="H38">
        <f>SUM(H34:H37)</f>
        <v>233</v>
      </c>
    </row>
    <row r="39" spans="1:8" x14ac:dyDescent="0.25">
      <c r="C39" s="3" t="s">
        <v>16</v>
      </c>
      <c r="D39" s="63">
        <f>(D38)^(1/3)</f>
        <v>6.526518879343751</v>
      </c>
      <c r="G39" s="3" t="s">
        <v>16</v>
      </c>
      <c r="H39">
        <f>H38^(1/3)</f>
        <v>6.1534494936636817</v>
      </c>
    </row>
    <row r="41" spans="1:8" x14ac:dyDescent="0.25">
      <c r="A41" t="s">
        <v>17</v>
      </c>
    </row>
    <row r="43" spans="1:8" x14ac:dyDescent="0.25">
      <c r="B43" s="3" t="s">
        <v>6</v>
      </c>
      <c r="C43" s="3" t="s">
        <v>7</v>
      </c>
      <c r="D43" s="3" t="s">
        <v>18</v>
      </c>
    </row>
    <row r="44" spans="1:8" x14ac:dyDescent="0.25">
      <c r="B44">
        <v>6</v>
      </c>
      <c r="C44">
        <v>12</v>
      </c>
      <c r="D44">
        <f>ABS(B44-C44)</f>
        <v>6</v>
      </c>
    </row>
    <row r="45" spans="1:8" x14ac:dyDescent="0.25">
      <c r="B45">
        <v>3</v>
      </c>
      <c r="C45">
        <v>0</v>
      </c>
      <c r="D45">
        <f>ABS(B45-C45)</f>
        <v>3</v>
      </c>
    </row>
    <row r="46" spans="1:8" x14ac:dyDescent="0.25">
      <c r="B46">
        <v>20</v>
      </c>
      <c r="C46">
        <v>17</v>
      </c>
      <c r="D46">
        <f>ABS(B46-C46)</f>
        <v>3</v>
      </c>
    </row>
    <row r="47" spans="1:8" x14ac:dyDescent="0.25">
      <c r="B47">
        <v>11</v>
      </c>
      <c r="C47">
        <v>9</v>
      </c>
      <c r="D47">
        <f>ABS(B47-C47)</f>
        <v>2</v>
      </c>
    </row>
    <row r="48" spans="1:8" x14ac:dyDescent="0.25">
      <c r="C48" s="3" t="s">
        <v>19</v>
      </c>
      <c r="D48">
        <f>MAX(D44:D47)</f>
        <v>6</v>
      </c>
    </row>
  </sheetData>
  <pageMargins left="0.7" right="0.7" top="0.75" bottom="0.75" header="0.3" footer="0.3"/>
  <pageSetup scale="97"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J25"/>
  <sheetViews>
    <sheetView zoomScaleNormal="100" workbookViewId="0">
      <selection activeCell="J38" sqref="J38"/>
    </sheetView>
  </sheetViews>
  <sheetFormatPr defaultRowHeight="15" x14ac:dyDescent="0.25"/>
  <cols>
    <col min="4" max="4" width="8.140625" bestFit="1" customWidth="1"/>
    <col min="5" max="5" width="4.140625" customWidth="1"/>
    <col min="6" max="6" width="3.85546875" customWidth="1"/>
    <col min="7" max="7" width="6.5703125" customWidth="1"/>
    <col min="9" max="9" width="10.5703125" customWidth="1"/>
    <col min="10" max="10" width="22.5703125" style="5" customWidth="1"/>
  </cols>
  <sheetData>
    <row r="1" spans="1:10" x14ac:dyDescent="0.25">
      <c r="A1" s="4" t="s">
        <v>223</v>
      </c>
    </row>
    <row r="2" spans="1:10" x14ac:dyDescent="0.25">
      <c r="A2" s="64">
        <v>14</v>
      </c>
    </row>
    <row r="3" spans="1:10" x14ac:dyDescent="0.25">
      <c r="A3" s="64">
        <v>17</v>
      </c>
    </row>
    <row r="4" spans="1:10" x14ac:dyDescent="0.25">
      <c r="A4" s="64">
        <v>19</v>
      </c>
      <c r="C4" t="s">
        <v>20</v>
      </c>
    </row>
    <row r="5" spans="1:10" x14ac:dyDescent="0.25">
      <c r="A5">
        <v>19</v>
      </c>
    </row>
    <row r="6" spans="1:10" x14ac:dyDescent="0.25">
      <c r="A6">
        <v>23</v>
      </c>
      <c r="H6" s="2" t="s">
        <v>46</v>
      </c>
      <c r="I6" s="2" t="s">
        <v>0</v>
      </c>
      <c r="J6" s="5" t="s">
        <v>29</v>
      </c>
    </row>
    <row r="7" spans="1:10" x14ac:dyDescent="0.25">
      <c r="A7">
        <v>25</v>
      </c>
      <c r="C7" t="s">
        <v>21</v>
      </c>
      <c r="D7" t="s">
        <v>423</v>
      </c>
      <c r="H7">
        <f>SUM(A2:A4)</f>
        <v>50</v>
      </c>
      <c r="I7" s="65">
        <f>H7/3</f>
        <v>16.666666666666668</v>
      </c>
      <c r="J7" s="5" t="s">
        <v>415</v>
      </c>
    </row>
    <row r="8" spans="1:10" x14ac:dyDescent="0.25">
      <c r="A8" s="64">
        <v>27</v>
      </c>
      <c r="C8" t="s">
        <v>22</v>
      </c>
      <c r="D8" t="s">
        <v>424</v>
      </c>
      <c r="H8">
        <f>SUM(A5:A7)</f>
        <v>67</v>
      </c>
      <c r="I8" s="65">
        <f t="shared" ref="I8:I14" si="0">H8/3</f>
        <v>22.333333333333332</v>
      </c>
      <c r="J8" s="60" t="s">
        <v>416</v>
      </c>
    </row>
    <row r="9" spans="1:10" x14ac:dyDescent="0.25">
      <c r="A9" s="64">
        <v>31</v>
      </c>
      <c r="C9" t="s">
        <v>23</v>
      </c>
      <c r="D9" t="s">
        <v>425</v>
      </c>
      <c r="H9">
        <f>SUM(A8:A10)</f>
        <v>89</v>
      </c>
      <c r="I9" s="65">
        <f t="shared" si="0"/>
        <v>29.666666666666668</v>
      </c>
      <c r="J9" s="60" t="s">
        <v>417</v>
      </c>
    </row>
    <row r="10" spans="1:10" x14ac:dyDescent="0.25">
      <c r="A10" s="64">
        <v>31</v>
      </c>
      <c r="C10" t="s">
        <v>24</v>
      </c>
      <c r="D10" t="s">
        <v>426</v>
      </c>
      <c r="H10">
        <f>SUM(A11:A13)</f>
        <v>102</v>
      </c>
      <c r="I10" s="65">
        <f t="shared" si="0"/>
        <v>34</v>
      </c>
      <c r="J10" s="60" t="s">
        <v>418</v>
      </c>
    </row>
    <row r="11" spans="1:10" x14ac:dyDescent="0.25">
      <c r="A11">
        <v>32</v>
      </c>
      <c r="C11" t="s">
        <v>25</v>
      </c>
      <c r="D11" t="s">
        <v>419</v>
      </c>
      <c r="H11">
        <f>SUM(A14:A16)</f>
        <v>111</v>
      </c>
      <c r="I11" s="65">
        <f t="shared" si="0"/>
        <v>37</v>
      </c>
      <c r="J11" s="60" t="s">
        <v>419</v>
      </c>
    </row>
    <row r="12" spans="1:10" x14ac:dyDescent="0.25">
      <c r="A12">
        <v>33</v>
      </c>
      <c r="C12" t="s">
        <v>26</v>
      </c>
      <c r="D12" t="s">
        <v>427</v>
      </c>
      <c r="H12">
        <f>SUM(A17:A19)</f>
        <v>138</v>
      </c>
      <c r="I12" s="65">
        <f t="shared" si="0"/>
        <v>46</v>
      </c>
      <c r="J12" s="60" t="s">
        <v>420</v>
      </c>
    </row>
    <row r="13" spans="1:10" x14ac:dyDescent="0.25">
      <c r="A13">
        <v>37</v>
      </c>
      <c r="C13" t="s">
        <v>27</v>
      </c>
      <c r="D13" t="s">
        <v>428</v>
      </c>
      <c r="H13">
        <f>SUM(A20:A22)</f>
        <v>146</v>
      </c>
      <c r="I13" s="65">
        <f t="shared" si="0"/>
        <v>48.666666666666664</v>
      </c>
      <c r="J13" s="60" t="s">
        <v>421</v>
      </c>
    </row>
    <row r="14" spans="1:10" x14ac:dyDescent="0.25">
      <c r="A14" s="64">
        <v>37</v>
      </c>
      <c r="C14" t="s">
        <v>28</v>
      </c>
      <c r="D14" t="s">
        <v>429</v>
      </c>
      <c r="H14">
        <f>SUM(A23:A25)</f>
        <v>207</v>
      </c>
      <c r="I14" s="65">
        <f t="shared" si="0"/>
        <v>69</v>
      </c>
      <c r="J14" s="60" t="s">
        <v>422</v>
      </c>
    </row>
    <row r="15" spans="1:10" x14ac:dyDescent="0.25">
      <c r="A15" s="64">
        <v>37</v>
      </c>
    </row>
    <row r="16" spans="1:10" x14ac:dyDescent="0.25">
      <c r="A16" s="64">
        <v>37</v>
      </c>
    </row>
    <row r="17" spans="1:1" x14ac:dyDescent="0.25">
      <c r="A17">
        <v>45</v>
      </c>
    </row>
    <row r="18" spans="1:1" x14ac:dyDescent="0.25">
      <c r="A18">
        <v>45</v>
      </c>
    </row>
    <row r="19" spans="1:1" x14ac:dyDescent="0.25">
      <c r="A19">
        <v>48</v>
      </c>
    </row>
    <row r="20" spans="1:1" x14ac:dyDescent="0.25">
      <c r="A20" s="64">
        <v>48</v>
      </c>
    </row>
    <row r="21" spans="1:1" x14ac:dyDescent="0.25">
      <c r="A21" s="64">
        <v>49</v>
      </c>
    </row>
    <row r="22" spans="1:1" x14ac:dyDescent="0.25">
      <c r="A22" s="64">
        <v>49</v>
      </c>
    </row>
    <row r="23" spans="1:1" x14ac:dyDescent="0.25">
      <c r="A23">
        <v>53</v>
      </c>
    </row>
    <row r="24" spans="1:1" x14ac:dyDescent="0.25">
      <c r="A24">
        <v>75</v>
      </c>
    </row>
    <row r="25" spans="1:1" x14ac:dyDescent="0.25">
      <c r="A25">
        <v>79</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R152"/>
  <sheetViews>
    <sheetView zoomScaleNormal="100" workbookViewId="0">
      <selection activeCell="F34" sqref="F34"/>
    </sheetView>
  </sheetViews>
  <sheetFormatPr defaultRowHeight="15" x14ac:dyDescent="0.25"/>
  <cols>
    <col min="3" max="3" width="4.140625" customWidth="1"/>
    <col min="4" max="4" width="4" customWidth="1"/>
    <col min="5" max="5" width="15" customWidth="1"/>
    <col min="6" max="6" width="23.28515625" customWidth="1"/>
    <col min="15" max="15" width="13.140625" bestFit="1" customWidth="1"/>
  </cols>
  <sheetData>
    <row r="1" spans="1:18" s="4" customFormat="1" ht="21" x14ac:dyDescent="0.35">
      <c r="A1" s="7" t="s">
        <v>60</v>
      </c>
      <c r="M1" s="66"/>
      <c r="O1" s="4">
        <f>MIN(M3:M152)</f>
        <v>2</v>
      </c>
      <c r="P1" s="4">
        <f>MAX(M3:M152)</f>
        <v>4.4000000000000004</v>
      </c>
      <c r="Q1" s="4">
        <f>_xlfn.STDEV.S(M3:M152)</f>
        <v>0.4335943113621879</v>
      </c>
      <c r="R1" s="4">
        <f>(SUM(M3:M152)/COUNT(M3:M152))</f>
        <v>3.053999999999998</v>
      </c>
    </row>
    <row r="2" spans="1:18" s="4" customFormat="1" ht="30" x14ac:dyDescent="0.25">
      <c r="A2" s="3" t="s">
        <v>61</v>
      </c>
      <c r="M2" s="66" t="s">
        <v>432</v>
      </c>
      <c r="N2" s="4" t="s">
        <v>433</v>
      </c>
      <c r="O2" s="4" t="s">
        <v>434</v>
      </c>
      <c r="P2" s="4" t="s">
        <v>435</v>
      </c>
    </row>
    <row r="3" spans="1:18" x14ac:dyDescent="0.25">
      <c r="A3">
        <v>14</v>
      </c>
      <c r="C3" t="s">
        <v>30</v>
      </c>
      <c r="D3" t="s">
        <v>224</v>
      </c>
      <c r="M3" s="66">
        <v>2</v>
      </c>
      <c r="N3">
        <f>M3/10</f>
        <v>0.2</v>
      </c>
      <c r="O3" s="58">
        <f>((M3-2)/(4.4-2))*(1-0)+0</f>
        <v>0</v>
      </c>
      <c r="P3" s="58">
        <f>(M3-0.433594)/3.054</f>
        <v>0.51290307793058287</v>
      </c>
      <c r="Q3" s="58">
        <f>P152-P3</f>
        <v>0.78585461689587455</v>
      </c>
    </row>
    <row r="4" spans="1:18" x14ac:dyDescent="0.25">
      <c r="A4">
        <v>17</v>
      </c>
      <c r="D4" t="s">
        <v>31</v>
      </c>
      <c r="M4" s="66">
        <v>2.2000000000000002</v>
      </c>
      <c r="N4">
        <f t="shared" ref="N4:N67" si="0">M4/10</f>
        <v>0.22000000000000003</v>
      </c>
      <c r="O4" s="58">
        <f t="shared" ref="O4:O67" si="1">((M4-2)/(4.4-2))*(1-0)+0</f>
        <v>8.3333333333333398E-2</v>
      </c>
      <c r="P4" s="58">
        <f t="shared" ref="P4:P67" si="2">(M4-0.433594)/3.054</f>
        <v>0.57839096267190582</v>
      </c>
    </row>
    <row r="5" spans="1:18" x14ac:dyDescent="0.25">
      <c r="A5">
        <v>19</v>
      </c>
      <c r="E5" t="s">
        <v>47</v>
      </c>
      <c r="F5">
        <v>53</v>
      </c>
      <c r="M5" s="66">
        <v>2.2000000000000002</v>
      </c>
      <c r="N5">
        <f t="shared" si="0"/>
        <v>0.22000000000000003</v>
      </c>
      <c r="O5" s="58">
        <f t="shared" si="1"/>
        <v>8.3333333333333398E-2</v>
      </c>
      <c r="P5" s="58">
        <f t="shared" si="2"/>
        <v>0.57839096267190582</v>
      </c>
    </row>
    <row r="6" spans="1:18" x14ac:dyDescent="0.25">
      <c r="A6">
        <v>19</v>
      </c>
      <c r="E6" t="s">
        <v>48</v>
      </c>
      <c r="F6">
        <v>14</v>
      </c>
      <c r="M6" s="66">
        <v>2.2000000000000002</v>
      </c>
      <c r="N6">
        <f t="shared" si="0"/>
        <v>0.22000000000000003</v>
      </c>
      <c r="O6" s="58">
        <f t="shared" si="1"/>
        <v>8.3333333333333398E-2</v>
      </c>
      <c r="P6" s="58">
        <f t="shared" si="2"/>
        <v>0.57839096267190582</v>
      </c>
    </row>
    <row r="7" spans="1:18" x14ac:dyDescent="0.25">
      <c r="A7">
        <v>23</v>
      </c>
      <c r="E7" t="s">
        <v>49</v>
      </c>
      <c r="F7">
        <v>80</v>
      </c>
      <c r="M7" s="66">
        <v>2.2999999999999998</v>
      </c>
      <c r="N7">
        <f t="shared" si="0"/>
        <v>0.22999999999999998</v>
      </c>
      <c r="O7" s="58">
        <f t="shared" si="1"/>
        <v>0.1249999999999999</v>
      </c>
      <c r="P7" s="58">
        <f t="shared" si="2"/>
        <v>0.61113490504256707</v>
      </c>
    </row>
    <row r="8" spans="1:18" x14ac:dyDescent="0.25">
      <c r="A8">
        <v>25</v>
      </c>
      <c r="E8" t="s">
        <v>50</v>
      </c>
      <c r="F8" s="63">
        <v>0</v>
      </c>
      <c r="M8" s="66">
        <v>2.2999999999999998</v>
      </c>
      <c r="N8">
        <f t="shared" si="0"/>
        <v>0.22999999999999998</v>
      </c>
      <c r="O8" s="58">
        <f t="shared" si="1"/>
        <v>0.1249999999999999</v>
      </c>
      <c r="P8" s="58">
        <f t="shared" si="2"/>
        <v>0.61113490504256707</v>
      </c>
    </row>
    <row r="9" spans="1:18" x14ac:dyDescent="0.25">
      <c r="A9">
        <v>27</v>
      </c>
      <c r="E9" t="s">
        <v>51</v>
      </c>
      <c r="F9" s="63">
        <v>1</v>
      </c>
      <c r="M9" s="66">
        <v>2.2999999999999998</v>
      </c>
      <c r="N9">
        <f t="shared" si="0"/>
        <v>0.22999999999999998</v>
      </c>
      <c r="O9" s="58">
        <f t="shared" si="1"/>
        <v>0.1249999999999999</v>
      </c>
      <c r="P9" s="58">
        <f t="shared" si="2"/>
        <v>0.61113490504256707</v>
      </c>
    </row>
    <row r="10" spans="1:18" x14ac:dyDescent="0.25">
      <c r="A10">
        <v>31</v>
      </c>
      <c r="E10" s="1"/>
      <c r="M10" s="66">
        <v>2.2999999999999998</v>
      </c>
      <c r="N10">
        <f t="shared" si="0"/>
        <v>0.22999999999999998</v>
      </c>
      <c r="O10" s="58">
        <f t="shared" si="1"/>
        <v>0.1249999999999999</v>
      </c>
      <c r="P10" s="58">
        <f t="shared" si="2"/>
        <v>0.61113490504256707</v>
      </c>
    </row>
    <row r="11" spans="1:18" x14ac:dyDescent="0.25">
      <c r="A11">
        <v>31</v>
      </c>
      <c r="D11" s="4" t="s">
        <v>36</v>
      </c>
      <c r="E11" s="4">
        <f>((F5-F6)/(F7-F6))*(F9-F8)+F8</f>
        <v>0.59090909090909094</v>
      </c>
      <c r="M11" s="66">
        <v>2.4</v>
      </c>
      <c r="N11">
        <f t="shared" si="0"/>
        <v>0.24</v>
      </c>
      <c r="O11" s="58">
        <f t="shared" si="1"/>
        <v>0.1666666666666666</v>
      </c>
      <c r="P11" s="58">
        <f t="shared" si="2"/>
        <v>0.64387884741322854</v>
      </c>
    </row>
    <row r="12" spans="1:18" x14ac:dyDescent="0.25">
      <c r="A12">
        <v>32</v>
      </c>
      <c r="M12" s="66">
        <v>2.4</v>
      </c>
      <c r="N12">
        <f t="shared" si="0"/>
        <v>0.24</v>
      </c>
      <c r="O12" s="58">
        <f t="shared" si="1"/>
        <v>0.1666666666666666</v>
      </c>
      <c r="P12" s="58">
        <f t="shared" si="2"/>
        <v>0.64387884741322854</v>
      </c>
    </row>
    <row r="13" spans="1:18" x14ac:dyDescent="0.25">
      <c r="A13">
        <v>33</v>
      </c>
      <c r="C13" t="s">
        <v>32</v>
      </c>
      <c r="D13" t="s">
        <v>377</v>
      </c>
      <c r="M13" s="66">
        <v>2.4</v>
      </c>
      <c r="N13">
        <f t="shared" si="0"/>
        <v>0.24</v>
      </c>
      <c r="O13" s="58">
        <f t="shared" si="1"/>
        <v>0.1666666666666666</v>
      </c>
      <c r="P13" s="58">
        <f t="shared" si="2"/>
        <v>0.64387884741322854</v>
      </c>
    </row>
    <row r="14" spans="1:18" x14ac:dyDescent="0.25">
      <c r="A14">
        <v>37</v>
      </c>
      <c r="D14" t="s">
        <v>225</v>
      </c>
      <c r="M14" s="66">
        <v>2.5</v>
      </c>
      <c r="N14">
        <f t="shared" si="0"/>
        <v>0.25</v>
      </c>
      <c r="O14" s="58">
        <f t="shared" si="1"/>
        <v>0.20833333333333331</v>
      </c>
      <c r="P14" s="58">
        <f t="shared" si="2"/>
        <v>0.67662278978389012</v>
      </c>
    </row>
    <row r="15" spans="1:18" x14ac:dyDescent="0.25">
      <c r="A15">
        <v>37</v>
      </c>
      <c r="D15" t="s">
        <v>33</v>
      </c>
      <c r="M15" s="66">
        <v>2.5</v>
      </c>
      <c r="N15">
        <f t="shared" si="0"/>
        <v>0.25</v>
      </c>
      <c r="O15" s="58">
        <f t="shared" si="1"/>
        <v>0.20833333333333331</v>
      </c>
      <c r="P15" s="58">
        <f t="shared" si="2"/>
        <v>0.67662278978389012</v>
      </c>
    </row>
    <row r="16" spans="1:18" x14ac:dyDescent="0.25">
      <c r="A16">
        <v>37</v>
      </c>
      <c r="D16" t="s">
        <v>52</v>
      </c>
      <c r="E16">
        <v>53</v>
      </c>
      <c r="M16" s="66">
        <v>2.5</v>
      </c>
      <c r="N16">
        <f t="shared" si="0"/>
        <v>0.25</v>
      </c>
      <c r="O16" s="58">
        <f t="shared" si="1"/>
        <v>0.20833333333333331</v>
      </c>
      <c r="P16" s="58">
        <f t="shared" si="2"/>
        <v>0.67662278978389012</v>
      </c>
    </row>
    <row r="17" spans="1:16" x14ac:dyDescent="0.25">
      <c r="A17">
        <v>37</v>
      </c>
      <c r="D17" s="6" t="s">
        <v>53</v>
      </c>
      <c r="E17">
        <f>(SUM(A3:A27)/COUNT(A3:A27))</f>
        <v>39.6</v>
      </c>
      <c r="M17" s="66">
        <v>2.5</v>
      </c>
      <c r="N17">
        <f t="shared" si="0"/>
        <v>0.25</v>
      </c>
      <c r="O17" s="58">
        <f t="shared" si="1"/>
        <v>0.20833333333333331</v>
      </c>
      <c r="P17" s="58">
        <f t="shared" si="2"/>
        <v>0.67662278978389012</v>
      </c>
    </row>
    <row r="18" spans="1:16" x14ac:dyDescent="0.25">
      <c r="A18">
        <v>45</v>
      </c>
      <c r="D18" t="s">
        <v>226</v>
      </c>
      <c r="M18" s="66">
        <v>2.5</v>
      </c>
      <c r="N18">
        <f t="shared" si="0"/>
        <v>0.25</v>
      </c>
      <c r="O18" s="58">
        <f t="shared" si="1"/>
        <v>0.20833333333333331</v>
      </c>
      <c r="P18" s="58">
        <f t="shared" si="2"/>
        <v>0.67662278978389012</v>
      </c>
    </row>
    <row r="19" spans="1:16" x14ac:dyDescent="0.25">
      <c r="A19">
        <v>45</v>
      </c>
      <c r="M19" s="66">
        <v>2.5</v>
      </c>
      <c r="N19">
        <f t="shared" si="0"/>
        <v>0.25</v>
      </c>
      <c r="O19" s="58">
        <f t="shared" si="1"/>
        <v>0.20833333333333331</v>
      </c>
      <c r="P19" s="58">
        <f t="shared" si="2"/>
        <v>0.67662278978389012</v>
      </c>
    </row>
    <row r="20" spans="1:16" x14ac:dyDescent="0.25">
      <c r="A20">
        <v>48</v>
      </c>
      <c r="D20" t="s">
        <v>54</v>
      </c>
      <c r="E20" t="s">
        <v>430</v>
      </c>
      <c r="M20" s="66">
        <v>2.5</v>
      </c>
      <c r="N20">
        <f t="shared" si="0"/>
        <v>0.25</v>
      </c>
      <c r="O20" s="58">
        <f t="shared" si="1"/>
        <v>0.20833333333333331</v>
      </c>
      <c r="P20" s="58">
        <f t="shared" si="2"/>
        <v>0.67662278978389012</v>
      </c>
    </row>
    <row r="21" spans="1:16" x14ac:dyDescent="0.25">
      <c r="A21">
        <v>48</v>
      </c>
      <c r="D21" t="s">
        <v>34</v>
      </c>
      <c r="E21">
        <f>(53-39.6)/18.18</f>
        <v>0.73707370737073696</v>
      </c>
      <c r="M21" s="66">
        <v>2.5</v>
      </c>
      <c r="N21">
        <f t="shared" si="0"/>
        <v>0.25</v>
      </c>
      <c r="O21" s="58">
        <f t="shared" si="1"/>
        <v>0.20833333333333331</v>
      </c>
      <c r="P21" s="58">
        <f t="shared" si="2"/>
        <v>0.67662278978389012</v>
      </c>
    </row>
    <row r="22" spans="1:16" x14ac:dyDescent="0.25">
      <c r="A22">
        <v>49</v>
      </c>
      <c r="D22" s="4" t="s">
        <v>37</v>
      </c>
      <c r="E22">
        <f>(53-39.6)/18.18</f>
        <v>0.73707370737073696</v>
      </c>
      <c r="M22" s="66">
        <v>2.6</v>
      </c>
      <c r="N22">
        <f t="shared" si="0"/>
        <v>0.26</v>
      </c>
      <c r="O22" s="58">
        <f t="shared" si="1"/>
        <v>0.25</v>
      </c>
      <c r="P22" s="58">
        <f t="shared" si="2"/>
        <v>0.70936673215455159</v>
      </c>
    </row>
    <row r="23" spans="1:16" x14ac:dyDescent="0.25">
      <c r="A23">
        <v>49</v>
      </c>
      <c r="M23" s="66">
        <v>2.6</v>
      </c>
      <c r="N23">
        <f t="shared" si="0"/>
        <v>0.26</v>
      </c>
      <c r="O23" s="58">
        <f t="shared" si="1"/>
        <v>0.25</v>
      </c>
      <c r="P23" s="58">
        <f t="shared" si="2"/>
        <v>0.70936673215455159</v>
      </c>
    </row>
    <row r="24" spans="1:16" x14ac:dyDescent="0.25">
      <c r="A24">
        <v>53</v>
      </c>
      <c r="C24" t="s">
        <v>35</v>
      </c>
      <c r="D24" t="s">
        <v>376</v>
      </c>
      <c r="M24" s="66">
        <v>2.6</v>
      </c>
      <c r="N24">
        <f t="shared" si="0"/>
        <v>0.26</v>
      </c>
      <c r="O24" s="58">
        <f t="shared" si="1"/>
        <v>0.25</v>
      </c>
      <c r="P24" s="58">
        <f t="shared" si="2"/>
        <v>0.70936673215455159</v>
      </c>
    </row>
    <row r="25" spans="1:16" x14ac:dyDescent="0.25">
      <c r="A25">
        <v>75</v>
      </c>
      <c r="D25" t="s">
        <v>55</v>
      </c>
      <c r="M25" s="66">
        <v>2.6</v>
      </c>
      <c r="N25">
        <f t="shared" si="0"/>
        <v>0.26</v>
      </c>
      <c r="O25" s="58">
        <f t="shared" si="1"/>
        <v>0.25</v>
      </c>
      <c r="P25" s="58">
        <f t="shared" si="2"/>
        <v>0.70936673215455159</v>
      </c>
    </row>
    <row r="26" spans="1:16" x14ac:dyDescent="0.25">
      <c r="A26">
        <v>79</v>
      </c>
      <c r="D26" s="4" t="s">
        <v>37</v>
      </c>
      <c r="E26" s="4">
        <v>0.53</v>
      </c>
      <c r="F26" t="s">
        <v>431</v>
      </c>
      <c r="M26" s="66">
        <v>2.6</v>
      </c>
      <c r="N26">
        <f t="shared" si="0"/>
        <v>0.26</v>
      </c>
      <c r="O26" s="58">
        <f t="shared" si="1"/>
        <v>0.25</v>
      </c>
      <c r="P26" s="58">
        <f t="shared" si="2"/>
        <v>0.70936673215455159</v>
      </c>
    </row>
    <row r="27" spans="1:16" x14ac:dyDescent="0.25">
      <c r="A27">
        <v>80</v>
      </c>
      <c r="M27" s="66">
        <v>2.7</v>
      </c>
      <c r="N27">
        <f t="shared" si="0"/>
        <v>0.27</v>
      </c>
      <c r="O27" s="58">
        <f t="shared" si="1"/>
        <v>0.29166666666666669</v>
      </c>
      <c r="P27" s="58">
        <f t="shared" si="2"/>
        <v>0.74211067452521295</v>
      </c>
    </row>
    <row r="28" spans="1:16" x14ac:dyDescent="0.25">
      <c r="C28" t="s">
        <v>38</v>
      </c>
      <c r="D28" t="s">
        <v>39</v>
      </c>
      <c r="M28" s="66">
        <v>2.7</v>
      </c>
      <c r="N28">
        <f t="shared" si="0"/>
        <v>0.27</v>
      </c>
      <c r="O28" s="58">
        <f t="shared" si="1"/>
        <v>0.29166666666666669</v>
      </c>
      <c r="P28" s="58">
        <f t="shared" si="2"/>
        <v>0.74211067452521295</v>
      </c>
    </row>
    <row r="29" spans="1:16" x14ac:dyDescent="0.25">
      <c r="D29" t="s">
        <v>59</v>
      </c>
      <c r="M29" s="66">
        <v>2.7</v>
      </c>
      <c r="N29">
        <f t="shared" si="0"/>
        <v>0.27</v>
      </c>
      <c r="O29" s="58">
        <f t="shared" si="1"/>
        <v>0.29166666666666669</v>
      </c>
      <c r="P29" s="58">
        <f t="shared" si="2"/>
        <v>0.74211067452521295</v>
      </c>
    </row>
    <row r="30" spans="1:16" x14ac:dyDescent="0.25">
      <c r="D30" t="s">
        <v>42</v>
      </c>
      <c r="M30" s="66">
        <v>2.7</v>
      </c>
      <c r="N30">
        <f t="shared" si="0"/>
        <v>0.27</v>
      </c>
      <c r="O30" s="58">
        <f t="shared" si="1"/>
        <v>0.29166666666666669</v>
      </c>
      <c r="P30" s="58">
        <f t="shared" si="2"/>
        <v>0.74211067452521295</v>
      </c>
    </row>
    <row r="31" spans="1:16" x14ac:dyDescent="0.25">
      <c r="D31" t="s">
        <v>40</v>
      </c>
      <c r="M31" s="66">
        <v>2.7</v>
      </c>
      <c r="N31">
        <f t="shared" si="0"/>
        <v>0.27</v>
      </c>
      <c r="O31" s="58">
        <f t="shared" si="1"/>
        <v>0.29166666666666669</v>
      </c>
      <c r="P31" s="58">
        <f t="shared" si="2"/>
        <v>0.74211067452521295</v>
      </c>
    </row>
    <row r="32" spans="1:16" ht="105" x14ac:dyDescent="0.25">
      <c r="D32" s="6" t="s">
        <v>41</v>
      </c>
      <c r="E32" t="s">
        <v>56</v>
      </c>
      <c r="F32" s="59" t="s">
        <v>436</v>
      </c>
      <c r="M32" s="66">
        <v>2.7</v>
      </c>
      <c r="N32">
        <f t="shared" si="0"/>
        <v>0.27</v>
      </c>
      <c r="O32" s="58">
        <f t="shared" si="1"/>
        <v>0.29166666666666669</v>
      </c>
      <c r="P32" s="58">
        <f t="shared" si="2"/>
        <v>0.74211067452521295</v>
      </c>
    </row>
    <row r="33" spans="4:16" ht="165" x14ac:dyDescent="0.25">
      <c r="D33" s="6" t="s">
        <v>41</v>
      </c>
      <c r="E33" t="s">
        <v>57</v>
      </c>
      <c r="F33" s="67" t="s">
        <v>438</v>
      </c>
      <c r="M33" s="66">
        <v>2.7</v>
      </c>
      <c r="N33">
        <f t="shared" si="0"/>
        <v>0.27</v>
      </c>
      <c r="O33" s="58">
        <f t="shared" si="1"/>
        <v>0.29166666666666669</v>
      </c>
      <c r="P33" s="58">
        <f t="shared" si="2"/>
        <v>0.74211067452521295</v>
      </c>
    </row>
    <row r="34" spans="4:16" ht="120" x14ac:dyDescent="0.25">
      <c r="D34" s="6" t="s">
        <v>41</v>
      </c>
      <c r="E34" t="s">
        <v>58</v>
      </c>
      <c r="F34" s="59" t="s">
        <v>437</v>
      </c>
      <c r="M34" s="66">
        <v>2.7</v>
      </c>
      <c r="N34">
        <f t="shared" si="0"/>
        <v>0.27</v>
      </c>
      <c r="O34" s="58">
        <f t="shared" si="1"/>
        <v>0.29166666666666669</v>
      </c>
      <c r="P34" s="58">
        <f t="shared" si="2"/>
        <v>0.74211067452521295</v>
      </c>
    </row>
    <row r="35" spans="4:16" x14ac:dyDescent="0.25">
      <c r="M35" s="66">
        <v>2.7</v>
      </c>
      <c r="N35">
        <f t="shared" si="0"/>
        <v>0.27</v>
      </c>
      <c r="O35" s="58">
        <f t="shared" si="1"/>
        <v>0.29166666666666669</v>
      </c>
      <c r="P35" s="58">
        <f t="shared" si="2"/>
        <v>0.74211067452521295</v>
      </c>
    </row>
    <row r="36" spans="4:16" x14ac:dyDescent="0.25">
      <c r="M36" s="66">
        <v>2.8</v>
      </c>
      <c r="N36">
        <f t="shared" si="0"/>
        <v>0.27999999999999997</v>
      </c>
      <c r="O36" s="58">
        <f t="shared" si="1"/>
        <v>0.3333333333333332</v>
      </c>
      <c r="P36" s="58">
        <f t="shared" si="2"/>
        <v>0.77485461689587432</v>
      </c>
    </row>
    <row r="37" spans="4:16" x14ac:dyDescent="0.25">
      <c r="M37" s="66">
        <v>2.8</v>
      </c>
      <c r="N37">
        <f t="shared" si="0"/>
        <v>0.27999999999999997</v>
      </c>
      <c r="O37" s="58">
        <f t="shared" si="1"/>
        <v>0.3333333333333332</v>
      </c>
      <c r="P37" s="58">
        <f t="shared" si="2"/>
        <v>0.77485461689587432</v>
      </c>
    </row>
    <row r="38" spans="4:16" x14ac:dyDescent="0.25">
      <c r="M38" s="66">
        <v>2.8</v>
      </c>
      <c r="N38">
        <f t="shared" si="0"/>
        <v>0.27999999999999997</v>
      </c>
      <c r="O38" s="58">
        <f t="shared" si="1"/>
        <v>0.3333333333333332</v>
      </c>
      <c r="P38" s="58">
        <f t="shared" si="2"/>
        <v>0.77485461689587432</v>
      </c>
    </row>
    <row r="39" spans="4:16" x14ac:dyDescent="0.25">
      <c r="M39" s="66">
        <v>2.8</v>
      </c>
      <c r="N39">
        <f t="shared" si="0"/>
        <v>0.27999999999999997</v>
      </c>
      <c r="O39" s="58">
        <f t="shared" si="1"/>
        <v>0.3333333333333332</v>
      </c>
      <c r="P39" s="58">
        <f t="shared" si="2"/>
        <v>0.77485461689587432</v>
      </c>
    </row>
    <row r="40" spans="4:16" x14ac:dyDescent="0.25">
      <c r="M40" s="66">
        <v>2.8</v>
      </c>
      <c r="N40">
        <f t="shared" si="0"/>
        <v>0.27999999999999997</v>
      </c>
      <c r="O40" s="58">
        <f t="shared" si="1"/>
        <v>0.3333333333333332</v>
      </c>
      <c r="P40" s="58">
        <f t="shared" si="2"/>
        <v>0.77485461689587432</v>
      </c>
    </row>
    <row r="41" spans="4:16" x14ac:dyDescent="0.25">
      <c r="M41" s="66">
        <v>2.8</v>
      </c>
      <c r="N41">
        <f t="shared" si="0"/>
        <v>0.27999999999999997</v>
      </c>
      <c r="O41" s="58">
        <f t="shared" si="1"/>
        <v>0.3333333333333332</v>
      </c>
      <c r="P41" s="58">
        <f t="shared" si="2"/>
        <v>0.77485461689587432</v>
      </c>
    </row>
    <row r="42" spans="4:16" x14ac:dyDescent="0.25">
      <c r="M42" s="66">
        <v>2.8</v>
      </c>
      <c r="N42">
        <f t="shared" si="0"/>
        <v>0.27999999999999997</v>
      </c>
      <c r="O42" s="58">
        <f t="shared" si="1"/>
        <v>0.3333333333333332</v>
      </c>
      <c r="P42" s="58">
        <f t="shared" si="2"/>
        <v>0.77485461689587432</v>
      </c>
    </row>
    <row r="43" spans="4:16" x14ac:dyDescent="0.25">
      <c r="M43" s="66">
        <v>2.8</v>
      </c>
      <c r="N43">
        <f t="shared" si="0"/>
        <v>0.27999999999999997</v>
      </c>
      <c r="O43" s="58">
        <f t="shared" si="1"/>
        <v>0.3333333333333332</v>
      </c>
      <c r="P43" s="58">
        <f t="shared" si="2"/>
        <v>0.77485461689587432</v>
      </c>
    </row>
    <row r="44" spans="4:16" x14ac:dyDescent="0.25">
      <c r="M44" s="66">
        <v>2.8</v>
      </c>
      <c r="N44">
        <f t="shared" si="0"/>
        <v>0.27999999999999997</v>
      </c>
      <c r="O44" s="58">
        <f t="shared" si="1"/>
        <v>0.3333333333333332</v>
      </c>
      <c r="P44" s="58">
        <f t="shared" si="2"/>
        <v>0.77485461689587432</v>
      </c>
    </row>
    <row r="45" spans="4:16" x14ac:dyDescent="0.25">
      <c r="M45" s="66">
        <v>2.8</v>
      </c>
      <c r="N45">
        <f t="shared" si="0"/>
        <v>0.27999999999999997</v>
      </c>
      <c r="O45" s="58">
        <f t="shared" si="1"/>
        <v>0.3333333333333332</v>
      </c>
      <c r="P45" s="58">
        <f t="shared" si="2"/>
        <v>0.77485461689587432</v>
      </c>
    </row>
    <row r="46" spans="4:16" x14ac:dyDescent="0.25">
      <c r="M46" s="66">
        <v>2.8</v>
      </c>
      <c r="N46">
        <f t="shared" si="0"/>
        <v>0.27999999999999997</v>
      </c>
      <c r="O46" s="58">
        <f t="shared" si="1"/>
        <v>0.3333333333333332</v>
      </c>
      <c r="P46" s="58">
        <f t="shared" si="2"/>
        <v>0.77485461689587432</v>
      </c>
    </row>
    <row r="47" spans="4:16" x14ac:dyDescent="0.25">
      <c r="M47" s="66">
        <v>2.8</v>
      </c>
      <c r="N47">
        <f t="shared" si="0"/>
        <v>0.27999999999999997</v>
      </c>
      <c r="O47" s="58">
        <f t="shared" si="1"/>
        <v>0.3333333333333332</v>
      </c>
      <c r="P47" s="58">
        <f t="shared" si="2"/>
        <v>0.77485461689587432</v>
      </c>
    </row>
    <row r="48" spans="4:16" x14ac:dyDescent="0.25">
      <c r="M48" s="66">
        <v>2.8</v>
      </c>
      <c r="N48">
        <f t="shared" si="0"/>
        <v>0.27999999999999997</v>
      </c>
      <c r="O48" s="58">
        <f t="shared" si="1"/>
        <v>0.3333333333333332</v>
      </c>
      <c r="P48" s="58">
        <f t="shared" si="2"/>
        <v>0.77485461689587432</v>
      </c>
    </row>
    <row r="49" spans="13:16" x14ac:dyDescent="0.25">
      <c r="M49" s="66">
        <v>2.8</v>
      </c>
      <c r="N49">
        <f t="shared" si="0"/>
        <v>0.27999999999999997</v>
      </c>
      <c r="O49" s="58">
        <f t="shared" si="1"/>
        <v>0.3333333333333332</v>
      </c>
      <c r="P49" s="58">
        <f t="shared" si="2"/>
        <v>0.77485461689587432</v>
      </c>
    </row>
    <row r="50" spans="13:16" x14ac:dyDescent="0.25">
      <c r="M50" s="66">
        <v>2.9</v>
      </c>
      <c r="N50">
        <f t="shared" si="0"/>
        <v>0.28999999999999998</v>
      </c>
      <c r="O50" s="58">
        <f t="shared" si="1"/>
        <v>0.37499999999999989</v>
      </c>
      <c r="P50" s="58">
        <f t="shared" si="2"/>
        <v>0.80759855926653579</v>
      </c>
    </row>
    <row r="51" spans="13:16" x14ac:dyDescent="0.25">
      <c r="M51" s="66">
        <v>2.9</v>
      </c>
      <c r="N51">
        <f t="shared" si="0"/>
        <v>0.28999999999999998</v>
      </c>
      <c r="O51" s="58">
        <f t="shared" si="1"/>
        <v>0.37499999999999989</v>
      </c>
      <c r="P51" s="58">
        <f t="shared" si="2"/>
        <v>0.80759855926653579</v>
      </c>
    </row>
    <row r="52" spans="13:16" x14ac:dyDescent="0.25">
      <c r="M52" s="66">
        <v>2.9</v>
      </c>
      <c r="N52">
        <f t="shared" si="0"/>
        <v>0.28999999999999998</v>
      </c>
      <c r="O52" s="58">
        <f t="shared" si="1"/>
        <v>0.37499999999999989</v>
      </c>
      <c r="P52" s="58">
        <f t="shared" si="2"/>
        <v>0.80759855926653579</v>
      </c>
    </row>
    <row r="53" spans="13:16" x14ac:dyDescent="0.25">
      <c r="M53" s="66">
        <v>2.9</v>
      </c>
      <c r="N53">
        <f t="shared" si="0"/>
        <v>0.28999999999999998</v>
      </c>
      <c r="O53" s="58">
        <f t="shared" si="1"/>
        <v>0.37499999999999989</v>
      </c>
      <c r="P53" s="58">
        <f t="shared" si="2"/>
        <v>0.80759855926653579</v>
      </c>
    </row>
    <row r="54" spans="13:16" x14ac:dyDescent="0.25">
      <c r="M54" s="66">
        <v>2.9</v>
      </c>
      <c r="N54">
        <f t="shared" si="0"/>
        <v>0.28999999999999998</v>
      </c>
      <c r="O54" s="58">
        <f t="shared" si="1"/>
        <v>0.37499999999999989</v>
      </c>
      <c r="P54" s="58">
        <f t="shared" si="2"/>
        <v>0.80759855926653579</v>
      </c>
    </row>
    <row r="55" spans="13:16" x14ac:dyDescent="0.25">
      <c r="M55" s="66">
        <v>2.9</v>
      </c>
      <c r="N55">
        <f t="shared" si="0"/>
        <v>0.28999999999999998</v>
      </c>
      <c r="O55" s="58">
        <f t="shared" si="1"/>
        <v>0.37499999999999989</v>
      </c>
      <c r="P55" s="58">
        <f t="shared" si="2"/>
        <v>0.80759855926653579</v>
      </c>
    </row>
    <row r="56" spans="13:16" x14ac:dyDescent="0.25">
      <c r="M56" s="66">
        <v>2.9</v>
      </c>
      <c r="N56">
        <f t="shared" si="0"/>
        <v>0.28999999999999998</v>
      </c>
      <c r="O56" s="58">
        <f t="shared" si="1"/>
        <v>0.37499999999999989</v>
      </c>
      <c r="P56" s="58">
        <f t="shared" si="2"/>
        <v>0.80759855926653579</v>
      </c>
    </row>
    <row r="57" spans="13:16" x14ac:dyDescent="0.25">
      <c r="M57" s="66">
        <v>2.9</v>
      </c>
      <c r="N57">
        <f t="shared" si="0"/>
        <v>0.28999999999999998</v>
      </c>
      <c r="O57" s="58">
        <f t="shared" si="1"/>
        <v>0.37499999999999989</v>
      </c>
      <c r="P57" s="58">
        <f t="shared" si="2"/>
        <v>0.80759855926653579</v>
      </c>
    </row>
    <row r="58" spans="13:16" x14ac:dyDescent="0.25">
      <c r="M58" s="66">
        <v>2.9</v>
      </c>
      <c r="N58">
        <f t="shared" si="0"/>
        <v>0.28999999999999998</v>
      </c>
      <c r="O58" s="58">
        <f t="shared" si="1"/>
        <v>0.37499999999999989</v>
      </c>
      <c r="P58" s="58">
        <f t="shared" si="2"/>
        <v>0.80759855926653579</v>
      </c>
    </row>
    <row r="59" spans="13:16" x14ac:dyDescent="0.25">
      <c r="M59" s="66">
        <v>2.9</v>
      </c>
      <c r="N59">
        <f t="shared" si="0"/>
        <v>0.28999999999999998</v>
      </c>
      <c r="O59" s="58">
        <f t="shared" si="1"/>
        <v>0.37499999999999989</v>
      </c>
      <c r="P59" s="58">
        <f t="shared" si="2"/>
        <v>0.80759855926653579</v>
      </c>
    </row>
    <row r="60" spans="13:16" x14ac:dyDescent="0.25">
      <c r="M60" s="66">
        <v>3</v>
      </c>
      <c r="N60">
        <f t="shared" si="0"/>
        <v>0.3</v>
      </c>
      <c r="O60" s="58">
        <f t="shared" si="1"/>
        <v>0.41666666666666663</v>
      </c>
      <c r="P60" s="58">
        <f t="shared" si="2"/>
        <v>0.84034250163719726</v>
      </c>
    </row>
    <row r="61" spans="13:16" x14ac:dyDescent="0.25">
      <c r="M61" s="66">
        <v>3</v>
      </c>
      <c r="N61">
        <f t="shared" si="0"/>
        <v>0.3</v>
      </c>
      <c r="O61" s="58">
        <f t="shared" si="1"/>
        <v>0.41666666666666663</v>
      </c>
      <c r="P61" s="58">
        <f t="shared" si="2"/>
        <v>0.84034250163719726</v>
      </c>
    </row>
    <row r="62" spans="13:16" x14ac:dyDescent="0.25">
      <c r="M62" s="66">
        <v>3</v>
      </c>
      <c r="N62">
        <f t="shared" si="0"/>
        <v>0.3</v>
      </c>
      <c r="O62" s="58">
        <f t="shared" si="1"/>
        <v>0.41666666666666663</v>
      </c>
      <c r="P62" s="58">
        <f t="shared" si="2"/>
        <v>0.84034250163719726</v>
      </c>
    </row>
    <row r="63" spans="13:16" x14ac:dyDescent="0.25">
      <c r="M63" s="66">
        <v>3</v>
      </c>
      <c r="N63">
        <f t="shared" si="0"/>
        <v>0.3</v>
      </c>
      <c r="O63" s="58">
        <f t="shared" si="1"/>
        <v>0.41666666666666663</v>
      </c>
      <c r="P63" s="58">
        <f t="shared" si="2"/>
        <v>0.84034250163719726</v>
      </c>
    </row>
    <row r="64" spans="13:16" x14ac:dyDescent="0.25">
      <c r="M64" s="66">
        <v>3</v>
      </c>
      <c r="N64">
        <f t="shared" si="0"/>
        <v>0.3</v>
      </c>
      <c r="O64" s="58">
        <f t="shared" si="1"/>
        <v>0.41666666666666663</v>
      </c>
      <c r="P64" s="58">
        <f t="shared" si="2"/>
        <v>0.84034250163719726</v>
      </c>
    </row>
    <row r="65" spans="13:16" x14ac:dyDescent="0.25">
      <c r="M65" s="66">
        <v>3</v>
      </c>
      <c r="N65">
        <f t="shared" si="0"/>
        <v>0.3</v>
      </c>
      <c r="O65" s="58">
        <f t="shared" si="1"/>
        <v>0.41666666666666663</v>
      </c>
      <c r="P65" s="58">
        <f t="shared" si="2"/>
        <v>0.84034250163719726</v>
      </c>
    </row>
    <row r="66" spans="13:16" x14ac:dyDescent="0.25">
      <c r="M66" s="66">
        <v>3</v>
      </c>
      <c r="N66">
        <f t="shared" si="0"/>
        <v>0.3</v>
      </c>
      <c r="O66" s="58">
        <f t="shared" si="1"/>
        <v>0.41666666666666663</v>
      </c>
      <c r="P66" s="58">
        <f t="shared" si="2"/>
        <v>0.84034250163719726</v>
      </c>
    </row>
    <row r="67" spans="13:16" x14ac:dyDescent="0.25">
      <c r="M67" s="66">
        <v>3</v>
      </c>
      <c r="N67">
        <f t="shared" si="0"/>
        <v>0.3</v>
      </c>
      <c r="O67" s="58">
        <f t="shared" si="1"/>
        <v>0.41666666666666663</v>
      </c>
      <c r="P67" s="58">
        <f t="shared" si="2"/>
        <v>0.84034250163719726</v>
      </c>
    </row>
    <row r="68" spans="13:16" x14ac:dyDescent="0.25">
      <c r="M68" s="66">
        <v>3</v>
      </c>
      <c r="N68">
        <f t="shared" ref="N68:N131" si="3">M68/10</f>
        <v>0.3</v>
      </c>
      <c r="O68" s="58">
        <f t="shared" ref="O68:O131" si="4">((M68-2)/(4.4-2))*(1-0)+0</f>
        <v>0.41666666666666663</v>
      </c>
      <c r="P68" s="58">
        <f t="shared" ref="P68:P131" si="5">(M68-0.433594)/3.054</f>
        <v>0.84034250163719726</v>
      </c>
    </row>
    <row r="69" spans="13:16" x14ac:dyDescent="0.25">
      <c r="M69" s="66">
        <v>3</v>
      </c>
      <c r="N69">
        <f t="shared" si="3"/>
        <v>0.3</v>
      </c>
      <c r="O69" s="58">
        <f t="shared" si="4"/>
        <v>0.41666666666666663</v>
      </c>
      <c r="P69" s="58">
        <f t="shared" si="5"/>
        <v>0.84034250163719726</v>
      </c>
    </row>
    <row r="70" spans="13:16" x14ac:dyDescent="0.25">
      <c r="M70" s="66">
        <v>3</v>
      </c>
      <c r="N70">
        <f t="shared" si="3"/>
        <v>0.3</v>
      </c>
      <c r="O70" s="58">
        <f t="shared" si="4"/>
        <v>0.41666666666666663</v>
      </c>
      <c r="P70" s="58">
        <f t="shared" si="5"/>
        <v>0.84034250163719726</v>
      </c>
    </row>
    <row r="71" spans="13:16" x14ac:dyDescent="0.25">
      <c r="M71" s="66">
        <v>3</v>
      </c>
      <c r="N71">
        <f t="shared" si="3"/>
        <v>0.3</v>
      </c>
      <c r="O71" s="58">
        <f t="shared" si="4"/>
        <v>0.41666666666666663</v>
      </c>
      <c r="P71" s="58">
        <f t="shared" si="5"/>
        <v>0.84034250163719726</v>
      </c>
    </row>
    <row r="72" spans="13:16" x14ac:dyDescent="0.25">
      <c r="M72" s="66">
        <v>3</v>
      </c>
      <c r="N72">
        <f t="shared" si="3"/>
        <v>0.3</v>
      </c>
      <c r="O72" s="58">
        <f t="shared" si="4"/>
        <v>0.41666666666666663</v>
      </c>
      <c r="P72" s="58">
        <f t="shared" si="5"/>
        <v>0.84034250163719726</v>
      </c>
    </row>
    <row r="73" spans="13:16" x14ac:dyDescent="0.25">
      <c r="M73" s="66">
        <v>3</v>
      </c>
      <c r="N73">
        <f t="shared" si="3"/>
        <v>0.3</v>
      </c>
      <c r="O73" s="58">
        <f t="shared" si="4"/>
        <v>0.41666666666666663</v>
      </c>
      <c r="P73" s="58">
        <f t="shared" si="5"/>
        <v>0.84034250163719726</v>
      </c>
    </row>
    <row r="74" spans="13:16" x14ac:dyDescent="0.25">
      <c r="M74" s="66">
        <v>3</v>
      </c>
      <c r="N74">
        <f t="shared" si="3"/>
        <v>0.3</v>
      </c>
      <c r="O74" s="58">
        <f t="shared" si="4"/>
        <v>0.41666666666666663</v>
      </c>
      <c r="P74" s="58">
        <f t="shared" si="5"/>
        <v>0.84034250163719726</v>
      </c>
    </row>
    <row r="75" spans="13:16" x14ac:dyDescent="0.25">
      <c r="M75" s="66">
        <v>3</v>
      </c>
      <c r="N75">
        <f t="shared" si="3"/>
        <v>0.3</v>
      </c>
      <c r="O75" s="58">
        <f t="shared" si="4"/>
        <v>0.41666666666666663</v>
      </c>
      <c r="P75" s="58">
        <f t="shared" si="5"/>
        <v>0.84034250163719726</v>
      </c>
    </row>
    <row r="76" spans="13:16" x14ac:dyDescent="0.25">
      <c r="M76" s="66">
        <v>3</v>
      </c>
      <c r="N76">
        <f t="shared" si="3"/>
        <v>0.3</v>
      </c>
      <c r="O76" s="58">
        <f t="shared" si="4"/>
        <v>0.41666666666666663</v>
      </c>
      <c r="P76" s="58">
        <f t="shared" si="5"/>
        <v>0.84034250163719726</v>
      </c>
    </row>
    <row r="77" spans="13:16" x14ac:dyDescent="0.25">
      <c r="M77" s="66">
        <v>3</v>
      </c>
      <c r="N77">
        <f t="shared" si="3"/>
        <v>0.3</v>
      </c>
      <c r="O77" s="58">
        <f t="shared" si="4"/>
        <v>0.41666666666666663</v>
      </c>
      <c r="P77" s="58">
        <f t="shared" si="5"/>
        <v>0.84034250163719726</v>
      </c>
    </row>
    <row r="78" spans="13:16" x14ac:dyDescent="0.25">
      <c r="M78" s="66">
        <v>3</v>
      </c>
      <c r="N78">
        <f t="shared" si="3"/>
        <v>0.3</v>
      </c>
      <c r="O78" s="58">
        <f t="shared" si="4"/>
        <v>0.41666666666666663</v>
      </c>
      <c r="P78" s="58">
        <f t="shared" si="5"/>
        <v>0.84034250163719726</v>
      </c>
    </row>
    <row r="79" spans="13:16" x14ac:dyDescent="0.25">
      <c r="M79" s="66">
        <v>3</v>
      </c>
      <c r="N79">
        <f t="shared" si="3"/>
        <v>0.3</v>
      </c>
      <c r="O79" s="58">
        <f t="shared" si="4"/>
        <v>0.41666666666666663</v>
      </c>
      <c r="P79" s="58">
        <f t="shared" si="5"/>
        <v>0.84034250163719726</v>
      </c>
    </row>
    <row r="80" spans="13:16" x14ac:dyDescent="0.25">
      <c r="M80" s="66">
        <v>3</v>
      </c>
      <c r="N80">
        <f t="shared" si="3"/>
        <v>0.3</v>
      </c>
      <c r="O80" s="58">
        <f t="shared" si="4"/>
        <v>0.41666666666666663</v>
      </c>
      <c r="P80" s="58">
        <f t="shared" si="5"/>
        <v>0.84034250163719726</v>
      </c>
    </row>
    <row r="81" spans="13:16" x14ac:dyDescent="0.25">
      <c r="M81" s="66">
        <v>3</v>
      </c>
      <c r="N81">
        <f t="shared" si="3"/>
        <v>0.3</v>
      </c>
      <c r="O81" s="58">
        <f t="shared" si="4"/>
        <v>0.41666666666666663</v>
      </c>
      <c r="P81" s="58">
        <f t="shared" si="5"/>
        <v>0.84034250163719726</v>
      </c>
    </row>
    <row r="82" spans="13:16" x14ac:dyDescent="0.25">
      <c r="M82" s="66">
        <v>3</v>
      </c>
      <c r="N82">
        <f t="shared" si="3"/>
        <v>0.3</v>
      </c>
      <c r="O82" s="58">
        <f t="shared" si="4"/>
        <v>0.41666666666666663</v>
      </c>
      <c r="P82" s="58">
        <f t="shared" si="5"/>
        <v>0.84034250163719726</v>
      </c>
    </row>
    <row r="83" spans="13:16" x14ac:dyDescent="0.25">
      <c r="M83" s="66">
        <v>3</v>
      </c>
      <c r="N83">
        <f t="shared" si="3"/>
        <v>0.3</v>
      </c>
      <c r="O83" s="58">
        <f t="shared" si="4"/>
        <v>0.41666666666666663</v>
      </c>
      <c r="P83" s="58">
        <f t="shared" si="5"/>
        <v>0.84034250163719726</v>
      </c>
    </row>
    <row r="84" spans="13:16" x14ac:dyDescent="0.25">
      <c r="M84" s="66">
        <v>3</v>
      </c>
      <c r="N84">
        <f t="shared" si="3"/>
        <v>0.3</v>
      </c>
      <c r="O84" s="58">
        <f t="shared" si="4"/>
        <v>0.41666666666666663</v>
      </c>
      <c r="P84" s="58">
        <f t="shared" si="5"/>
        <v>0.84034250163719726</v>
      </c>
    </row>
    <row r="85" spans="13:16" x14ac:dyDescent="0.25">
      <c r="M85" s="66">
        <v>3</v>
      </c>
      <c r="N85">
        <f t="shared" si="3"/>
        <v>0.3</v>
      </c>
      <c r="O85" s="58">
        <f t="shared" si="4"/>
        <v>0.41666666666666663</v>
      </c>
      <c r="P85" s="58">
        <f t="shared" si="5"/>
        <v>0.84034250163719726</v>
      </c>
    </row>
    <row r="86" spans="13:16" x14ac:dyDescent="0.25">
      <c r="M86" s="66">
        <v>3.1</v>
      </c>
      <c r="N86">
        <f t="shared" si="3"/>
        <v>0.31</v>
      </c>
      <c r="O86" s="58">
        <f t="shared" si="4"/>
        <v>0.45833333333333331</v>
      </c>
      <c r="P86" s="58">
        <f t="shared" si="5"/>
        <v>0.87308644400785873</v>
      </c>
    </row>
    <row r="87" spans="13:16" x14ac:dyDescent="0.25">
      <c r="M87" s="66">
        <v>3.1</v>
      </c>
      <c r="N87">
        <f t="shared" si="3"/>
        <v>0.31</v>
      </c>
      <c r="O87" s="58">
        <f t="shared" si="4"/>
        <v>0.45833333333333331</v>
      </c>
      <c r="P87" s="58">
        <f t="shared" si="5"/>
        <v>0.87308644400785873</v>
      </c>
    </row>
    <row r="88" spans="13:16" x14ac:dyDescent="0.25">
      <c r="M88" s="66">
        <v>3.1</v>
      </c>
      <c r="N88">
        <f t="shared" si="3"/>
        <v>0.31</v>
      </c>
      <c r="O88" s="58">
        <f t="shared" si="4"/>
        <v>0.45833333333333331</v>
      </c>
      <c r="P88" s="58">
        <f t="shared" si="5"/>
        <v>0.87308644400785873</v>
      </c>
    </row>
    <row r="89" spans="13:16" x14ac:dyDescent="0.25">
      <c r="M89" s="66">
        <v>3.1</v>
      </c>
      <c r="N89">
        <f t="shared" si="3"/>
        <v>0.31</v>
      </c>
      <c r="O89" s="58">
        <f t="shared" si="4"/>
        <v>0.45833333333333331</v>
      </c>
      <c r="P89" s="58">
        <f t="shared" si="5"/>
        <v>0.87308644400785873</v>
      </c>
    </row>
    <row r="90" spans="13:16" x14ac:dyDescent="0.25">
      <c r="M90" s="66">
        <v>3.1</v>
      </c>
      <c r="N90">
        <f t="shared" si="3"/>
        <v>0.31</v>
      </c>
      <c r="O90" s="58">
        <f t="shared" si="4"/>
        <v>0.45833333333333331</v>
      </c>
      <c r="P90" s="58">
        <f t="shared" si="5"/>
        <v>0.87308644400785873</v>
      </c>
    </row>
    <row r="91" spans="13:16" x14ac:dyDescent="0.25">
      <c r="M91" s="66">
        <v>3.1</v>
      </c>
      <c r="N91">
        <f t="shared" si="3"/>
        <v>0.31</v>
      </c>
      <c r="O91" s="58">
        <f t="shared" si="4"/>
        <v>0.45833333333333331</v>
      </c>
      <c r="P91" s="58">
        <f t="shared" si="5"/>
        <v>0.87308644400785873</v>
      </c>
    </row>
    <row r="92" spans="13:16" x14ac:dyDescent="0.25">
      <c r="M92" s="66">
        <v>3.1</v>
      </c>
      <c r="N92">
        <f t="shared" si="3"/>
        <v>0.31</v>
      </c>
      <c r="O92" s="58">
        <f t="shared" si="4"/>
        <v>0.45833333333333331</v>
      </c>
      <c r="P92" s="58">
        <f t="shared" si="5"/>
        <v>0.87308644400785873</v>
      </c>
    </row>
    <row r="93" spans="13:16" x14ac:dyDescent="0.25">
      <c r="M93" s="66">
        <v>3.1</v>
      </c>
      <c r="N93">
        <f t="shared" si="3"/>
        <v>0.31</v>
      </c>
      <c r="O93" s="58">
        <f t="shared" si="4"/>
        <v>0.45833333333333331</v>
      </c>
      <c r="P93" s="58">
        <f t="shared" si="5"/>
        <v>0.87308644400785873</v>
      </c>
    </row>
    <row r="94" spans="13:16" x14ac:dyDescent="0.25">
      <c r="M94" s="66">
        <v>3.1</v>
      </c>
      <c r="N94">
        <f t="shared" si="3"/>
        <v>0.31</v>
      </c>
      <c r="O94" s="58">
        <f t="shared" si="4"/>
        <v>0.45833333333333331</v>
      </c>
      <c r="P94" s="58">
        <f t="shared" si="5"/>
        <v>0.87308644400785873</v>
      </c>
    </row>
    <row r="95" spans="13:16" x14ac:dyDescent="0.25">
      <c r="M95" s="66">
        <v>3.1</v>
      </c>
      <c r="N95">
        <f t="shared" si="3"/>
        <v>0.31</v>
      </c>
      <c r="O95" s="58">
        <f t="shared" si="4"/>
        <v>0.45833333333333331</v>
      </c>
      <c r="P95" s="58">
        <f t="shared" si="5"/>
        <v>0.87308644400785873</v>
      </c>
    </row>
    <row r="96" spans="13:16" x14ac:dyDescent="0.25">
      <c r="M96" s="66">
        <v>3.1</v>
      </c>
      <c r="N96">
        <f t="shared" si="3"/>
        <v>0.31</v>
      </c>
      <c r="O96" s="58">
        <f t="shared" si="4"/>
        <v>0.45833333333333331</v>
      </c>
      <c r="P96" s="58">
        <f t="shared" si="5"/>
        <v>0.87308644400785873</v>
      </c>
    </row>
    <row r="97" spans="13:16" x14ac:dyDescent="0.25">
      <c r="M97" s="66">
        <v>3.1</v>
      </c>
      <c r="N97">
        <f t="shared" si="3"/>
        <v>0.31</v>
      </c>
      <c r="O97" s="58">
        <f t="shared" si="4"/>
        <v>0.45833333333333331</v>
      </c>
      <c r="P97" s="58">
        <f t="shared" si="5"/>
        <v>0.87308644400785873</v>
      </c>
    </row>
    <row r="98" spans="13:16" x14ac:dyDescent="0.25">
      <c r="M98" s="66">
        <v>3.2</v>
      </c>
      <c r="N98">
        <f t="shared" si="3"/>
        <v>0.32</v>
      </c>
      <c r="O98" s="58">
        <f t="shared" si="4"/>
        <v>0.5</v>
      </c>
      <c r="P98" s="58">
        <f t="shared" si="5"/>
        <v>0.90583038637852009</v>
      </c>
    </row>
    <row r="99" spans="13:16" x14ac:dyDescent="0.25">
      <c r="M99" s="66">
        <v>3.2</v>
      </c>
      <c r="N99">
        <f t="shared" si="3"/>
        <v>0.32</v>
      </c>
      <c r="O99" s="58">
        <f t="shared" si="4"/>
        <v>0.5</v>
      </c>
      <c r="P99" s="58">
        <f t="shared" si="5"/>
        <v>0.90583038637852009</v>
      </c>
    </row>
    <row r="100" spans="13:16" x14ac:dyDescent="0.25">
      <c r="M100" s="66">
        <v>3.2</v>
      </c>
      <c r="N100">
        <f t="shared" si="3"/>
        <v>0.32</v>
      </c>
      <c r="O100" s="58">
        <f t="shared" si="4"/>
        <v>0.5</v>
      </c>
      <c r="P100" s="58">
        <f t="shared" si="5"/>
        <v>0.90583038637852009</v>
      </c>
    </row>
    <row r="101" spans="13:16" x14ac:dyDescent="0.25">
      <c r="M101" s="66">
        <v>3.2</v>
      </c>
      <c r="N101">
        <f t="shared" si="3"/>
        <v>0.32</v>
      </c>
      <c r="O101" s="58">
        <f t="shared" si="4"/>
        <v>0.5</v>
      </c>
      <c r="P101" s="58">
        <f t="shared" si="5"/>
        <v>0.90583038637852009</v>
      </c>
    </row>
    <row r="102" spans="13:16" x14ac:dyDescent="0.25">
      <c r="M102" s="66">
        <v>3.2</v>
      </c>
      <c r="N102">
        <f t="shared" si="3"/>
        <v>0.32</v>
      </c>
      <c r="O102" s="58">
        <f t="shared" si="4"/>
        <v>0.5</v>
      </c>
      <c r="P102" s="58">
        <f t="shared" si="5"/>
        <v>0.90583038637852009</v>
      </c>
    </row>
    <row r="103" spans="13:16" x14ac:dyDescent="0.25">
      <c r="M103" s="66">
        <v>3.2</v>
      </c>
      <c r="N103">
        <f t="shared" si="3"/>
        <v>0.32</v>
      </c>
      <c r="O103" s="58">
        <f t="shared" si="4"/>
        <v>0.5</v>
      </c>
      <c r="P103" s="58">
        <f t="shared" si="5"/>
        <v>0.90583038637852009</v>
      </c>
    </row>
    <row r="104" spans="13:16" x14ac:dyDescent="0.25">
      <c r="M104" s="66">
        <v>3.2</v>
      </c>
      <c r="N104">
        <f t="shared" si="3"/>
        <v>0.32</v>
      </c>
      <c r="O104" s="58">
        <f t="shared" si="4"/>
        <v>0.5</v>
      </c>
      <c r="P104" s="58">
        <f t="shared" si="5"/>
        <v>0.90583038637852009</v>
      </c>
    </row>
    <row r="105" spans="13:16" x14ac:dyDescent="0.25">
      <c r="M105" s="66">
        <v>3.2</v>
      </c>
      <c r="N105">
        <f t="shared" si="3"/>
        <v>0.32</v>
      </c>
      <c r="O105" s="58">
        <f t="shared" si="4"/>
        <v>0.5</v>
      </c>
      <c r="P105" s="58">
        <f t="shared" si="5"/>
        <v>0.90583038637852009</v>
      </c>
    </row>
    <row r="106" spans="13:16" x14ac:dyDescent="0.25">
      <c r="M106" s="66">
        <v>3.2</v>
      </c>
      <c r="N106">
        <f t="shared" si="3"/>
        <v>0.32</v>
      </c>
      <c r="O106" s="58">
        <f t="shared" si="4"/>
        <v>0.5</v>
      </c>
      <c r="P106" s="58">
        <f t="shared" si="5"/>
        <v>0.90583038637852009</v>
      </c>
    </row>
    <row r="107" spans="13:16" x14ac:dyDescent="0.25">
      <c r="M107" s="66">
        <v>3.2</v>
      </c>
      <c r="N107">
        <f t="shared" si="3"/>
        <v>0.32</v>
      </c>
      <c r="O107" s="58">
        <f t="shared" si="4"/>
        <v>0.5</v>
      </c>
      <c r="P107" s="58">
        <f t="shared" si="5"/>
        <v>0.90583038637852009</v>
      </c>
    </row>
    <row r="108" spans="13:16" x14ac:dyDescent="0.25">
      <c r="M108" s="66">
        <v>3.2</v>
      </c>
      <c r="N108">
        <f t="shared" si="3"/>
        <v>0.32</v>
      </c>
      <c r="O108" s="58">
        <f t="shared" si="4"/>
        <v>0.5</v>
      </c>
      <c r="P108" s="58">
        <f t="shared" si="5"/>
        <v>0.90583038637852009</v>
      </c>
    </row>
    <row r="109" spans="13:16" x14ac:dyDescent="0.25">
      <c r="M109" s="66">
        <v>3.2</v>
      </c>
      <c r="N109">
        <f t="shared" si="3"/>
        <v>0.32</v>
      </c>
      <c r="O109" s="58">
        <f t="shared" si="4"/>
        <v>0.5</v>
      </c>
      <c r="P109" s="58">
        <f t="shared" si="5"/>
        <v>0.90583038637852009</v>
      </c>
    </row>
    <row r="110" spans="13:16" x14ac:dyDescent="0.25">
      <c r="M110" s="66">
        <v>3.2</v>
      </c>
      <c r="N110">
        <f t="shared" si="3"/>
        <v>0.32</v>
      </c>
      <c r="O110" s="58">
        <f t="shared" si="4"/>
        <v>0.5</v>
      </c>
      <c r="P110" s="58">
        <f t="shared" si="5"/>
        <v>0.90583038637852009</v>
      </c>
    </row>
    <row r="111" spans="13:16" x14ac:dyDescent="0.25">
      <c r="M111" s="66">
        <v>3.3</v>
      </c>
      <c r="N111">
        <f t="shared" si="3"/>
        <v>0.32999999999999996</v>
      </c>
      <c r="O111" s="58">
        <f t="shared" si="4"/>
        <v>0.54166666666666652</v>
      </c>
      <c r="P111" s="58">
        <f t="shared" si="5"/>
        <v>0.93857432874918145</v>
      </c>
    </row>
    <row r="112" spans="13:16" x14ac:dyDescent="0.25">
      <c r="M112" s="66">
        <v>3.3</v>
      </c>
      <c r="N112">
        <f t="shared" si="3"/>
        <v>0.32999999999999996</v>
      </c>
      <c r="O112" s="58">
        <f t="shared" si="4"/>
        <v>0.54166666666666652</v>
      </c>
      <c r="P112" s="58">
        <f t="shared" si="5"/>
        <v>0.93857432874918145</v>
      </c>
    </row>
    <row r="113" spans="13:16" x14ac:dyDescent="0.25">
      <c r="M113" s="66">
        <v>3.3</v>
      </c>
      <c r="N113">
        <f t="shared" si="3"/>
        <v>0.32999999999999996</v>
      </c>
      <c r="O113" s="58">
        <f t="shared" si="4"/>
        <v>0.54166666666666652</v>
      </c>
      <c r="P113" s="58">
        <f t="shared" si="5"/>
        <v>0.93857432874918145</v>
      </c>
    </row>
    <row r="114" spans="13:16" x14ac:dyDescent="0.25">
      <c r="M114" s="66">
        <v>3.3</v>
      </c>
      <c r="N114">
        <f t="shared" si="3"/>
        <v>0.32999999999999996</v>
      </c>
      <c r="O114" s="58">
        <f t="shared" si="4"/>
        <v>0.54166666666666652</v>
      </c>
      <c r="P114" s="58">
        <f t="shared" si="5"/>
        <v>0.93857432874918145</v>
      </c>
    </row>
    <row r="115" spans="13:16" x14ac:dyDescent="0.25">
      <c r="M115" s="66">
        <v>3.3</v>
      </c>
      <c r="N115">
        <f t="shared" si="3"/>
        <v>0.32999999999999996</v>
      </c>
      <c r="O115" s="58">
        <f t="shared" si="4"/>
        <v>0.54166666666666652</v>
      </c>
      <c r="P115" s="58">
        <f t="shared" si="5"/>
        <v>0.93857432874918145</v>
      </c>
    </row>
    <row r="116" spans="13:16" x14ac:dyDescent="0.25">
      <c r="M116" s="66">
        <v>3.3</v>
      </c>
      <c r="N116">
        <f t="shared" si="3"/>
        <v>0.32999999999999996</v>
      </c>
      <c r="O116" s="58">
        <f t="shared" si="4"/>
        <v>0.54166666666666652</v>
      </c>
      <c r="P116" s="58">
        <f t="shared" si="5"/>
        <v>0.93857432874918145</v>
      </c>
    </row>
    <row r="117" spans="13:16" x14ac:dyDescent="0.25">
      <c r="M117" s="66">
        <v>3.4</v>
      </c>
      <c r="N117">
        <f t="shared" si="3"/>
        <v>0.33999999999999997</v>
      </c>
      <c r="O117" s="58">
        <f t="shared" si="4"/>
        <v>0.58333333333333326</v>
      </c>
      <c r="P117" s="58">
        <f t="shared" si="5"/>
        <v>0.97131827111984292</v>
      </c>
    </row>
    <row r="118" spans="13:16" x14ac:dyDescent="0.25">
      <c r="M118" s="66">
        <v>3.4</v>
      </c>
      <c r="N118">
        <f t="shared" si="3"/>
        <v>0.33999999999999997</v>
      </c>
      <c r="O118" s="58">
        <f t="shared" si="4"/>
        <v>0.58333333333333326</v>
      </c>
      <c r="P118" s="58">
        <f t="shared" si="5"/>
        <v>0.97131827111984292</v>
      </c>
    </row>
    <row r="119" spans="13:16" x14ac:dyDescent="0.25">
      <c r="M119" s="66">
        <v>3.4</v>
      </c>
      <c r="N119">
        <f t="shared" si="3"/>
        <v>0.33999999999999997</v>
      </c>
      <c r="O119" s="58">
        <f t="shared" si="4"/>
        <v>0.58333333333333326</v>
      </c>
      <c r="P119" s="58">
        <f t="shared" si="5"/>
        <v>0.97131827111984292</v>
      </c>
    </row>
    <row r="120" spans="13:16" x14ac:dyDescent="0.25">
      <c r="M120" s="66">
        <v>3.4</v>
      </c>
      <c r="N120">
        <f t="shared" si="3"/>
        <v>0.33999999999999997</v>
      </c>
      <c r="O120" s="58">
        <f t="shared" si="4"/>
        <v>0.58333333333333326</v>
      </c>
      <c r="P120" s="58">
        <f t="shared" si="5"/>
        <v>0.97131827111984292</v>
      </c>
    </row>
    <row r="121" spans="13:16" x14ac:dyDescent="0.25">
      <c r="M121" s="66">
        <v>3.4</v>
      </c>
      <c r="N121">
        <f t="shared" si="3"/>
        <v>0.33999999999999997</v>
      </c>
      <c r="O121" s="58">
        <f t="shared" si="4"/>
        <v>0.58333333333333326</v>
      </c>
      <c r="P121" s="58">
        <f t="shared" si="5"/>
        <v>0.97131827111984292</v>
      </c>
    </row>
    <row r="122" spans="13:16" x14ac:dyDescent="0.25">
      <c r="M122" s="66">
        <v>3.4</v>
      </c>
      <c r="N122">
        <f t="shared" si="3"/>
        <v>0.33999999999999997</v>
      </c>
      <c r="O122" s="58">
        <f t="shared" si="4"/>
        <v>0.58333333333333326</v>
      </c>
      <c r="P122" s="58">
        <f t="shared" si="5"/>
        <v>0.97131827111984292</v>
      </c>
    </row>
    <row r="123" spans="13:16" x14ac:dyDescent="0.25">
      <c r="M123" s="66">
        <v>3.4</v>
      </c>
      <c r="N123">
        <f t="shared" si="3"/>
        <v>0.33999999999999997</v>
      </c>
      <c r="O123" s="58">
        <f t="shared" si="4"/>
        <v>0.58333333333333326</v>
      </c>
      <c r="P123" s="58">
        <f t="shared" si="5"/>
        <v>0.97131827111984292</v>
      </c>
    </row>
    <row r="124" spans="13:16" x14ac:dyDescent="0.25">
      <c r="M124" s="66">
        <v>3.4</v>
      </c>
      <c r="N124">
        <f t="shared" si="3"/>
        <v>0.33999999999999997</v>
      </c>
      <c r="O124" s="58">
        <f t="shared" si="4"/>
        <v>0.58333333333333326</v>
      </c>
      <c r="P124" s="58">
        <f t="shared" si="5"/>
        <v>0.97131827111984292</v>
      </c>
    </row>
    <row r="125" spans="13:16" x14ac:dyDescent="0.25">
      <c r="M125" s="66">
        <v>3.4</v>
      </c>
      <c r="N125">
        <f t="shared" si="3"/>
        <v>0.33999999999999997</v>
      </c>
      <c r="O125" s="58">
        <f t="shared" si="4"/>
        <v>0.58333333333333326</v>
      </c>
      <c r="P125" s="58">
        <f t="shared" si="5"/>
        <v>0.97131827111984292</v>
      </c>
    </row>
    <row r="126" spans="13:16" x14ac:dyDescent="0.25">
      <c r="M126" s="66">
        <v>3.4</v>
      </c>
      <c r="N126">
        <f t="shared" si="3"/>
        <v>0.33999999999999997</v>
      </c>
      <c r="O126" s="58">
        <f t="shared" si="4"/>
        <v>0.58333333333333326</v>
      </c>
      <c r="P126" s="58">
        <f t="shared" si="5"/>
        <v>0.97131827111984292</v>
      </c>
    </row>
    <row r="127" spans="13:16" x14ac:dyDescent="0.25">
      <c r="M127" s="66">
        <v>3.4</v>
      </c>
      <c r="N127">
        <f t="shared" si="3"/>
        <v>0.33999999999999997</v>
      </c>
      <c r="O127" s="58">
        <f t="shared" si="4"/>
        <v>0.58333333333333326</v>
      </c>
      <c r="P127" s="58">
        <f t="shared" si="5"/>
        <v>0.97131827111984292</v>
      </c>
    </row>
    <row r="128" spans="13:16" x14ac:dyDescent="0.25">
      <c r="M128" s="66">
        <v>3.4</v>
      </c>
      <c r="N128">
        <f t="shared" si="3"/>
        <v>0.33999999999999997</v>
      </c>
      <c r="O128" s="58">
        <f t="shared" si="4"/>
        <v>0.58333333333333326</v>
      </c>
      <c r="P128" s="58">
        <f t="shared" si="5"/>
        <v>0.97131827111984292</v>
      </c>
    </row>
    <row r="129" spans="13:16" x14ac:dyDescent="0.25">
      <c r="M129" s="66">
        <v>3.5</v>
      </c>
      <c r="N129">
        <f t="shared" si="3"/>
        <v>0.35</v>
      </c>
      <c r="O129" s="58">
        <f t="shared" si="4"/>
        <v>0.62499999999999989</v>
      </c>
      <c r="P129" s="58">
        <f t="shared" si="5"/>
        <v>1.0040622134905044</v>
      </c>
    </row>
    <row r="130" spans="13:16" x14ac:dyDescent="0.25">
      <c r="M130" s="66">
        <v>3.5</v>
      </c>
      <c r="N130">
        <f t="shared" si="3"/>
        <v>0.35</v>
      </c>
      <c r="O130" s="58">
        <f t="shared" si="4"/>
        <v>0.62499999999999989</v>
      </c>
      <c r="P130" s="58">
        <f t="shared" si="5"/>
        <v>1.0040622134905044</v>
      </c>
    </row>
    <row r="131" spans="13:16" x14ac:dyDescent="0.25">
      <c r="M131" s="66">
        <v>3.5</v>
      </c>
      <c r="N131">
        <f t="shared" si="3"/>
        <v>0.35</v>
      </c>
      <c r="O131" s="58">
        <f t="shared" si="4"/>
        <v>0.62499999999999989</v>
      </c>
      <c r="P131" s="58">
        <f t="shared" si="5"/>
        <v>1.0040622134905044</v>
      </c>
    </row>
    <row r="132" spans="13:16" x14ac:dyDescent="0.25">
      <c r="M132" s="66">
        <v>3.5</v>
      </c>
      <c r="N132">
        <f t="shared" ref="N132:N152" si="6">M132/10</f>
        <v>0.35</v>
      </c>
      <c r="O132" s="58">
        <f t="shared" ref="O132:O152" si="7">((M132-2)/(4.4-2))*(1-0)+0</f>
        <v>0.62499999999999989</v>
      </c>
      <c r="P132" s="58">
        <f t="shared" ref="P132:P152" si="8">(M132-0.433594)/3.054</f>
        <v>1.0040622134905044</v>
      </c>
    </row>
    <row r="133" spans="13:16" x14ac:dyDescent="0.25">
      <c r="M133" s="66">
        <v>3.5</v>
      </c>
      <c r="N133">
        <f t="shared" si="6"/>
        <v>0.35</v>
      </c>
      <c r="O133" s="58">
        <f t="shared" si="7"/>
        <v>0.62499999999999989</v>
      </c>
      <c r="P133" s="58">
        <f t="shared" si="8"/>
        <v>1.0040622134905044</v>
      </c>
    </row>
    <row r="134" spans="13:16" x14ac:dyDescent="0.25">
      <c r="M134" s="66">
        <v>3.5</v>
      </c>
      <c r="N134">
        <f t="shared" si="6"/>
        <v>0.35</v>
      </c>
      <c r="O134" s="58">
        <f t="shared" si="7"/>
        <v>0.62499999999999989</v>
      </c>
      <c r="P134" s="58">
        <f t="shared" si="8"/>
        <v>1.0040622134905044</v>
      </c>
    </row>
    <row r="135" spans="13:16" x14ac:dyDescent="0.25">
      <c r="M135" s="66">
        <v>3.6</v>
      </c>
      <c r="N135">
        <f t="shared" si="6"/>
        <v>0.36</v>
      </c>
      <c r="O135" s="58">
        <f t="shared" si="7"/>
        <v>0.66666666666666663</v>
      </c>
      <c r="P135" s="58">
        <f t="shared" si="8"/>
        <v>1.0368061558611659</v>
      </c>
    </row>
    <row r="136" spans="13:16" x14ac:dyDescent="0.25">
      <c r="M136" s="66">
        <v>3.6</v>
      </c>
      <c r="N136">
        <f t="shared" si="6"/>
        <v>0.36</v>
      </c>
      <c r="O136" s="58">
        <f t="shared" si="7"/>
        <v>0.66666666666666663</v>
      </c>
      <c r="P136" s="58">
        <f t="shared" si="8"/>
        <v>1.0368061558611659</v>
      </c>
    </row>
    <row r="137" spans="13:16" x14ac:dyDescent="0.25">
      <c r="M137" s="66">
        <v>3.6</v>
      </c>
      <c r="N137">
        <f t="shared" si="6"/>
        <v>0.36</v>
      </c>
      <c r="O137" s="58">
        <f t="shared" si="7"/>
        <v>0.66666666666666663</v>
      </c>
      <c r="P137" s="58">
        <f t="shared" si="8"/>
        <v>1.0368061558611659</v>
      </c>
    </row>
    <row r="138" spans="13:16" x14ac:dyDescent="0.25">
      <c r="M138" s="66">
        <v>3.7</v>
      </c>
      <c r="N138">
        <f t="shared" si="6"/>
        <v>0.37</v>
      </c>
      <c r="O138" s="58">
        <f t="shared" si="7"/>
        <v>0.70833333333333326</v>
      </c>
      <c r="P138" s="58">
        <f t="shared" si="8"/>
        <v>1.0695500982318273</v>
      </c>
    </row>
    <row r="139" spans="13:16" x14ac:dyDescent="0.25">
      <c r="M139" s="66">
        <v>3.7</v>
      </c>
      <c r="N139">
        <f t="shared" si="6"/>
        <v>0.37</v>
      </c>
      <c r="O139" s="58">
        <f t="shared" si="7"/>
        <v>0.70833333333333326</v>
      </c>
      <c r="P139" s="58">
        <f t="shared" si="8"/>
        <v>1.0695500982318273</v>
      </c>
    </row>
    <row r="140" spans="13:16" x14ac:dyDescent="0.25">
      <c r="M140" s="66">
        <v>3.7</v>
      </c>
      <c r="N140">
        <f t="shared" si="6"/>
        <v>0.37</v>
      </c>
      <c r="O140" s="58">
        <f t="shared" si="7"/>
        <v>0.70833333333333326</v>
      </c>
      <c r="P140" s="58">
        <f t="shared" si="8"/>
        <v>1.0695500982318273</v>
      </c>
    </row>
    <row r="141" spans="13:16" x14ac:dyDescent="0.25">
      <c r="M141" s="66">
        <v>3.8</v>
      </c>
      <c r="N141">
        <f t="shared" si="6"/>
        <v>0.38</v>
      </c>
      <c r="O141" s="58">
        <f t="shared" si="7"/>
        <v>0.74999999999999978</v>
      </c>
      <c r="P141" s="58">
        <f t="shared" si="8"/>
        <v>1.1022940406024886</v>
      </c>
    </row>
    <row r="142" spans="13:16" x14ac:dyDescent="0.25">
      <c r="M142" s="66">
        <v>3.8</v>
      </c>
      <c r="N142">
        <f t="shared" si="6"/>
        <v>0.38</v>
      </c>
      <c r="O142" s="58">
        <f t="shared" si="7"/>
        <v>0.74999999999999978</v>
      </c>
      <c r="P142" s="58">
        <f t="shared" si="8"/>
        <v>1.1022940406024886</v>
      </c>
    </row>
    <row r="143" spans="13:16" x14ac:dyDescent="0.25">
      <c r="M143" s="66">
        <v>3.8</v>
      </c>
      <c r="N143">
        <f t="shared" si="6"/>
        <v>0.38</v>
      </c>
      <c r="O143" s="58">
        <f t="shared" si="7"/>
        <v>0.74999999999999978</v>
      </c>
      <c r="P143" s="58">
        <f t="shared" si="8"/>
        <v>1.1022940406024886</v>
      </c>
    </row>
    <row r="144" spans="13:16" x14ac:dyDescent="0.25">
      <c r="M144" s="66">
        <v>3.8</v>
      </c>
      <c r="N144">
        <f t="shared" si="6"/>
        <v>0.38</v>
      </c>
      <c r="O144" s="58">
        <f t="shared" si="7"/>
        <v>0.74999999999999978</v>
      </c>
      <c r="P144" s="58">
        <f t="shared" si="8"/>
        <v>1.1022940406024886</v>
      </c>
    </row>
    <row r="145" spans="13:16" x14ac:dyDescent="0.25">
      <c r="M145" s="66">
        <v>3.8</v>
      </c>
      <c r="N145">
        <f t="shared" si="6"/>
        <v>0.38</v>
      </c>
      <c r="O145" s="58">
        <f t="shared" si="7"/>
        <v>0.74999999999999978</v>
      </c>
      <c r="P145" s="58">
        <f t="shared" si="8"/>
        <v>1.1022940406024886</v>
      </c>
    </row>
    <row r="146" spans="13:16" x14ac:dyDescent="0.25">
      <c r="M146" s="66">
        <v>3.8</v>
      </c>
      <c r="N146">
        <f t="shared" si="6"/>
        <v>0.38</v>
      </c>
      <c r="O146" s="58">
        <f t="shared" si="7"/>
        <v>0.74999999999999978</v>
      </c>
      <c r="P146" s="58">
        <f t="shared" si="8"/>
        <v>1.1022940406024886</v>
      </c>
    </row>
    <row r="147" spans="13:16" x14ac:dyDescent="0.25">
      <c r="M147" s="66">
        <v>3.9</v>
      </c>
      <c r="N147">
        <f t="shared" si="6"/>
        <v>0.39</v>
      </c>
      <c r="O147" s="58">
        <f t="shared" si="7"/>
        <v>0.79166666666666652</v>
      </c>
      <c r="P147" s="58">
        <f t="shared" si="8"/>
        <v>1.1350379829731501</v>
      </c>
    </row>
    <row r="148" spans="13:16" x14ac:dyDescent="0.25">
      <c r="M148" s="66">
        <v>3.9</v>
      </c>
      <c r="N148">
        <f t="shared" si="6"/>
        <v>0.39</v>
      </c>
      <c r="O148" s="58">
        <f t="shared" si="7"/>
        <v>0.79166666666666652</v>
      </c>
      <c r="P148" s="58">
        <f t="shared" si="8"/>
        <v>1.1350379829731501</v>
      </c>
    </row>
    <row r="149" spans="13:16" x14ac:dyDescent="0.25">
      <c r="M149" s="66">
        <v>4</v>
      </c>
      <c r="N149">
        <f t="shared" si="6"/>
        <v>0.4</v>
      </c>
      <c r="O149" s="58">
        <f t="shared" si="7"/>
        <v>0.83333333333333326</v>
      </c>
      <c r="P149" s="58">
        <f t="shared" si="8"/>
        <v>1.1677819253438115</v>
      </c>
    </row>
    <row r="150" spans="13:16" x14ac:dyDescent="0.25">
      <c r="M150" s="66">
        <v>4.0999999999999996</v>
      </c>
      <c r="N150">
        <f t="shared" si="6"/>
        <v>0.41</v>
      </c>
      <c r="O150" s="58">
        <f t="shared" si="7"/>
        <v>0.87499999999999978</v>
      </c>
      <c r="P150" s="58">
        <f t="shared" si="8"/>
        <v>1.2005258677144728</v>
      </c>
    </row>
    <row r="151" spans="13:16" x14ac:dyDescent="0.25">
      <c r="M151" s="66">
        <v>4.2</v>
      </c>
      <c r="N151">
        <f t="shared" si="6"/>
        <v>0.42000000000000004</v>
      </c>
      <c r="O151" s="58">
        <f t="shared" si="7"/>
        <v>0.91666666666666663</v>
      </c>
      <c r="P151" s="58">
        <f t="shared" si="8"/>
        <v>1.2332698100851345</v>
      </c>
    </row>
    <row r="152" spans="13:16" x14ac:dyDescent="0.25">
      <c r="M152" s="66">
        <v>4.4000000000000004</v>
      </c>
      <c r="N152">
        <f t="shared" si="6"/>
        <v>0.44000000000000006</v>
      </c>
      <c r="O152" s="58">
        <f t="shared" si="7"/>
        <v>1</v>
      </c>
      <c r="P152" s="58">
        <f t="shared" si="8"/>
        <v>1.2987576948264574</v>
      </c>
    </row>
  </sheetData>
  <sortState xmlns:xlrd2="http://schemas.microsoft.com/office/spreadsheetml/2017/richdata2" ref="M3:M152">
    <sortCondition ref="M3:M152"/>
  </sortState>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9730A-8100-48F4-8E66-D519E6FB08E9}">
  <dimension ref="A1:I66"/>
  <sheetViews>
    <sheetView topLeftCell="A31" zoomScaleNormal="100" workbookViewId="0">
      <selection activeCell="B52" sqref="B52"/>
    </sheetView>
  </sheetViews>
  <sheetFormatPr defaultColWidth="8.85546875" defaultRowHeight="15" x14ac:dyDescent="0.25"/>
  <cols>
    <col min="1" max="1" width="15.140625" bestFit="1" customWidth="1"/>
    <col min="2" max="2" width="9.85546875" customWidth="1"/>
    <col min="3" max="3" width="13.5703125" customWidth="1"/>
    <col min="4" max="4" width="17" customWidth="1"/>
    <col min="5" max="5" width="19" customWidth="1"/>
    <col min="8" max="8" width="21.28515625" customWidth="1"/>
    <col min="10" max="10" width="21.42578125" bestFit="1" customWidth="1"/>
    <col min="11" max="12" width="4" customWidth="1"/>
    <col min="13" max="13" width="3.42578125" customWidth="1"/>
  </cols>
  <sheetData>
    <row r="1" spans="1:9" ht="18.75" x14ac:dyDescent="0.3">
      <c r="A1" s="8" t="s">
        <v>86</v>
      </c>
    </row>
    <row r="2" spans="1:9" x14ac:dyDescent="0.25">
      <c r="B2" t="s">
        <v>87</v>
      </c>
    </row>
    <row r="3" spans="1:9" ht="132.75" customHeight="1" x14ac:dyDescent="0.25">
      <c r="C3" s="83" t="s">
        <v>439</v>
      </c>
      <c r="D3" s="83"/>
      <c r="E3" s="83"/>
      <c r="F3" s="83"/>
      <c r="G3" s="83"/>
      <c r="H3" s="83"/>
      <c r="I3" s="83"/>
    </row>
    <row r="5" spans="1:9" x14ac:dyDescent="0.25">
      <c r="B5" t="s">
        <v>228</v>
      </c>
    </row>
    <row r="6" spans="1:9" x14ac:dyDescent="0.25">
      <c r="C6" t="s">
        <v>229</v>
      </c>
    </row>
    <row r="8" spans="1:9" x14ac:dyDescent="0.25">
      <c r="H8" t="s">
        <v>414</v>
      </c>
    </row>
    <row r="9" spans="1:9" x14ac:dyDescent="0.25">
      <c r="B9" s="4" t="s">
        <v>227</v>
      </c>
      <c r="E9" s="4" t="s">
        <v>230</v>
      </c>
    </row>
    <row r="10" spans="1:9" x14ac:dyDescent="0.25">
      <c r="C10" t="s">
        <v>231</v>
      </c>
      <c r="E10" t="s">
        <v>232</v>
      </c>
    </row>
    <row r="11" spans="1:9" x14ac:dyDescent="0.25">
      <c r="C11" t="s">
        <v>233</v>
      </c>
      <c r="E11" t="s">
        <v>234</v>
      </c>
    </row>
    <row r="12" spans="1:9" x14ac:dyDescent="0.25">
      <c r="C12" t="s">
        <v>235</v>
      </c>
      <c r="E12" t="s">
        <v>236</v>
      </c>
    </row>
    <row r="13" spans="1:9" x14ac:dyDescent="0.25">
      <c r="E13" t="s">
        <v>88</v>
      </c>
    </row>
    <row r="16" spans="1:9" x14ac:dyDescent="0.25">
      <c r="B16" s="4" t="s">
        <v>237</v>
      </c>
    </row>
    <row r="17" spans="1:8" x14ac:dyDescent="0.25">
      <c r="C17" t="s">
        <v>238</v>
      </c>
    </row>
    <row r="18" spans="1:8" x14ac:dyDescent="0.25">
      <c r="C18" t="s">
        <v>239</v>
      </c>
    </row>
    <row r="19" spans="1:8" x14ac:dyDescent="0.25">
      <c r="C19" t="s">
        <v>240</v>
      </c>
    </row>
    <row r="20" spans="1:8" x14ac:dyDescent="0.25">
      <c r="C20" t="s">
        <v>241</v>
      </c>
    </row>
    <row r="21" spans="1:8" x14ac:dyDescent="0.25">
      <c r="C21" t="s">
        <v>242</v>
      </c>
    </row>
    <row r="22" spans="1:8" x14ac:dyDescent="0.25">
      <c r="C22" t="s">
        <v>243</v>
      </c>
    </row>
    <row r="24" spans="1:8" ht="18.75" x14ac:dyDescent="0.3">
      <c r="A24" s="10" t="s">
        <v>89</v>
      </c>
      <c r="B24" t="s">
        <v>90</v>
      </c>
    </row>
    <row r="25" spans="1:8" x14ac:dyDescent="0.25">
      <c r="B25" t="s">
        <v>91</v>
      </c>
    </row>
    <row r="26" spans="1:8" x14ac:dyDescent="0.25">
      <c r="C26" t="s">
        <v>92</v>
      </c>
    </row>
    <row r="32" spans="1:8" ht="15.75" thickBot="1" x14ac:dyDescent="0.3">
      <c r="C32" s="69" t="s">
        <v>442</v>
      </c>
      <c r="H32" s="69" t="s">
        <v>444</v>
      </c>
    </row>
    <row r="33" spans="1:9" ht="15.75" thickTop="1" x14ac:dyDescent="0.25">
      <c r="C33" s="68" t="s">
        <v>231</v>
      </c>
      <c r="H33" s="68" t="s">
        <v>232</v>
      </c>
    </row>
    <row r="34" spans="1:9" ht="15.75" thickBot="1" x14ac:dyDescent="0.3">
      <c r="C34" s="68" t="s">
        <v>233</v>
      </c>
      <c r="E34" s="69" t="s">
        <v>445</v>
      </c>
      <c r="H34" s="68" t="s">
        <v>234</v>
      </c>
    </row>
    <row r="35" spans="1:9" ht="15.75" thickTop="1" x14ac:dyDescent="0.25">
      <c r="C35" s="21" t="s">
        <v>235</v>
      </c>
      <c r="E35" s="21" t="s">
        <v>446</v>
      </c>
      <c r="H35" s="68" t="s">
        <v>236</v>
      </c>
    </row>
    <row r="36" spans="1:9" x14ac:dyDescent="0.25">
      <c r="E36" s="24" t="s">
        <v>447</v>
      </c>
      <c r="H36" s="21" t="s">
        <v>88</v>
      </c>
    </row>
    <row r="37" spans="1:9" ht="15.75" thickBot="1" x14ac:dyDescent="0.3">
      <c r="E37" s="69" t="s">
        <v>448</v>
      </c>
    </row>
    <row r="38" spans="1:9" ht="16.5" thickTop="1" thickBot="1" x14ac:dyDescent="0.3">
      <c r="C38" s="69" t="s">
        <v>443</v>
      </c>
      <c r="E38" s="21" t="s">
        <v>440</v>
      </c>
    </row>
    <row r="39" spans="1:9" ht="15.75" thickTop="1" x14ac:dyDescent="0.25">
      <c r="C39" s="68" t="s">
        <v>238</v>
      </c>
      <c r="E39" s="24" t="s">
        <v>441</v>
      </c>
    </row>
    <row r="40" spans="1:9" x14ac:dyDescent="0.25">
      <c r="C40" s="68" t="s">
        <v>239</v>
      </c>
    </row>
    <row r="41" spans="1:9" x14ac:dyDescent="0.25">
      <c r="C41" s="68" t="s">
        <v>240</v>
      </c>
    </row>
    <row r="42" spans="1:9" x14ac:dyDescent="0.25">
      <c r="C42" s="68" t="s">
        <v>241</v>
      </c>
    </row>
    <row r="43" spans="1:9" x14ac:dyDescent="0.25">
      <c r="C43" s="68" t="s">
        <v>242</v>
      </c>
    </row>
    <row r="44" spans="1:9" x14ac:dyDescent="0.25">
      <c r="C44" s="21" t="s">
        <v>243</v>
      </c>
    </row>
    <row r="47" spans="1:9" x14ac:dyDescent="0.25">
      <c r="A47" s="34"/>
      <c r="B47" s="34"/>
      <c r="C47" s="34"/>
      <c r="D47" s="34"/>
      <c r="E47" s="34"/>
      <c r="F47" s="34"/>
      <c r="G47" s="34"/>
      <c r="H47" s="34"/>
      <c r="I47" s="34"/>
    </row>
    <row r="48" spans="1:9" x14ac:dyDescent="0.25">
      <c r="A48" s="34"/>
      <c r="B48" s="34"/>
      <c r="C48" s="34"/>
      <c r="D48" s="34"/>
      <c r="E48" s="34"/>
      <c r="F48" s="34"/>
      <c r="G48" s="34"/>
      <c r="H48" s="34"/>
      <c r="I48" s="34"/>
    </row>
    <row r="49" spans="1:9" x14ac:dyDescent="0.25">
      <c r="A49" s="34"/>
      <c r="B49" s="34"/>
      <c r="C49" s="34"/>
      <c r="D49" s="34"/>
      <c r="E49" s="34"/>
      <c r="F49" s="34"/>
      <c r="G49" s="34"/>
      <c r="H49" s="34"/>
      <c r="I49" s="34"/>
    </row>
    <row r="50" spans="1:9" x14ac:dyDescent="0.25">
      <c r="A50" s="34"/>
      <c r="B50" s="34"/>
      <c r="C50" s="34"/>
      <c r="D50" s="34"/>
      <c r="E50" s="34"/>
      <c r="F50" s="34"/>
      <c r="G50" s="34"/>
      <c r="H50" s="34"/>
      <c r="I50" s="34"/>
    </row>
    <row r="51" spans="1:9" x14ac:dyDescent="0.25">
      <c r="A51" s="34"/>
      <c r="B51" s="34"/>
      <c r="C51" s="34"/>
      <c r="D51" s="34"/>
      <c r="E51" s="34"/>
      <c r="F51" s="34"/>
      <c r="G51" s="34"/>
      <c r="H51" s="34"/>
      <c r="I51" s="34"/>
    </row>
    <row r="52" spans="1:9" x14ac:dyDescent="0.25">
      <c r="A52" s="34"/>
      <c r="B52" s="34"/>
      <c r="C52" s="34"/>
      <c r="D52" s="34"/>
      <c r="E52" s="34"/>
      <c r="F52" s="34"/>
      <c r="G52" s="34"/>
      <c r="H52" s="34"/>
      <c r="I52" s="34"/>
    </row>
    <row r="53" spans="1:9" x14ac:dyDescent="0.25">
      <c r="A53" s="34"/>
      <c r="B53" s="34"/>
      <c r="C53" s="34"/>
      <c r="D53" s="34"/>
      <c r="E53" s="34"/>
      <c r="F53" s="34"/>
      <c r="G53" s="34"/>
      <c r="H53" s="34"/>
      <c r="I53" s="34"/>
    </row>
    <row r="54" spans="1:9" x14ac:dyDescent="0.25">
      <c r="A54" s="34"/>
      <c r="B54" s="34"/>
      <c r="C54" s="34"/>
      <c r="D54" s="34"/>
      <c r="E54" s="34"/>
      <c r="F54" s="34"/>
      <c r="G54" s="34"/>
      <c r="H54" s="34"/>
      <c r="I54" s="34"/>
    </row>
    <row r="55" spans="1:9" x14ac:dyDescent="0.25">
      <c r="A55" s="34"/>
      <c r="B55" s="34"/>
      <c r="C55" s="34"/>
      <c r="D55" s="34"/>
      <c r="E55" s="34"/>
      <c r="F55" s="34"/>
      <c r="G55" s="34"/>
      <c r="H55" s="34"/>
      <c r="I55" s="34"/>
    </row>
    <row r="56" spans="1:9" x14ac:dyDescent="0.25">
      <c r="A56" s="34"/>
      <c r="B56" s="34"/>
      <c r="C56" s="34"/>
      <c r="D56" s="34"/>
      <c r="E56" s="34"/>
      <c r="F56" s="34"/>
      <c r="G56" s="34"/>
      <c r="H56" s="34"/>
      <c r="I56" s="34"/>
    </row>
    <row r="57" spans="1:9" x14ac:dyDescent="0.25">
      <c r="A57" s="34"/>
      <c r="B57" s="34"/>
      <c r="C57" s="34"/>
      <c r="D57" s="34"/>
      <c r="E57" s="34"/>
      <c r="F57" s="34"/>
      <c r="G57" s="34"/>
      <c r="H57" s="34"/>
      <c r="I57" s="34"/>
    </row>
    <row r="58" spans="1:9" x14ac:dyDescent="0.25">
      <c r="A58" s="34"/>
      <c r="B58" s="34"/>
      <c r="C58" s="34"/>
      <c r="D58" s="34"/>
      <c r="E58" s="34"/>
      <c r="F58" s="34"/>
      <c r="G58" s="34"/>
      <c r="H58" s="34"/>
      <c r="I58" s="34"/>
    </row>
    <row r="59" spans="1:9" x14ac:dyDescent="0.25">
      <c r="A59" s="34"/>
      <c r="B59" s="34"/>
      <c r="C59" s="34"/>
      <c r="D59" s="34"/>
      <c r="E59" s="34"/>
      <c r="F59" s="34"/>
      <c r="G59" s="34"/>
      <c r="H59" s="34"/>
      <c r="I59" s="34"/>
    </row>
    <row r="60" spans="1:9" x14ac:dyDescent="0.25">
      <c r="A60" s="34"/>
      <c r="B60" s="34"/>
      <c r="C60" s="34"/>
      <c r="D60" s="34"/>
      <c r="E60" s="34"/>
      <c r="F60" s="34"/>
      <c r="G60" s="34"/>
      <c r="H60" s="34"/>
      <c r="I60" s="34"/>
    </row>
    <row r="61" spans="1:9" x14ac:dyDescent="0.25">
      <c r="A61" s="34"/>
      <c r="B61" s="34"/>
      <c r="C61" s="34"/>
      <c r="D61" s="34"/>
      <c r="E61" s="34"/>
      <c r="F61" s="34"/>
      <c r="G61" s="34"/>
      <c r="H61" s="34"/>
      <c r="I61" s="34"/>
    </row>
    <row r="62" spans="1:9" x14ac:dyDescent="0.25">
      <c r="A62" s="34"/>
      <c r="B62" s="34"/>
      <c r="C62" s="34"/>
      <c r="D62" s="34"/>
      <c r="E62" s="34"/>
      <c r="F62" s="34"/>
      <c r="G62" s="34"/>
      <c r="H62" s="34"/>
      <c r="I62" s="34"/>
    </row>
    <row r="63" spans="1:9" x14ac:dyDescent="0.25">
      <c r="A63" s="34"/>
      <c r="B63" s="34"/>
      <c r="C63" s="34"/>
      <c r="D63" s="34"/>
      <c r="E63" s="34"/>
      <c r="F63" s="34"/>
      <c r="G63" s="34"/>
      <c r="H63" s="34"/>
      <c r="I63" s="34"/>
    </row>
    <row r="64" spans="1:9" x14ac:dyDescent="0.25">
      <c r="A64" s="34"/>
      <c r="B64" s="34"/>
      <c r="C64" s="34"/>
      <c r="D64" s="34"/>
      <c r="E64" s="34"/>
      <c r="F64" s="34"/>
      <c r="G64" s="34"/>
      <c r="H64" s="34"/>
      <c r="I64" s="34"/>
    </row>
    <row r="65" spans="1:9" x14ac:dyDescent="0.25">
      <c r="A65" s="34"/>
      <c r="B65" s="34"/>
      <c r="C65" s="34"/>
      <c r="D65" s="34"/>
      <c r="E65" s="34"/>
      <c r="F65" s="34"/>
      <c r="G65" s="34"/>
      <c r="H65" s="34"/>
      <c r="I65" s="34"/>
    </row>
    <row r="66" spans="1:9" x14ac:dyDescent="0.25">
      <c r="A66" s="34"/>
      <c r="B66" s="34"/>
      <c r="C66" s="34"/>
      <c r="D66" s="34"/>
      <c r="E66" s="34"/>
      <c r="F66" s="34"/>
      <c r="G66" s="34"/>
      <c r="H66" s="34"/>
      <c r="I66" s="34"/>
    </row>
  </sheetData>
  <mergeCells count="1">
    <mergeCell ref="C3:I3"/>
  </mergeCells>
  <pageMargins left="0.7" right="0.7" top="0.75" bottom="0.75" header="0.3" footer="0.3"/>
  <pageSetup scale="94"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ABA2D1-388C-4218-8BE1-29873196265A}">
  <dimension ref="A1:L46"/>
  <sheetViews>
    <sheetView topLeftCell="A11" workbookViewId="0">
      <selection activeCell="I34" sqref="I34"/>
    </sheetView>
  </sheetViews>
  <sheetFormatPr defaultColWidth="8.85546875" defaultRowHeight="15" x14ac:dyDescent="0.25"/>
  <cols>
    <col min="1" max="1" width="2.85546875" customWidth="1"/>
    <col min="2" max="2" width="4.42578125" customWidth="1"/>
    <col min="11" max="11" width="24.140625" bestFit="1" customWidth="1"/>
  </cols>
  <sheetData>
    <row r="1" spans="1:1" ht="18.75" x14ac:dyDescent="0.3">
      <c r="A1" s="8" t="s">
        <v>93</v>
      </c>
    </row>
    <row r="3" spans="1:1" x14ac:dyDescent="0.25">
      <c r="A3" t="s">
        <v>94</v>
      </c>
    </row>
    <row r="5" spans="1:1" x14ac:dyDescent="0.25">
      <c r="A5" t="s">
        <v>95</v>
      </c>
    </row>
    <row r="30" spans="1:1" x14ac:dyDescent="0.25">
      <c r="A30" s="11" t="s">
        <v>383</v>
      </c>
    </row>
    <row r="31" spans="1:1" x14ac:dyDescent="0.25">
      <c r="A31" t="s">
        <v>384</v>
      </c>
    </row>
    <row r="33" spans="1:12" x14ac:dyDescent="0.25">
      <c r="A33" s="9" t="s">
        <v>41</v>
      </c>
      <c r="B33" t="s">
        <v>244</v>
      </c>
      <c r="K33" t="s">
        <v>454</v>
      </c>
      <c r="L33" t="s">
        <v>449</v>
      </c>
    </row>
    <row r="34" spans="1:12" x14ac:dyDescent="0.25">
      <c r="A34" s="9" t="s">
        <v>41</v>
      </c>
      <c r="B34" t="s">
        <v>245</v>
      </c>
      <c r="K34" t="s">
        <v>454</v>
      </c>
      <c r="L34" t="s">
        <v>450</v>
      </c>
    </row>
    <row r="35" spans="1:12" ht="18.75" x14ac:dyDescent="0.3">
      <c r="A35" s="35" t="s">
        <v>41</v>
      </c>
      <c r="B35" t="s">
        <v>246</v>
      </c>
      <c r="K35" t="s">
        <v>454</v>
      </c>
      <c r="L35" t="s">
        <v>451</v>
      </c>
    </row>
    <row r="36" spans="1:12" ht="18.75" x14ac:dyDescent="0.3">
      <c r="A36" s="35" t="s">
        <v>41</v>
      </c>
      <c r="B36" t="s">
        <v>247</v>
      </c>
      <c r="K36" t="s">
        <v>454</v>
      </c>
      <c r="L36" t="s">
        <v>452</v>
      </c>
    </row>
    <row r="37" spans="1:12" ht="18.75" x14ac:dyDescent="0.3">
      <c r="A37" s="35" t="s">
        <v>41</v>
      </c>
      <c r="B37" t="s">
        <v>248</v>
      </c>
      <c r="K37" t="s">
        <v>454</v>
      </c>
      <c r="L37" t="s">
        <v>453</v>
      </c>
    </row>
    <row r="38" spans="1:12" ht="18.75" x14ac:dyDescent="0.3">
      <c r="A38" s="35" t="s">
        <v>41</v>
      </c>
      <c r="B38" t="s">
        <v>98</v>
      </c>
      <c r="K38" t="s">
        <v>454</v>
      </c>
      <c r="L38" t="s">
        <v>455</v>
      </c>
    </row>
    <row r="39" spans="1:12" ht="18.75" x14ac:dyDescent="0.3">
      <c r="A39" s="35" t="s">
        <v>41</v>
      </c>
      <c r="B39" t="s">
        <v>96</v>
      </c>
      <c r="K39" t="s">
        <v>454</v>
      </c>
      <c r="L39" t="s">
        <v>456</v>
      </c>
    </row>
    <row r="40" spans="1:12" ht="18.75" x14ac:dyDescent="0.3">
      <c r="A40" s="35" t="s">
        <v>41</v>
      </c>
      <c r="B40" t="s">
        <v>97</v>
      </c>
      <c r="K40" t="s">
        <v>454</v>
      </c>
      <c r="L40" t="s">
        <v>457</v>
      </c>
    </row>
    <row r="42" spans="1:12" x14ac:dyDescent="0.25">
      <c r="A42" t="s">
        <v>325</v>
      </c>
    </row>
    <row r="43" spans="1:12" x14ac:dyDescent="0.25">
      <c r="B43" t="s">
        <v>326</v>
      </c>
    </row>
    <row r="44" spans="1:12" x14ac:dyDescent="0.25">
      <c r="B44" t="s">
        <v>390</v>
      </c>
    </row>
    <row r="46" spans="1:12" x14ac:dyDescent="0.25">
      <c r="B46" t="s">
        <v>458</v>
      </c>
      <c r="C46">
        <f xml:space="preserve"> (3+1)*(3+1)+(6+1)*(3+1)</f>
        <v>44</v>
      </c>
    </row>
  </sheetData>
  <pageMargins left="0.7" right="0.7" top="0.75" bottom="0.75" header="0.3" footer="0.3"/>
  <pageSetup orientation="portrait"/>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31"/>
  <sheetViews>
    <sheetView zoomScale="85" zoomScaleNormal="85" workbookViewId="0">
      <selection activeCell="A3" sqref="A3"/>
    </sheetView>
  </sheetViews>
  <sheetFormatPr defaultRowHeight="15" x14ac:dyDescent="0.25"/>
  <cols>
    <col min="1" max="1" width="5.140625" customWidth="1"/>
  </cols>
  <sheetData>
    <row r="1" spans="1:5" ht="21" x14ac:dyDescent="0.35">
      <c r="A1" t="s">
        <v>249</v>
      </c>
    </row>
    <row r="2" spans="1:5" x14ac:dyDescent="0.25">
      <c r="C2" t="s">
        <v>250</v>
      </c>
    </row>
    <row r="3" spans="1:5" x14ac:dyDescent="0.25">
      <c r="C3" t="s">
        <v>251</v>
      </c>
    </row>
    <row r="4" spans="1:5" x14ac:dyDescent="0.25">
      <c r="C4" t="s">
        <v>252</v>
      </c>
    </row>
    <row r="5" spans="1:5" x14ac:dyDescent="0.25">
      <c r="C5" t="s">
        <v>99</v>
      </c>
    </row>
    <row r="6" spans="1:5" x14ac:dyDescent="0.25">
      <c r="C6" t="s">
        <v>253</v>
      </c>
    </row>
    <row r="7" spans="1:5" x14ac:dyDescent="0.25">
      <c r="D7" t="s">
        <v>254</v>
      </c>
    </row>
    <row r="8" spans="1:5" x14ac:dyDescent="0.25">
      <c r="D8" t="s">
        <v>255</v>
      </c>
    </row>
    <row r="9" spans="1:5" x14ac:dyDescent="0.25">
      <c r="D9" t="s">
        <v>256</v>
      </c>
    </row>
    <row r="10" spans="1:5" x14ac:dyDescent="0.25">
      <c r="E10" t="s">
        <v>257</v>
      </c>
    </row>
    <row r="11" spans="1:5" x14ac:dyDescent="0.25">
      <c r="D11" t="s">
        <v>258</v>
      </c>
    </row>
    <row r="14" spans="1:5" x14ac:dyDescent="0.25">
      <c r="A14" t="s">
        <v>100</v>
      </c>
    </row>
    <row r="15" spans="1:5" x14ac:dyDescent="0.25">
      <c r="A15" t="s">
        <v>101</v>
      </c>
    </row>
    <row r="16" spans="1:5" x14ac:dyDescent="0.25">
      <c r="B16" t="s">
        <v>259</v>
      </c>
    </row>
    <row r="17" spans="1:2" x14ac:dyDescent="0.25">
      <c r="A17" t="s">
        <v>30</v>
      </c>
      <c r="B17" t="s">
        <v>102</v>
      </c>
    </row>
    <row r="18" spans="1:2" x14ac:dyDescent="0.25">
      <c r="B18" t="s">
        <v>103</v>
      </c>
    </row>
    <row r="19" spans="1:2" x14ac:dyDescent="0.25">
      <c r="A19" t="s">
        <v>32</v>
      </c>
      <c r="B19" t="s">
        <v>104</v>
      </c>
    </row>
    <row r="20" spans="1:2" x14ac:dyDescent="0.25">
      <c r="B20" t="s">
        <v>105</v>
      </c>
    </row>
    <row r="21" spans="1:2" x14ac:dyDescent="0.25">
      <c r="B21" t="s">
        <v>260</v>
      </c>
    </row>
    <row r="22" spans="1:2" x14ac:dyDescent="0.25">
      <c r="B22" t="s">
        <v>206</v>
      </c>
    </row>
    <row r="23" spans="1:2" x14ac:dyDescent="0.25">
      <c r="A23" t="s">
        <v>35</v>
      </c>
      <c r="B23" t="s">
        <v>106</v>
      </c>
    </row>
    <row r="24" spans="1:2" x14ac:dyDescent="0.25">
      <c r="B24" t="s">
        <v>107</v>
      </c>
    </row>
    <row r="25" spans="1:2" x14ac:dyDescent="0.25">
      <c r="B25" t="s">
        <v>108</v>
      </c>
    </row>
    <row r="26" spans="1:2" x14ac:dyDescent="0.25">
      <c r="B26" t="s">
        <v>109</v>
      </c>
    </row>
    <row r="27" spans="1:2" x14ac:dyDescent="0.25">
      <c r="B27" t="s">
        <v>110</v>
      </c>
    </row>
    <row r="28" spans="1:2" x14ac:dyDescent="0.25">
      <c r="B28" t="s">
        <v>111</v>
      </c>
    </row>
    <row r="29" spans="1:2" x14ac:dyDescent="0.25">
      <c r="B29" t="s">
        <v>112</v>
      </c>
    </row>
    <row r="30" spans="1:2" x14ac:dyDescent="0.25">
      <c r="B30" t="s">
        <v>113</v>
      </c>
    </row>
    <row r="31" spans="1:2" x14ac:dyDescent="0.25">
      <c r="A31" t="s">
        <v>38</v>
      </c>
      <c r="B31" t="s">
        <v>114</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19</vt:i4>
      </vt:variant>
      <vt:variant>
        <vt:lpstr>Named Ranges</vt:lpstr>
      </vt:variant>
      <vt:variant>
        <vt:i4>1</vt:i4>
      </vt:variant>
    </vt:vector>
  </HeadingPairs>
  <TitlesOfParts>
    <vt:vector size="20" baseType="lpstr">
      <vt:lpstr>HW Index</vt:lpstr>
      <vt:lpstr>Problem 2.2</vt:lpstr>
      <vt:lpstr>Problem 2.3</vt:lpstr>
      <vt:lpstr>Problem 2.6</vt:lpstr>
      <vt:lpstr>Problem 3.3</vt:lpstr>
      <vt:lpstr>Problem 3.7</vt:lpstr>
      <vt:lpstr>Problem 4.3</vt:lpstr>
      <vt:lpstr>Problem 4.4</vt:lpstr>
      <vt:lpstr>Problem 4.16</vt:lpstr>
      <vt:lpstr>Problem 6.6</vt:lpstr>
      <vt:lpstr>Problem 6.14c</vt:lpstr>
      <vt:lpstr>Problem 8.7 demo</vt:lpstr>
      <vt:lpstr>Problem 8.7 HW</vt:lpstr>
      <vt:lpstr>Problem 8.12 demo</vt:lpstr>
      <vt:lpstr>Problem 8.12  HW</vt:lpstr>
      <vt:lpstr>HW Problem 9.1</vt:lpstr>
      <vt:lpstr>HW Problem 9.4- 9.6</vt:lpstr>
      <vt:lpstr>HW, Chapter 10</vt:lpstr>
      <vt:lpstr>table_8_1</vt:lpstr>
      <vt:lpstr>'Problem 4.3'!Print_Area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naiman</dc:creator>
  <cp:lastModifiedBy>Ben Lorentz</cp:lastModifiedBy>
  <cp:lastPrinted>2013-12-17T07:18:23Z</cp:lastPrinted>
  <dcterms:created xsi:type="dcterms:W3CDTF">2013-05-19T08:21:10Z</dcterms:created>
  <dcterms:modified xsi:type="dcterms:W3CDTF">2020-04-17T19:21:45Z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6d44cf3a-763f-405b-9c7e-c4c5e4e86f92</vt:lpwstr>
  </property>
</Properties>
</file>