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 ContentType="application/vnd.ms-exce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24226"/>
  <mc:AlternateContent xmlns:mc="http://schemas.openxmlformats.org/markup-compatibility/2006">
    <mc:Choice Requires="x15">
      <x15ac:absPath xmlns:x15ac="http://schemas.microsoft.com/office/spreadsheetml/2010/11/ac" url="C:\Users\Benlo\DataMining2020\"/>
    </mc:Choice>
  </mc:AlternateContent>
  <xr:revisionPtr revIDLastSave="0" documentId="13_ncr:1_{FBF2537F-30E6-4BC2-A02B-03A11461C343}" xr6:coauthVersionLast="45" xr6:coauthVersionMax="45" xr10:uidLastSave="{00000000-0000-0000-0000-000000000000}"/>
  <bookViews>
    <workbookView xWindow="3105" yWindow="3105" windowWidth="7500" windowHeight="6000" firstSheet="7" activeTab="7" xr2:uid="{00000000-000D-0000-FFFF-FFFF00000000}"/>
  </bookViews>
  <sheets>
    <sheet name="HW Index" sheetId="38" r:id="rId1"/>
    <sheet name="Problem 2.2" sheetId="1" r:id="rId2"/>
    <sheet name="Problem 2.3" sheetId="13" r:id="rId3"/>
    <sheet name="Problem 2.6" sheetId="2" r:id="rId4"/>
    <sheet name="Problem 3.3" sheetId="3" r:id="rId5"/>
    <sheet name="Problem 3.7" sheetId="6" r:id="rId6"/>
    <sheet name="Problem 4.3" sheetId="43" r:id="rId7"/>
    <sheet name="Problem 4.4" sheetId="44" r:id="rId8"/>
    <sheet name="Problem 4.16" sheetId="21" r:id="rId9"/>
    <sheet name="Problem 6.6" sheetId="28" r:id="rId10"/>
    <sheet name="Problem 6.14c" sheetId="29" r:id="rId11"/>
    <sheet name="Problem 8.7 demo" sheetId="41" r:id="rId12"/>
    <sheet name="Problem 8.7 HW" sheetId="37" r:id="rId13"/>
    <sheet name="Problem 8.12 demo" sheetId="42" r:id="rId14"/>
    <sheet name="Problem 8.12  HW" sheetId="31" r:id="rId15"/>
    <sheet name="HW Problem 9.1" sheetId="34" r:id="rId16"/>
    <sheet name="HW Problem 9.4- 9.6" sheetId="35" r:id="rId17"/>
    <sheet name="HW, Chapter 10" sheetId="36" r:id="rId18"/>
  </sheets>
  <definedNames>
    <definedName name="_xlchart.v1.0" hidden="1">'Problem 2.2'!$A$2:$A$26</definedName>
    <definedName name="_xlnm.Print_Area" localSheetId="6">'Problem 4.3'!$A$1:$M$26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6" i="44" l="1"/>
  <c r="O4" i="6" l="1"/>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Q3" i="6" s="1"/>
  <c r="P3" i="6"/>
  <c r="R1" i="6"/>
  <c r="Q1" i="6"/>
  <c r="P1" i="6"/>
  <c r="O1"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3" i="6"/>
  <c r="E22" i="6"/>
  <c r="E21" i="6"/>
  <c r="E17" i="6"/>
  <c r="E11" i="6"/>
  <c r="I8" i="3"/>
  <c r="I10" i="3"/>
  <c r="I13" i="3"/>
  <c r="H14" i="3"/>
  <c r="I14" i="3" s="1"/>
  <c r="H13" i="3"/>
  <c r="H12" i="3"/>
  <c r="I12" i="3" s="1"/>
  <c r="H11" i="3"/>
  <c r="I11" i="3" s="1"/>
  <c r="H10" i="3"/>
  <c r="H9" i="3"/>
  <c r="I9" i="3" s="1"/>
  <c r="H8" i="3"/>
  <c r="H7" i="3"/>
  <c r="I7" i="3" s="1"/>
  <c r="D45" i="2" l="1"/>
  <c r="D46" i="2"/>
  <c r="D47" i="2"/>
  <c r="D44" i="2"/>
  <c r="D48" i="2" s="1"/>
  <c r="D35" i="2"/>
  <c r="D36" i="2"/>
  <c r="D37" i="2"/>
  <c r="D34" i="2"/>
  <c r="D38" i="2" s="1"/>
  <c r="D39" i="2" s="1"/>
  <c r="D25" i="2"/>
  <c r="D26" i="2"/>
  <c r="D27" i="2"/>
  <c r="D24" i="2"/>
  <c r="D28" i="2" s="1"/>
  <c r="D14" i="2"/>
  <c r="D17" i="2" s="1"/>
  <c r="D18" i="2" s="1"/>
  <c r="D15" i="2"/>
  <c r="D16" i="2"/>
  <c r="D13" i="2"/>
  <c r="E18" i="13"/>
  <c r="D28" i="13" s="1"/>
  <c r="E4" i="13"/>
  <c r="D5" i="13"/>
  <c r="E7" i="13" s="1"/>
  <c r="D6" i="13"/>
  <c r="E10" i="13" s="1"/>
  <c r="D7" i="13"/>
  <c r="D8" i="13"/>
  <c r="E9" i="13" s="1"/>
  <c r="D9" i="13"/>
  <c r="D10" i="13"/>
  <c r="D4" i="13"/>
  <c r="E6" i="13" s="1"/>
  <c r="C11" i="13"/>
  <c r="E5" i="13" l="1"/>
  <c r="E8" i="13"/>
  <c r="C3" i="1"/>
  <c r="C4" i="1"/>
  <c r="C5" i="1"/>
  <c r="C6" i="1"/>
  <c r="C7" i="1"/>
  <c r="C8" i="1"/>
  <c r="C9" i="1"/>
  <c r="C10" i="1"/>
  <c r="C11" i="1"/>
  <c r="C12" i="1"/>
  <c r="C13" i="1"/>
  <c r="C14" i="1"/>
  <c r="C15" i="1"/>
  <c r="C16" i="1"/>
  <c r="C17" i="1"/>
  <c r="C18" i="1"/>
  <c r="C19" i="1"/>
  <c r="C20" i="1"/>
  <c r="C21" i="1"/>
  <c r="C22" i="1"/>
  <c r="C23" i="1"/>
  <c r="C24" i="1"/>
  <c r="C25" i="1"/>
  <c r="C26" i="1"/>
  <c r="C2" i="1"/>
  <c r="M8" i="1"/>
  <c r="D3" i="1"/>
  <c r="D4" i="1"/>
  <c r="D5" i="1"/>
  <c r="D6" i="1"/>
  <c r="D7" i="1"/>
  <c r="D8" i="1"/>
  <c r="D9" i="1"/>
  <c r="D10" i="1"/>
  <c r="D11" i="1"/>
  <c r="D12" i="1"/>
  <c r="D13" i="1"/>
  <c r="D14" i="1"/>
  <c r="D15" i="1"/>
  <c r="D16" i="1"/>
  <c r="D17" i="1"/>
  <c r="D18" i="1"/>
  <c r="D19" i="1"/>
  <c r="D20" i="1"/>
  <c r="D21" i="1"/>
  <c r="D22" i="1"/>
  <c r="D23" i="1"/>
  <c r="D24" i="1"/>
  <c r="D25" i="1"/>
  <c r="D26" i="1"/>
  <c r="D2" i="1"/>
  <c r="M6" i="1"/>
  <c r="M5" i="1"/>
  <c r="M4" i="1"/>
  <c r="I54" i="42" l="1"/>
  <c r="I55" i="42"/>
  <c r="I56" i="42"/>
  <c r="I57" i="42"/>
  <c r="I58" i="42"/>
  <c r="I59" i="42"/>
  <c r="I60" i="42"/>
  <c r="I61" i="42"/>
  <c r="I62" i="42"/>
  <c r="I53" i="42"/>
  <c r="I9" i="42" l="1"/>
  <c r="I10" i="42"/>
  <c r="I11" i="42"/>
  <c r="I12" i="42"/>
  <c r="I13" i="42"/>
  <c r="I14" i="42"/>
  <c r="I15" i="42"/>
  <c r="I16" i="42"/>
  <c r="I17" i="42"/>
  <c r="I8" i="42"/>
  <c r="H62" i="42" l="1"/>
  <c r="H61" i="42"/>
  <c r="H60" i="42"/>
  <c r="H59" i="42"/>
  <c r="H58" i="42"/>
  <c r="H57" i="42"/>
  <c r="H56" i="42"/>
  <c r="H55" i="42"/>
  <c r="H54" i="42"/>
  <c r="H53" i="42"/>
  <c r="H17" i="42"/>
  <c r="T16" i="42"/>
  <c r="S16" i="42"/>
  <c r="H16" i="42"/>
  <c r="T15" i="42"/>
  <c r="S15" i="42"/>
  <c r="H15" i="42"/>
  <c r="T14" i="42"/>
  <c r="S14" i="42"/>
  <c r="H14" i="42"/>
  <c r="T13" i="42"/>
  <c r="S13" i="42"/>
  <c r="H13" i="42"/>
  <c r="T12" i="42"/>
  <c r="S12" i="42"/>
  <c r="H12" i="42"/>
  <c r="T11" i="42"/>
  <c r="S11" i="42"/>
  <c r="H11" i="42"/>
  <c r="T10" i="42"/>
  <c r="S10" i="42"/>
  <c r="H10" i="42"/>
  <c r="T9" i="42"/>
  <c r="S9" i="42"/>
  <c r="H9" i="42"/>
  <c r="T8" i="42"/>
  <c r="S8" i="42"/>
  <c r="H8" i="42"/>
  <c r="T7" i="42"/>
  <c r="S7" i="42"/>
  <c r="H50" i="41" l="1"/>
  <c r="H36" i="41"/>
  <c r="E36" i="41"/>
  <c r="E66" i="41" l="1"/>
  <c r="E65" i="41"/>
  <c r="E64" i="41"/>
  <c r="H52" i="41"/>
  <c r="E52" i="41"/>
  <c r="H51" i="41"/>
  <c r="E51" i="41"/>
  <c r="E50" i="41"/>
  <c r="H38" i="41"/>
  <c r="H37" i="41"/>
  <c r="E37" i="41"/>
  <c r="H25" i="41"/>
  <c r="H55" i="41" l="1"/>
  <c r="H41" i="41"/>
  <c r="D44" i="41" s="1"/>
  <c r="F65" i="41"/>
  <c r="G65" i="41" s="1"/>
  <c r="F64" i="41"/>
  <c r="G64" i="41" s="1"/>
  <c r="D58" i="41"/>
  <c r="F66" i="41"/>
  <c r="G66" i="41" s="1"/>
  <c r="G67" i="41" l="1"/>
  <c r="G68" i="41" s="1"/>
  <c r="F72" i="41" s="1"/>
  <c r="H37" i="2" l="1"/>
  <c r="H36" i="2"/>
  <c r="H35" i="2"/>
  <c r="H34" i="2"/>
  <c r="H27" i="2"/>
  <c r="H26" i="2"/>
  <c r="H25" i="2"/>
  <c r="H24" i="2"/>
  <c r="H16" i="2"/>
  <c r="H15" i="2"/>
  <c r="H14" i="2"/>
  <c r="H13" i="2"/>
  <c r="H17" i="2" l="1"/>
  <c r="H18" i="2" s="1"/>
  <c r="H28" i="2"/>
  <c r="H38" i="2"/>
  <c r="H39" i="2" s="1"/>
</calcChain>
</file>

<file path=xl/sharedStrings.xml><?xml version="1.0" encoding="utf-8"?>
<sst xmlns="http://schemas.openxmlformats.org/spreadsheetml/2006/main" count="672" uniqueCount="459">
  <si>
    <t>Mean</t>
  </si>
  <si>
    <t>Using the following tuples, compute the distances listed below:</t>
  </si>
  <si>
    <t>Tuples:</t>
  </si>
  <si>
    <t>Euclidean Distance:</t>
  </si>
  <si>
    <t>=SQRT( (5-10)^2 + …..(7-4)^2)</t>
  </si>
  <si>
    <t>(xi-xj)^2</t>
  </si>
  <si>
    <t>Tuple i</t>
  </si>
  <si>
    <t>Tuple j</t>
  </si>
  <si>
    <t>SUM =</t>
  </si>
  <si>
    <t>SQRT(SUM)=</t>
  </si>
  <si>
    <t>Manhattan Distance:</t>
  </si>
  <si>
    <t>= ABS(5-10) + …+ABS(7-4)</t>
  </si>
  <si>
    <t>ABS(xi - xj)</t>
  </si>
  <si>
    <t xml:space="preserve">Minkowski Distance (using h=3) </t>
  </si>
  <si>
    <t>= the h-root of (ABS (5-10)^h + …ABS(7-4)^h)</t>
  </si>
  <si>
    <t>ABS(xi - xj)^3</t>
  </si>
  <si>
    <t>h-root=</t>
  </si>
  <si>
    <t>Supremum Distance:  the maximum distance for one of the attributes:</t>
  </si>
  <si>
    <t>ABS(xi-xj)</t>
  </si>
  <si>
    <t>MAX =</t>
  </si>
  <si>
    <t>Smoothing by bin means, bin-depth of 3:</t>
  </si>
  <si>
    <t>Bin 1:</t>
  </si>
  <si>
    <t>Bin 2:</t>
  </si>
  <si>
    <t>Bin 3:</t>
  </si>
  <si>
    <t>Bin 4:</t>
  </si>
  <si>
    <t>Bin 5:</t>
  </si>
  <si>
    <t>Bin 6:</t>
  </si>
  <si>
    <t>Bin 7:</t>
  </si>
  <si>
    <t>Bin 8:</t>
  </si>
  <si>
    <t>New Bin</t>
  </si>
  <si>
    <t>a.</t>
  </si>
  <si>
    <t>v' =[ (v - minA)/(maxA-minA)]*(new_maxA - new_minA) +new_minA</t>
  </si>
  <si>
    <t>b.</t>
  </si>
  <si>
    <t>z = (x-µ)/σ</t>
  </si>
  <si>
    <t xml:space="preserve">z =  </t>
  </si>
  <si>
    <t>c.</t>
  </si>
  <si>
    <t xml:space="preserve">v' =  </t>
  </si>
  <si>
    <t xml:space="preserve">v' = </t>
  </si>
  <si>
    <t>d.</t>
  </si>
  <si>
    <t>Which of the normalization methods would be appropriate for the IRIS dataset?</t>
  </si>
  <si>
    <t>(Consider the limitations of the various methods.)</t>
  </si>
  <si>
    <t>•</t>
  </si>
  <si>
    <t>Discuss one of the numeric attributes, such as PetalWidth.</t>
  </si>
  <si>
    <t>Use this Data for Chapter 2, Problem 2</t>
  </si>
  <si>
    <t xml:space="preserve">For Problem 2.6, </t>
  </si>
  <si>
    <t>As an example, using the book's data:</t>
  </si>
  <si>
    <t>Sum of Bin</t>
  </si>
  <si>
    <t xml:space="preserve">v = </t>
  </si>
  <si>
    <t xml:space="preserve">minA = </t>
  </si>
  <si>
    <t xml:space="preserve">maxA = </t>
  </si>
  <si>
    <t>new_minA =</t>
  </si>
  <si>
    <t>new_maxA =</t>
  </si>
  <si>
    <t xml:space="preserve">x = </t>
  </si>
  <si>
    <t xml:space="preserve">µ = </t>
  </si>
  <si>
    <t xml:space="preserve">z = </t>
  </si>
  <si>
    <t>(Expalin how many decimal places you are using for the scaling.)</t>
  </si>
  <si>
    <t xml:space="preserve">decimal scaling:  </t>
  </si>
  <si>
    <t xml:space="preserve">min-max:  </t>
  </si>
  <si>
    <t xml:space="preserve">z-score: </t>
  </si>
  <si>
    <t>(Review pages 113-115.)</t>
  </si>
  <si>
    <t>Problem 3.7</t>
  </si>
  <si>
    <t>DATA</t>
  </si>
  <si>
    <t>Class</t>
  </si>
  <si>
    <t>width</t>
  </si>
  <si>
    <t>freq_median</t>
  </si>
  <si>
    <t>Σfreq_l</t>
  </si>
  <si>
    <t>n</t>
  </si>
  <si>
    <t>L_1</t>
  </si>
  <si>
    <t>Compute an approximate median.</t>
  </si>
  <si>
    <t>f.</t>
  </si>
  <si>
    <t>5 but less than 10</t>
  </si>
  <si>
    <t>In what class does the median occur?</t>
  </si>
  <si>
    <t>e.</t>
  </si>
  <si>
    <t>How many sessions in the sample?</t>
  </si>
  <si>
    <t>What is the width of each class?</t>
  </si>
  <si>
    <t>30 or more</t>
  </si>
  <si>
    <t>25 but less than 30</t>
  </si>
  <si>
    <t>20 but less than 25</t>
  </si>
  <si>
    <t>15 but less than 20</t>
  </si>
  <si>
    <t>10 but less than 15</t>
  </si>
  <si>
    <t>0 but less than 5</t>
  </si>
  <si>
    <t>Rel.  Freq.</t>
  </si>
  <si>
    <t>Freq.</t>
  </si>
  <si>
    <t>Time (in minutes)</t>
  </si>
  <si>
    <t>Problem 2.3  Use the following data:</t>
  </si>
  <si>
    <t>median:</t>
  </si>
  <si>
    <t>Problem 4.3</t>
  </si>
  <si>
    <t>Consider the following situation:</t>
  </si>
  <si>
    <t>Category Manager</t>
  </si>
  <si>
    <t>→</t>
  </si>
  <si>
    <t>Construct a star-schema and a snowflake schema for this data warehouse.</t>
  </si>
  <si>
    <t>Determine the keys, and construct new keys as you extract additional entities</t>
  </si>
  <si>
    <t>for the snowflake schema.</t>
  </si>
  <si>
    <t>Problem 4.4</t>
  </si>
  <si>
    <t xml:space="preserve">Refer to the problem in the text. </t>
  </si>
  <si>
    <t>Part-a (the snowflake schema) is completed below.</t>
  </si>
  <si>
    <t>to list the average grade for each student in the year 2012</t>
  </si>
  <si>
    <t>to list the average grade for all students in the year 2012</t>
  </si>
  <si>
    <t>to list the average grade of English courses for each student</t>
  </si>
  <si>
    <t>So for the purposes of this assignment, treat Fig 4.3 as a base cuboid.</t>
  </si>
  <si>
    <t>A data cube, C, has n dimensions, and each dimension has exactly p distinct values in the base cuboid.</t>
  </si>
  <si>
    <t>Assume that there are no concept hierarchies associated with the dimensions.</t>
  </si>
  <si>
    <t>What is the maximum number of cells possible in the base cuboid?</t>
  </si>
  <si>
    <t>(To visualize, the cuboid is pictured in Figure 4.3.)</t>
  </si>
  <si>
    <t>What is the minimum number of cells possible in the base cuboid?</t>
  </si>
  <si>
    <t xml:space="preserve">Give an example, listing those cells that constitute an example of a minimum number.  </t>
  </si>
  <si>
    <t>What is the maximum number of cells possible (including both base cells and aggregate cells) in</t>
  </si>
  <si>
    <t>the data cube, C?</t>
  </si>
  <si>
    <t>Again, using the example of Figure 4.3, what is the maximum number of cells?</t>
  </si>
  <si>
    <t>How many cells in the base cuboid?</t>
  </si>
  <si>
    <t>How many cells in the 3-D cuboids?</t>
  </si>
  <si>
    <t>How many cells in the 2-D cuboids?</t>
  </si>
  <si>
    <t>How many cells in the 1-D cuboids?</t>
  </si>
  <si>
    <t>How many cells in the Apex?</t>
  </si>
  <si>
    <t>What is the minimum number of cells possible in the data cube, C?</t>
  </si>
  <si>
    <t>T100</t>
  </si>
  <si>
    <t>min_sup = 60%</t>
  </si>
  <si>
    <t>T200</t>
  </si>
  <si>
    <t>60% of 5 transactions = 3</t>
  </si>
  <si>
    <t>T300</t>
  </si>
  <si>
    <t>T400</t>
  </si>
  <si>
    <t>T500</t>
  </si>
  <si>
    <t>Problem 6.6  Find frequent itemsets, using both apriori and FP-tree</t>
  </si>
  <si>
    <t>For apriori:  show each C_k an L_k, as demonstrated in class</t>
  </si>
  <si>
    <t>For FP:  show each tree iteration</t>
  </si>
  <si>
    <t xml:space="preserve">Compute the Chi-Square statistic.  </t>
  </si>
  <si>
    <t>2.  Create a new contingency table with the expected frequencies.</t>
  </si>
  <si>
    <t>3.  What is the chi-square critical value?</t>
  </si>
  <si>
    <t>3.  Compute the chi-square statistic.</t>
  </si>
  <si>
    <t>4.  What is your conclusion regarding indepenence?</t>
  </si>
  <si>
    <t xml:space="preserve">Compare several pattern evaluation measures.  Refer to Table 6.9 on page 269.  </t>
  </si>
  <si>
    <t>2.  Interpret your results.</t>
  </si>
  <si>
    <t>Problem 8.12</t>
  </si>
  <si>
    <t>Complete the following table, and then plot the ROC curve:</t>
  </si>
  <si>
    <t>TPR = TP/P</t>
  </si>
  <si>
    <t>Tuple #</t>
  </si>
  <si>
    <t>Prob.</t>
  </si>
  <si>
    <t>TP</t>
  </si>
  <si>
    <t>FP</t>
  </si>
  <si>
    <t>TN</t>
  </si>
  <si>
    <t>FN</t>
  </si>
  <si>
    <t>TPR</t>
  </si>
  <si>
    <t>FPR</t>
  </si>
  <si>
    <t>P</t>
  </si>
  <si>
    <t>N</t>
  </si>
  <si>
    <t>Step 1:  Start with equation 8.1, p. 337, to calculate Info(D):</t>
  </si>
  <si>
    <t>Step 5:  Calculate Gain Ratio (Equation 8.6, p. 341)</t>
  </si>
  <si>
    <t>Problem 8.7, revised</t>
  </si>
  <si>
    <t>*using Information Gain</t>
  </si>
  <si>
    <t>*using Gain Ratio</t>
  </si>
  <si>
    <t>*using Gini</t>
  </si>
  <si>
    <t>Your calculations should be for the first data split.</t>
  </si>
  <si>
    <t>Show your calculations.</t>
  </si>
  <si>
    <t xml:space="preserve">Discuss your results and comparison.  </t>
  </si>
  <si>
    <t>(you may find it helpful to write some basic variables here)</t>
  </si>
  <si>
    <t>x1</t>
  </si>
  <si>
    <t>x2</t>
  </si>
  <si>
    <t>x3</t>
  </si>
  <si>
    <t>w14</t>
  </si>
  <si>
    <t>w15</t>
  </si>
  <si>
    <t>w24</t>
  </si>
  <si>
    <t>w25</t>
  </si>
  <si>
    <t>w34</t>
  </si>
  <si>
    <t>w35</t>
  </si>
  <si>
    <t>w46</t>
  </si>
  <si>
    <t>w56</t>
  </si>
  <si>
    <t>θ4</t>
  </si>
  <si>
    <t>θ5</t>
  </si>
  <si>
    <t>θ6</t>
  </si>
  <si>
    <t>Table 9.2</t>
  </si>
  <si>
    <t>Net Input and Output Calculations</t>
  </si>
  <si>
    <t>Use equation 9.4 on p. 402 to compute Net Inputs</t>
  </si>
  <si>
    <t>Use equation 9.5 on p. 402 to compute Output</t>
  </si>
  <si>
    <t>Unit</t>
  </si>
  <si>
    <t>Net Input Formula</t>
  </si>
  <si>
    <t>Net Input</t>
  </si>
  <si>
    <t>Output</t>
  </si>
  <si>
    <t xml:space="preserve">Table 9.3 </t>
  </si>
  <si>
    <t>Calculation of error at each node</t>
  </si>
  <si>
    <t>Use equation 9.6 on page 403 for output layer error</t>
  </si>
  <si>
    <t>Use equation 9.7 on page 403 for hidden layer error</t>
  </si>
  <si>
    <t>The example in the book states that the known class label is "1".</t>
  </si>
  <si>
    <t>Error Formula</t>
  </si>
  <si>
    <t>Error</t>
  </si>
  <si>
    <t>Table 9.4</t>
  </si>
  <si>
    <t>Calculations for Weight and Bias Updating</t>
  </si>
  <si>
    <t>Use equations 9.8 an 9.9 on page 403</t>
  </si>
  <si>
    <t>L=</t>
  </si>
  <si>
    <t xml:space="preserve">This is the constant learning rate they chose for </t>
  </si>
  <si>
    <t>this specific model.</t>
  </si>
  <si>
    <t>item</t>
  </si>
  <si>
    <t>New weight formula</t>
  </si>
  <si>
    <t>New weight</t>
  </si>
  <si>
    <t>Homework Problem 9.1:</t>
  </si>
  <si>
    <t>Continuing Example 9.1 of your text (pp. 404-405), assume that the second training tuple</t>
  </si>
  <si>
    <t>show the backpropagation calculations that will be triggered by this training tuple.</t>
  </si>
  <si>
    <t>Assume that the known class label of this tuple is "1".</t>
  </si>
  <si>
    <t>Assume that the learning rate remains .9.</t>
  </si>
  <si>
    <t>Old_w</t>
  </si>
  <si>
    <t>You may use programming tool you wish (or none at all).  But your results</t>
  </si>
  <si>
    <t>should be presented in a format similar to the tables below,</t>
  </si>
  <si>
    <t>as demonstrate in class.</t>
  </si>
  <si>
    <t>Problem 9.6  as in the textbook, but add this question:</t>
  </si>
  <si>
    <t>HW Problems, Chapter 10</t>
  </si>
  <si>
    <t>as  in the textbook, no changes</t>
  </si>
  <si>
    <t>What kinds of applications might be appropriate for each of these classification methods?</t>
  </si>
  <si>
    <t>Then, give the values of those cells.  For instance, (Q1, home entertainment, Vancouver) (Fig. 4.3).</t>
  </si>
  <si>
    <t>Refer to pages 338- 341 for your calculations and to support your conclusions.</t>
  </si>
  <si>
    <t>Homework Index</t>
  </si>
  <si>
    <t>The following problems are based on problems from your textbook.</t>
  </si>
  <si>
    <r>
      <t xml:space="preserve">However </t>
    </r>
    <r>
      <rPr>
        <i/>
        <sz val="11"/>
        <color theme="1"/>
        <rFont val="Calibri"/>
        <family val="2"/>
        <scheme val="minor"/>
      </rPr>
      <t>most</t>
    </r>
    <r>
      <rPr>
        <sz val="11"/>
        <color theme="1"/>
        <rFont val="Calibri"/>
        <family val="2"/>
        <scheme val="minor"/>
      </rPr>
      <t xml:space="preserve"> of them are slightly revised.  </t>
    </r>
    <r>
      <rPr>
        <i/>
        <sz val="11"/>
        <color theme="1"/>
        <rFont val="Calibri"/>
        <family val="2"/>
        <scheme val="minor"/>
      </rPr>
      <t>Please check this spreadsheet</t>
    </r>
  </si>
  <si>
    <t xml:space="preserve">to see if the questions have been changed, or if you are required to use </t>
  </si>
  <si>
    <t>different data or examples.</t>
  </si>
  <si>
    <t>Chapter 2:</t>
  </si>
  <si>
    <t>Chapter 3:</t>
  </si>
  <si>
    <t>Chapter 4:</t>
  </si>
  <si>
    <t>Chapter 6:</t>
  </si>
  <si>
    <t>6.6, 6.14c</t>
  </si>
  <si>
    <t>7, 12</t>
  </si>
  <si>
    <t>Chapter 9:</t>
  </si>
  <si>
    <t>Chapter 10:</t>
  </si>
  <si>
    <t>1, 2, 6, 10, 16</t>
  </si>
  <si>
    <t>(6, 3, 20, 11) and (12, 0, 17, 9)</t>
  </si>
  <si>
    <t>Problem 3.3, Revised</t>
  </si>
  <si>
    <t>Transform the value 53 for this dataset onto the range [0.0, 1.0]</t>
  </si>
  <si>
    <t>(Recall that you have µ and σ from Problem 2.2--use 18.18 for σ.)</t>
  </si>
  <si>
    <t>σ = 18.18</t>
  </si>
  <si>
    <t>For each Chemist:</t>
  </si>
  <si>
    <t>The following attributes are  stored in the data warehouse for each instance of equipment assignment:</t>
  </si>
  <si>
    <t>(hours used and amount charged)</t>
  </si>
  <si>
    <t>For each piece of Equipment:</t>
  </si>
  <si>
    <t>ChemistID</t>
  </si>
  <si>
    <t>equipment_serial#</t>
  </si>
  <si>
    <t>Chemist Name</t>
  </si>
  <si>
    <t>equipmentDescription</t>
  </si>
  <si>
    <t>Chemist Rank</t>
  </si>
  <si>
    <t>EquipmentCategory</t>
  </si>
  <si>
    <t>For each Project:</t>
  </si>
  <si>
    <t>ProjectID</t>
  </si>
  <si>
    <t>ProjectName</t>
  </si>
  <si>
    <t>HQ Region</t>
  </si>
  <si>
    <t>HQ City</t>
  </si>
  <si>
    <t>HQ State</t>
  </si>
  <si>
    <t>HQ Zip Code</t>
  </si>
  <si>
    <t>to list the average grade for all students in COMP 300</t>
  </si>
  <si>
    <t>to list the average grade for all of my students in COMP 300 (I am instructor #007)</t>
  </si>
  <si>
    <t>to list the average grade for  all students taking courses in the CS department</t>
  </si>
  <si>
    <t>to list the average grade for  all math majors in 2013</t>
  </si>
  <si>
    <t>to list the average grade for all students in 2013</t>
  </si>
  <si>
    <r>
      <rPr>
        <b/>
        <sz val="16"/>
        <color theme="1"/>
        <rFont val="Calibri"/>
        <family val="2"/>
        <scheme val="minor"/>
      </rPr>
      <t>Problem 4.16:</t>
    </r>
    <r>
      <rPr>
        <sz val="11"/>
        <color theme="1"/>
        <rFont val="Calibri"/>
        <family val="2"/>
        <scheme val="minor"/>
      </rPr>
      <t xml:space="preserve">  Answer the questions in the text, but use as an example the 3-D data cube shown in Figure 4.3 on p. 138.</t>
    </r>
  </si>
  <si>
    <t>That is the same as the left-most cuboid in Figure 4.4, but without the dimension of Supplier.</t>
  </si>
  <si>
    <t>Although the book states that Fig 4.3 is not a base cuboid (rather, they state it is a cuboid summarized</t>
  </si>
  <si>
    <t>by Supplier), it displays the same data as the first base cuboid in Figure 4.4.</t>
  </si>
  <si>
    <t>Modify it as follows:</t>
  </si>
  <si>
    <t>The company also does business in Los Angeles</t>
  </si>
  <si>
    <t>The company has recently expanded into wiring.</t>
  </si>
  <si>
    <t>The company has decided to track its sales data by the fifth of the year instead of by quarter.</t>
  </si>
  <si>
    <t>(It's a strange company.  They call them Q1, Q2, Q3, Q4, and Q5.)</t>
  </si>
  <si>
    <t>This means that instead of four distinct values for each dimension in the base cuboid, there are 5.</t>
  </si>
  <si>
    <t>For our example, n=3 and p=5</t>
  </si>
  <si>
    <t>For instance, cells (1,1,1) (1,1,2), (1,1,3) (1,1,4) and (1,1,5)   (This is an incorrect example.)</t>
  </si>
  <si>
    <t>To create association rules where min_sup = 60% and min_conf = 80%:</t>
  </si>
  <si>
    <t>For each set, L,  generate all non-empty sets.  For each non-empty subset, s:</t>
  </si>
  <si>
    <t>support_count is simply how often it appears in the list.</t>
  </si>
  <si>
    <t>support is support_count over total # of transactions.</t>
  </si>
  <si>
    <t>confidence = support_count(L) / support_count (s)</t>
  </si>
  <si>
    <t>BTW, this is P(Y and K)/ P(K).  It's conditional probability...</t>
  </si>
  <si>
    <t>More precisely, it's also P(Y U K)/P(K)</t>
  </si>
  <si>
    <t>Create the strong association rules that can be inferred from L_2.</t>
  </si>
  <si>
    <t>Create the strong assocation rules for set SOR.</t>
  </si>
  <si>
    <t>{H, O, A, R, D, S, E}</t>
  </si>
  <si>
    <t>{C, O, A, R, S, E}</t>
  </si>
  <si>
    <t>{E, C, A, R, D, S}</t>
  </si>
  <si>
    <t>{R, O, A, D, S}</t>
  </si>
  <si>
    <t>{H, O, U, S, E}</t>
  </si>
  <si>
    <t>hot dogs</t>
  </si>
  <si>
    <t>~hot dogs</t>
  </si>
  <si>
    <t>hamburgers</t>
  </si>
  <si>
    <t>~hamburgers</t>
  </si>
  <si>
    <t xml:space="preserve">  Use the data below:</t>
  </si>
  <si>
    <t>Problem 6.14 -revised</t>
  </si>
  <si>
    <t>1.  Add a totals row and column to your contingency table.</t>
  </si>
  <si>
    <t>1.  Using the data from this problem  complete one row of a table similar to the one on p. 269.</t>
  </si>
  <si>
    <t>It will help, if you complete the following statistics first:</t>
  </si>
  <si>
    <t>P(Hamburgers):</t>
  </si>
  <si>
    <t>P(Hot Dogs):</t>
  </si>
  <si>
    <t>P(HotDogs|Hamburgers):</t>
  </si>
  <si>
    <t>P(Hamburgers|HotDogs):</t>
  </si>
  <si>
    <t>Event A will be "Hamburgers" and Event B will be "Hot Dogs".</t>
  </si>
  <si>
    <t>When your book shows your formulae for P(A|B) and so forth:</t>
  </si>
  <si>
    <t>all_conf =  sup(Hamburgers U Hot Dogs)/Max(sup(Hamburgers), sup(Hot Dogs))</t>
  </si>
  <si>
    <t>all_conf = min[P(A|B,P(B|A)</t>
  </si>
  <si>
    <t>lift = P(Hamburgers U Hot Dogs)/P(hot dog) P(hamburgers)</t>
  </si>
  <si>
    <t>lift = P(B|A)/P(B)</t>
  </si>
  <si>
    <t xml:space="preserve">max_confidence = </t>
  </si>
  <si>
    <t>Kulczynski = sup(ab)/2 *  (1/sup(a) + 1/sup(b) )</t>
  </si>
  <si>
    <t>Kulczynski = 1/2[PA|B)+P(B|A)]</t>
  </si>
  <si>
    <t>cosine = sup(ab)/sqrt(sup(a) * sup(b))</t>
  </si>
  <si>
    <t>cosine = SQRT[P(A|B) * P(B|A)]</t>
  </si>
  <si>
    <t>It is probably easier to use the formulae that express the measurement in terms of conditional probabilites.</t>
  </si>
  <si>
    <t>max( sup(ab)/sup(a), sup(ab)/sup(b) )</t>
  </si>
  <si>
    <t>MAX[PA|B),P(B|A)]</t>
  </si>
  <si>
    <r>
      <t xml:space="preserve">These are </t>
    </r>
    <r>
      <rPr>
        <b/>
        <sz val="11"/>
        <color rgb="FF002060"/>
        <rFont val="Calibri"/>
        <family val="2"/>
        <scheme val="minor"/>
      </rPr>
      <t xml:space="preserve">bolded and blue </t>
    </r>
    <r>
      <rPr>
        <sz val="11"/>
        <color theme="1"/>
        <rFont val="Calibri"/>
        <family val="2"/>
        <scheme val="minor"/>
      </rPr>
      <t>below:</t>
    </r>
  </si>
  <si>
    <t>Problem 8.7 (revised) HW</t>
  </si>
  <si>
    <t>Part 1:</t>
  </si>
  <si>
    <t>Using the data in Table 8.1 on page 338 your text, construct a Decision Tree in RapdMiner.</t>
  </si>
  <si>
    <t xml:space="preserve">Create your decision tree three ways:  </t>
  </si>
  <si>
    <t>Compare your results.</t>
  </si>
  <si>
    <t xml:space="preserve">Part 2:  </t>
  </si>
  <si>
    <t>Consider the data for problem 8.7 on page 387.</t>
  </si>
  <si>
    <r>
      <t xml:space="preserve">Calculate (outside of RapidMiner) the Gain and the Gain Ratio for  the attribute </t>
    </r>
    <r>
      <rPr>
        <i/>
        <sz val="11"/>
        <color theme="1"/>
        <rFont val="Calibri"/>
        <family val="2"/>
        <scheme val="minor"/>
      </rPr>
      <t>department.</t>
    </r>
  </si>
  <si>
    <r>
      <t xml:space="preserve">NOTE:  The target (label) attribute is </t>
    </r>
    <r>
      <rPr>
        <i/>
        <sz val="11"/>
        <color theme="1"/>
        <rFont val="Calibri"/>
        <family val="2"/>
        <scheme val="minor"/>
      </rPr>
      <t>status</t>
    </r>
    <r>
      <rPr>
        <sz val="11"/>
        <color theme="1"/>
        <rFont val="Calibri"/>
        <family val="2"/>
        <scheme val="minor"/>
      </rPr>
      <t>.</t>
    </r>
  </si>
  <si>
    <t>NOTE:  These data have been aggregated already. For instance, there are 30 tuples represented by the first row.</t>
  </si>
  <si>
    <t xml:space="preserve">These counts must be considered in your calculations.  </t>
  </si>
  <si>
    <t>For example, if you review Example 8.1 of your text, they list 9 tuples of class "yes", 5 of class "no".</t>
  </si>
  <si>
    <t>In this problem, there are 30 tuples of class "senior" summarized in the first row alone!!</t>
  </si>
  <si>
    <t>The table summarized 165 tuples, 113 Juniors and 52 Seniors!!</t>
  </si>
  <si>
    <t>Step 2:  Calculate Info_Dept    Equation 8.2, page 337</t>
  </si>
  <si>
    <t>Step 3:   Calculate Gain_Dept     Equation 8.3, page 337</t>
  </si>
  <si>
    <t>Step 4:  Calculate SplitInfo_Dept (Equation 8.5, p. 340)</t>
  </si>
  <si>
    <t>P=5 (we know as we are looking at training data)</t>
  </si>
  <si>
    <t>Problem 9.4, as in the textbook.</t>
  </si>
  <si>
    <r>
      <t xml:space="preserve">is </t>
    </r>
    <r>
      <rPr>
        <b/>
        <sz val="11"/>
        <color theme="1"/>
        <rFont val="Calibri"/>
        <family val="2"/>
        <scheme val="minor"/>
      </rPr>
      <t>X = (1,1,0)</t>
    </r>
    <r>
      <rPr>
        <sz val="11"/>
        <color theme="1"/>
        <rFont val="Calibri"/>
        <family val="2"/>
        <scheme val="minor"/>
      </rPr>
      <t>.  Using the new weights and biases as your "Old" weights,</t>
    </r>
  </si>
  <si>
    <t xml:space="preserve">You might want to know:  The values for most problems have been changed from BOTH the values in the text, </t>
  </si>
  <si>
    <t xml:space="preserve">    and ALSO from the values of the last time that I taught the course.</t>
  </si>
  <si>
    <t>How many cuboids does this cube contain (including the base and apex cuboids)?</t>
  </si>
  <si>
    <t>(To make this caculation easier, you may ignore the area dimension of the snowflake.)</t>
  </si>
  <si>
    <t>Part I:  Demo the text example, which uses the variable AGE.</t>
  </si>
  <si>
    <t>Using the data in Table 8.1 on page 338 your text, complete parts b and c of Problem 8.7 (p. 387)</t>
  </si>
  <si>
    <t>Implement your solution on RapidMiner.</t>
  </si>
  <si>
    <t xml:space="preserve">Create your decision tree for part b three ways:  </t>
  </si>
  <si>
    <r>
      <t xml:space="preserve">In addition, calculate (outside of RapidMiner) the Gain and the Gain Ratio for  the attribute </t>
    </r>
    <r>
      <rPr>
        <i/>
        <sz val="11"/>
        <color theme="1"/>
        <rFont val="Calibri"/>
        <family val="2"/>
        <scheme val="minor"/>
      </rPr>
      <t>credit limit.</t>
    </r>
  </si>
  <si>
    <t>DEMO:</t>
  </si>
  <si>
    <t>|D| = 14</t>
  </si>
  <si>
    <t>m = 2, because there are two classes:  buy and don't buy</t>
  </si>
  <si>
    <t>C|yes| = 9</t>
  </si>
  <si>
    <t>C|no| = 5</t>
  </si>
  <si>
    <t xml:space="preserve">Info (D) = (-9/14) log_2 (9/14) - (5/14) log_2 (5/14) </t>
  </si>
  <si>
    <t>Step 2:  Calculate Info_Age      Equation 8.2, page 337</t>
  </si>
  <si>
    <t xml:space="preserve">Looking at Equation 8.2: </t>
  </si>
  <si>
    <t>v=3 number of distinct values for age</t>
  </si>
  <si>
    <t>value of age</t>
  </si>
  <si>
    <t>value of j</t>
  </si>
  <si>
    <t>|D_ j |</t>
  </si>
  <si>
    <t>|D|</t>
  </si>
  <si>
    <t>#yes_j</t>
  </si>
  <si>
    <t>#no_j</t>
  </si>
  <si>
    <t>Info(D_j)</t>
  </si>
  <si>
    <t>youth</t>
  </si>
  <si>
    <t>middle</t>
  </si>
  <si>
    <t>senior</t>
  </si>
  <si>
    <t>NOTE:  I fudged the value for "middle, #no_j", because it's really zero.</t>
  </si>
  <si>
    <t>Step 3:  Calculate Gain (Equation 8.3, p. 337, and demonstrated on p. 339.</t>
  </si>
  <si>
    <t>Gain_age= Info(D) - Info_age(D)  =</t>
  </si>
  <si>
    <t>Repeat this calculation for Income, in order to demonstrate gain ratio on p. 341.</t>
  </si>
  <si>
    <t>Step 2:  Calculate Info_Income      Equation 8.2, page 337</t>
  </si>
  <si>
    <t>v=3 number of distinct values for income</t>
  </si>
  <si>
    <t>value of income</t>
  </si>
  <si>
    <t>high</t>
  </si>
  <si>
    <t>medium</t>
  </si>
  <si>
    <t>low</t>
  </si>
  <si>
    <t>Gain_income= Info(D) - Info_income(D)  =</t>
  </si>
  <si>
    <t>Step 4:  Calculate SplitInfo_Income (Equation 8.5, p. 340)</t>
  </si>
  <si>
    <t>log_2 (|D_j|/|D|)</t>
  </si>
  <si>
    <t>E*F</t>
  </si>
  <si>
    <t>SplitInfo_Income =</t>
  </si>
  <si>
    <t>GainRatio_Income = Gain_Income / SplitInfo_Income =</t>
  </si>
  <si>
    <t>(|D_j |/ |D|)</t>
  </si>
  <si>
    <t>Demo Example 8.11 p. 375 from text</t>
  </si>
  <si>
    <t>P=</t>
  </si>
  <si>
    <t>To plot:</t>
  </si>
  <si>
    <t>Demo (empty):</t>
  </si>
  <si>
    <t xml:space="preserve">P = </t>
  </si>
  <si>
    <t>Use this table for homework:</t>
  </si>
  <si>
    <t>Once your contingency table is complete, and you have also computed the above conditional probabilities:</t>
  </si>
  <si>
    <t>Homework Problems 10.1, 10.2, 10.6, 10.10, 10.16</t>
  </si>
  <si>
    <t>Use normalization by decimal scaling to normalize the value 53, in a dataset that has ages in the range of 16 - 65.</t>
  </si>
  <si>
    <t xml:space="preserve">Transform the value 53 to a z-value. </t>
  </si>
  <si>
    <t>N=</t>
  </si>
  <si>
    <t>FPR = FP/N</t>
  </si>
  <si>
    <t xml:space="preserve">N = </t>
  </si>
  <si>
    <t>2, 3, 6</t>
  </si>
  <si>
    <t>3, 7</t>
  </si>
  <si>
    <t>Using this schema, starting with the base cuboid [student, course, semester, instructor], what specific</t>
  </si>
  <si>
    <t>OLAP operations (e.g., roll up from semester to year) should one perform in order to list the following:</t>
  </si>
  <si>
    <t>1, 4, 6</t>
  </si>
  <si>
    <t>1 is directly from the text.</t>
  </si>
  <si>
    <t>(directly from text)</t>
  </si>
  <si>
    <t>(4.3 and 4.16 are provided as sample problems.)</t>
  </si>
  <si>
    <t>4.4</t>
  </si>
  <si>
    <t>see slide 34 in the PPTs</t>
  </si>
  <si>
    <t>Chapter 8</t>
  </si>
  <si>
    <t>a</t>
  </si>
  <si>
    <t>Median</t>
  </si>
  <si>
    <t>b</t>
  </si>
  <si>
    <t>Mode</t>
  </si>
  <si>
    <t>the data is unimodal, since 37 has the highest number of instances at 4</t>
  </si>
  <si>
    <t>c</t>
  </si>
  <si>
    <t>Midrange</t>
  </si>
  <si>
    <t xml:space="preserve">d </t>
  </si>
  <si>
    <t>Q1</t>
  </si>
  <si>
    <t xml:space="preserve">Q3 </t>
  </si>
  <si>
    <t>Data</t>
  </si>
  <si>
    <t>Count of instances</t>
  </si>
  <si>
    <t>cumulative contribution</t>
  </si>
  <si>
    <t>Count</t>
  </si>
  <si>
    <t>e</t>
  </si>
  <si>
    <t>Min</t>
  </si>
  <si>
    <t>Max</t>
  </si>
  <si>
    <t>g</t>
  </si>
  <si>
    <t>A quantile plot is comparing one variable against percentage to determine which observation corresponds with which quantile. A quantile quantile plot compares the quantiles of one distribution against the quantiles of a second. It is useful in determining quickly if distributions seem correlated</t>
  </si>
  <si>
    <t>What is the relative frequency of sessions 15 but less than 20?</t>
  </si>
  <si>
    <t>What is the cumulative frequency of sessions 15 but less than 20?</t>
  </si>
  <si>
    <t>Culm Freq</t>
  </si>
  <si>
    <t xml:space="preserve"> </t>
  </si>
  <si>
    <t>17,17,17</t>
  </si>
  <si>
    <t>22,22,22</t>
  </si>
  <si>
    <t>30,30,30</t>
  </si>
  <si>
    <t>34,34,34</t>
  </si>
  <si>
    <t>37,37,37</t>
  </si>
  <si>
    <t>46,46,46</t>
  </si>
  <si>
    <t>49,49,49</t>
  </si>
  <si>
    <t>69,69,69</t>
  </si>
  <si>
    <t>14,17,19</t>
  </si>
  <si>
    <t>19,23,25</t>
  </si>
  <si>
    <t>27,31,31</t>
  </si>
  <si>
    <t>32,33,37</t>
  </si>
  <si>
    <t>45,45,48</t>
  </si>
  <si>
    <t>48,49,49</t>
  </si>
  <si>
    <t>53,75,79</t>
  </si>
  <si>
    <t xml:space="preserve"> (x-µ)/σ</t>
  </si>
  <si>
    <t xml:space="preserve">I am using 2 decimal places since the max data is 65, therefore I am divding by 100 </t>
  </si>
  <si>
    <t>sepalwidth</t>
  </si>
  <si>
    <t>Decimal</t>
  </si>
  <si>
    <t>Min Max 0-10</t>
  </si>
  <si>
    <t>Z score</t>
  </si>
  <si>
    <t>decimal scaling to 2 decimal places would keep the range the smallest out of the three normaization methods, however the parameter of 10 must be preserved</t>
  </si>
  <si>
    <t>Z score normalization attemps to reduce the effect of outliers on the transformed data, but the scale is changed so intervals are not exactly the same as the original data</t>
  </si>
  <si>
    <t xml:space="preserve">with the paramters of 0 to 1 for the new values are distributed similarly to the unnormailzed data. one issue that didn’t occur in this dataset, but can with others, is if there is an outlier it will stay an outlyer and skew the data. </t>
  </si>
  <si>
    <r>
      <t xml:space="preserve">A  chemical research company runs multiple projects.  Each project is headquartered in specific region.  Projects require chemists to work on them, and equipment must be assigned to those chemists for specific projects.  The company maintains many categories of equipment, much of it quite expensive.  Therefore, the company maintains records of the </t>
    </r>
    <r>
      <rPr>
        <u/>
        <sz val="11"/>
        <color theme="1"/>
        <rFont val="Calibri"/>
        <family val="2"/>
        <scheme val="minor"/>
      </rPr>
      <t>number of hours that a specific piece of equipment is checked out to a specific chemist for a specific project</t>
    </r>
    <r>
      <rPr>
        <sz val="11"/>
        <color theme="1"/>
        <rFont val="Calibri"/>
        <family val="2"/>
        <scheme val="minor"/>
      </rPr>
      <t>.  In addition, the charge to the project varies, depending upon the project, the chemist and the equipment.</t>
    </r>
  </si>
  <si>
    <t>num_hours</t>
  </si>
  <si>
    <t>charge_per_hr</t>
  </si>
  <si>
    <t>chemist</t>
  </si>
  <si>
    <t>project</t>
  </si>
  <si>
    <t>equipment</t>
  </si>
  <si>
    <t>fact table</t>
  </si>
  <si>
    <t>Chemist_key</t>
  </si>
  <si>
    <t>Project_key</t>
  </si>
  <si>
    <t>Equipment_key</t>
  </si>
  <si>
    <t xml:space="preserve">roll up to university and slice on course comp 300 </t>
  </si>
  <si>
    <t>roll up to university and slice on course comp 300 slice on instructor #007</t>
  </si>
  <si>
    <t>roll up to university and roll up to department and slice on CS department</t>
  </si>
  <si>
    <t>roll up to major and roll up to year and dice on math and 2013</t>
  </si>
  <si>
    <t>roll up to year and roll up to university and slice on 2013</t>
  </si>
  <si>
    <t xml:space="preserve">drill down to base cuboid </t>
  </si>
  <si>
    <t xml:space="preserve">roll up to department and drill down to student_id and slice on English </t>
  </si>
  <si>
    <t>roll up to year and slice on 2012</t>
  </si>
  <si>
    <t>roll up to year and roll up to university and slice on 2012</t>
  </si>
  <si>
    <t xml:space="preserve">T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</si>
</sst>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
  </numFmts>
  <fonts count="18" x14ac:knownFonts="1">
    <font>
      <sz val="11"/>
      <color theme="1"/>
      <name val="Calibri"/>
      <family val="2"/>
      <scheme val="minor"/>
    </font>
    <font>
      <i/>
      <sz val="11"/>
      <color theme="1"/>
      <name val="Calibri"/>
      <family val="2"/>
      <scheme val="minor"/>
    </font>
    <font>
      <b/>
      <sz val="11"/>
      <color theme="1"/>
      <name val="Calibri"/>
      <family val="2"/>
      <scheme val="minor"/>
    </font>
    <font>
      <sz val="11"/>
      <color theme="1"/>
      <name val="Calibri"/>
      <family val="2"/>
    </font>
    <font>
      <b/>
      <sz val="16"/>
      <color theme="1"/>
      <name val="Calibri"/>
      <family val="2"/>
      <scheme val="minor"/>
    </font>
    <font>
      <b/>
      <sz val="14"/>
      <color theme="1"/>
      <name val="Calibri"/>
      <family val="2"/>
      <scheme val="minor"/>
    </font>
    <font>
      <sz val="10"/>
      <name val="Verdana"/>
      <family val="2"/>
    </font>
    <font>
      <b/>
      <sz val="14"/>
      <color theme="1"/>
      <name val="Calibri"/>
      <family val="2"/>
    </font>
    <font>
      <sz val="14"/>
      <color theme="1"/>
      <name val="Calibri"/>
      <family val="2"/>
      <scheme val="minor"/>
    </font>
    <font>
      <b/>
      <i/>
      <sz val="11"/>
      <color theme="1"/>
      <name val="Calibri"/>
      <family val="2"/>
      <scheme val="minor"/>
    </font>
    <font>
      <sz val="10"/>
      <color theme="1"/>
      <name val="Calibri"/>
      <family val="2"/>
      <scheme val="minor"/>
    </font>
    <font>
      <b/>
      <sz val="11"/>
      <color theme="1"/>
      <name val="Calibri"/>
      <family val="2"/>
    </font>
    <font>
      <b/>
      <sz val="12"/>
      <color theme="1"/>
      <name val="Calibri"/>
      <family val="2"/>
      <scheme val="minor"/>
    </font>
    <font>
      <sz val="14"/>
      <color theme="1"/>
      <name val="Calibri"/>
      <family val="2"/>
    </font>
    <font>
      <b/>
      <sz val="11"/>
      <color rgb="FF002060"/>
      <name val="Calibri"/>
      <family val="2"/>
      <scheme val="minor"/>
    </font>
    <font>
      <b/>
      <sz val="12"/>
      <color rgb="FF002060"/>
      <name val="Calibri"/>
      <family val="2"/>
      <scheme val="minor"/>
    </font>
    <font>
      <sz val="8"/>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theme="4"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right style="thin">
        <color auto="1"/>
      </right>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double">
        <color auto="1"/>
      </top>
      <bottom style="thin">
        <color auto="1"/>
      </bottom>
      <diagonal/>
    </border>
    <border>
      <left/>
      <right/>
      <top style="thin">
        <color auto="1"/>
      </top>
      <bottom/>
      <diagonal/>
    </border>
    <border>
      <left style="thin">
        <color indexed="64"/>
      </left>
      <right style="thin">
        <color indexed="64"/>
      </right>
      <top/>
      <bottom/>
      <diagonal/>
    </border>
  </borders>
  <cellStyleXfs count="2">
    <xf numFmtId="0" fontId="0" fillId="0" borderId="0"/>
    <xf numFmtId="0" fontId="6" fillId="0" borderId="0"/>
  </cellStyleXfs>
  <cellXfs count="78">
    <xf numFmtId="0" fontId="0" fillId="0" borderId="0" xfId="0"/>
    <xf numFmtId="0" fontId="0" fillId="0" borderId="0" xfId="0" quotePrefix="1"/>
    <xf numFmtId="0" fontId="0" fillId="0" borderId="0" xfId="0" applyAlignment="1">
      <alignment horizontal="right"/>
    </xf>
    <xf numFmtId="0" fontId="2" fillId="0" borderId="0" xfId="0" applyFont="1" applyAlignment="1">
      <alignment horizontal="right"/>
    </xf>
    <xf numFmtId="0" fontId="2" fillId="0" borderId="0" xfId="0" applyFont="1"/>
    <xf numFmtId="0" fontId="0" fillId="0" borderId="0" xfId="0" applyAlignment="1">
      <alignment horizontal="center"/>
    </xf>
    <xf numFmtId="0" fontId="3" fillId="0" borderId="0" xfId="0" applyFont="1"/>
    <xf numFmtId="0" fontId="4" fillId="0" borderId="0" xfId="0" applyFont="1"/>
    <xf numFmtId="0" fontId="5" fillId="0" borderId="0" xfId="0" applyFont="1"/>
    <xf numFmtId="0" fontId="3" fillId="0" borderId="0" xfId="0" applyFont="1" applyAlignment="1">
      <alignment horizontal="center" vertical="center"/>
    </xf>
    <xf numFmtId="0" fontId="7" fillId="0" borderId="0" xfId="0" applyFon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right"/>
    </xf>
    <xf numFmtId="0" fontId="9" fillId="0" borderId="2" xfId="0" applyFont="1" applyBorder="1" applyAlignment="1">
      <alignment horizontal="center"/>
    </xf>
    <xf numFmtId="0" fontId="9" fillId="0" borderId="3" xfId="0" applyFont="1" applyBorder="1" applyAlignment="1">
      <alignment horizontal="right"/>
    </xf>
    <xf numFmtId="0" fontId="9" fillId="0" borderId="4" xfId="0" applyFont="1" applyBorder="1" applyAlignment="1">
      <alignment horizontal="right"/>
    </xf>
    <xf numFmtId="0" fontId="9" fillId="0" borderId="2" xfId="0" applyFont="1" applyBorder="1" applyAlignment="1">
      <alignment horizontal="right"/>
    </xf>
    <xf numFmtId="0" fontId="0" fillId="0" borderId="5" xfId="0" applyBorder="1" applyAlignment="1">
      <alignment horizontal="center"/>
    </xf>
    <xf numFmtId="2" fontId="0" fillId="0" borderId="6" xfId="0" applyNumberFormat="1" applyBorder="1"/>
    <xf numFmtId="0" fontId="0" fillId="0" borderId="7" xfId="0" applyBorder="1"/>
    <xf numFmtId="0" fontId="0" fillId="0" borderId="5" xfId="0" applyBorder="1"/>
    <xf numFmtId="2" fontId="0" fillId="0" borderId="8" xfId="0" applyNumberFormat="1" applyBorder="1"/>
    <xf numFmtId="0" fontId="0" fillId="0" borderId="9" xfId="0" applyBorder="1"/>
    <xf numFmtId="0" fontId="0" fillId="0" borderId="1" xfId="0" applyBorder="1"/>
    <xf numFmtId="0" fontId="0" fillId="0" borderId="0" xfId="0" applyFill="1"/>
    <xf numFmtId="0" fontId="2" fillId="0" borderId="1" xfId="0" applyFont="1" applyBorder="1"/>
    <xf numFmtId="0" fontId="2" fillId="0" borderId="0" xfId="0" applyFont="1" applyFill="1"/>
    <xf numFmtId="0" fontId="10" fillId="0" borderId="0" xfId="0" applyFont="1"/>
    <xf numFmtId="0" fontId="2" fillId="0" borderId="1" xfId="0" applyFont="1" applyBorder="1" applyAlignment="1">
      <alignment horizontal="right"/>
    </xf>
    <xf numFmtId="0" fontId="11" fillId="0" borderId="1" xfId="0" applyFont="1" applyBorder="1" applyAlignment="1">
      <alignment horizontal="right"/>
    </xf>
    <xf numFmtId="0" fontId="12" fillId="0" borderId="0" xfId="0" applyFont="1"/>
    <xf numFmtId="0" fontId="0" fillId="0" borderId="1" xfId="0" applyBorder="1" applyAlignment="1">
      <alignment horizontal="center"/>
    </xf>
    <xf numFmtId="0" fontId="1" fillId="0" borderId="0" xfId="0" applyFont="1"/>
    <xf numFmtId="0" fontId="0" fillId="0" borderId="0" xfId="0" applyBorder="1"/>
    <xf numFmtId="0" fontId="13" fillId="0" borderId="0" xfId="0" applyFont="1" applyAlignment="1">
      <alignment horizontal="center"/>
    </xf>
    <xf numFmtId="0" fontId="15" fillId="0" borderId="0" xfId="0" applyFont="1" applyAlignment="1">
      <alignment horizontal="left"/>
    </xf>
    <xf numFmtId="0" fontId="15" fillId="0" borderId="0" xfId="0" applyFont="1"/>
    <xf numFmtId="0" fontId="5" fillId="0" borderId="0" xfId="0" applyFont="1" applyFill="1"/>
    <xf numFmtId="0" fontId="8" fillId="0" borderId="0" xfId="0" applyFont="1" applyFill="1"/>
    <xf numFmtId="0" fontId="0" fillId="0" borderId="1" xfId="0" applyBorder="1" applyAlignment="1">
      <alignment horizontal="right"/>
    </xf>
    <xf numFmtId="0" fontId="0" fillId="2" borderId="0" xfId="0" applyFill="1"/>
    <xf numFmtId="0" fontId="0" fillId="0" borderId="0" xfId="0" applyFont="1"/>
    <xf numFmtId="0" fontId="0" fillId="0" borderId="1" xfId="0" applyFill="1" applyBorder="1" applyAlignment="1">
      <alignment horizontal="right"/>
    </xf>
    <xf numFmtId="0" fontId="0" fillId="0" borderId="1" xfId="0" applyFill="1" applyBorder="1"/>
    <xf numFmtId="0" fontId="0" fillId="0" borderId="0" xfId="0" applyFill="1" applyBorder="1"/>
    <xf numFmtId="0" fontId="10" fillId="2" borderId="0" xfId="0" applyFont="1" applyFill="1"/>
    <xf numFmtId="0" fontId="16" fillId="0" borderId="1" xfId="0" applyFont="1" applyBorder="1" applyAlignment="1">
      <alignment horizontal="right"/>
    </xf>
    <xf numFmtId="0" fontId="0" fillId="3" borderId="0" xfId="0" applyFill="1"/>
    <xf numFmtId="0" fontId="0" fillId="0" borderId="1" xfId="0" applyBorder="1" applyAlignment="1">
      <alignment horizontal="center"/>
    </xf>
    <xf numFmtId="0" fontId="5" fillId="0" borderId="0" xfId="0" applyFont="1" applyAlignment="1">
      <alignment horizontal="right"/>
    </xf>
    <xf numFmtId="0" fontId="2" fillId="0" borderId="2" xfId="0" applyFont="1" applyBorder="1" applyAlignment="1">
      <alignment horizontal="right"/>
    </xf>
    <xf numFmtId="0" fontId="9" fillId="0" borderId="10" xfId="0" applyFont="1" applyBorder="1" applyAlignment="1">
      <alignment horizontal="right"/>
    </xf>
    <xf numFmtId="0" fontId="0" fillId="0" borderId="11" xfId="0" applyBorder="1"/>
    <xf numFmtId="2" fontId="0" fillId="0" borderId="5" xfId="0" applyNumberFormat="1" applyBorder="1"/>
    <xf numFmtId="0" fontId="0" fillId="0" borderId="0" xfId="0" applyAlignment="1">
      <alignment horizontal="right"/>
    </xf>
    <xf numFmtId="0" fontId="5" fillId="0" borderId="0" xfId="0" applyFont="1" applyAlignment="1">
      <alignment horizontal="left"/>
    </xf>
    <xf numFmtId="0" fontId="0" fillId="0" borderId="0" xfId="0" applyAlignment="1">
      <alignment wrapText="1"/>
    </xf>
    <xf numFmtId="2" fontId="0" fillId="0" borderId="0" xfId="0" applyNumberFormat="1"/>
    <xf numFmtId="0" fontId="0" fillId="0" borderId="0" xfId="0" applyAlignment="1">
      <alignment wrapText="1"/>
    </xf>
    <xf numFmtId="0" fontId="0" fillId="0" borderId="0" xfId="0" applyAlignment="1">
      <alignment horizontal="center"/>
    </xf>
    <xf numFmtId="164" fontId="0" fillId="0" borderId="0" xfId="0" applyNumberFormat="1"/>
    <xf numFmtId="16" fontId="0" fillId="0" borderId="0" xfId="0" applyNumberFormat="1"/>
    <xf numFmtId="165" fontId="0" fillId="0" borderId="0" xfId="0" applyNumberFormat="1"/>
    <xf numFmtId="0" fontId="0" fillId="4" borderId="0" xfId="0" applyFill="1"/>
    <xf numFmtId="1" fontId="0" fillId="0" borderId="0" xfId="0" applyNumberFormat="1"/>
    <xf numFmtId="0" fontId="0" fillId="0" borderId="0" xfId="0" applyAlignment="1">
      <alignment vertical="center" wrapText="1"/>
    </xf>
    <xf numFmtId="0" fontId="0" fillId="0" borderId="0" xfId="0" applyAlignment="1">
      <alignment horizontal="center" wrapText="1"/>
    </xf>
    <xf numFmtId="0" fontId="0" fillId="0" borderId="1" xfId="0" applyBorder="1" applyAlignment="1">
      <alignment horizontal="center" wrapText="1"/>
    </xf>
    <xf numFmtId="0" fontId="0" fillId="0" borderId="0" xfId="0" applyAlignment="1">
      <alignment horizontal="center"/>
    </xf>
    <xf numFmtId="0" fontId="0" fillId="0" borderId="0" xfId="0" applyAlignment="1">
      <alignment wrapText="1"/>
    </xf>
    <xf numFmtId="0" fontId="0" fillId="0" borderId="0" xfId="0" applyAlignment="1">
      <alignment horizontal="right"/>
    </xf>
    <xf numFmtId="0" fontId="0" fillId="3" borderId="0" xfId="0" applyFill="1" applyAlignment="1">
      <alignment horizontal="right"/>
    </xf>
    <xf numFmtId="0" fontId="2" fillId="0" borderId="1" xfId="0" applyFont="1" applyBorder="1" applyAlignment="1">
      <alignment horizontal="center"/>
    </xf>
    <xf numFmtId="0" fontId="0" fillId="0" borderId="1" xfId="0" applyBorder="1" applyAlignment="1">
      <alignment horizontal="center"/>
    </xf>
    <xf numFmtId="0" fontId="0" fillId="0" borderId="1" xfId="0" applyBorder="1" applyAlignment="1">
      <alignment horizontal="right"/>
    </xf>
    <xf numFmtId="0" fontId="0" fillId="0" borderId="12" xfId="0" applyBorder="1"/>
    <xf numFmtId="0" fontId="0" fillId="0" borderId="2" xfId="0" applyBorder="1"/>
  </cellXfs>
  <cellStyles count="2">
    <cellStyle name="Normal" xfId="0" builtinId="0"/>
    <cellStyle name="Normal 2" xfId="1" xr:uid="{00000000-0005-0000-0000-000001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'Problem 8.12 demo'!$B$22</c:f>
              <c:strCache>
                <c:ptCount val="1"/>
                <c:pt idx="0">
                  <c:v>TPR</c:v>
                </c:pt>
              </c:strCache>
            </c:strRef>
          </c:tx>
          <c:xVal>
            <c:numRef>
              <c:f>'Problem 8.12 demo'!$A$23:$A$32</c:f>
              <c:numCache>
                <c:formatCode>General</c:formatCode>
                <c:ptCount val="10"/>
                <c:pt idx="0">
                  <c:v>0</c:v>
                </c:pt>
                <c:pt idx="1">
                  <c:v>0.2</c:v>
                </c:pt>
                <c:pt idx="2">
                  <c:v>0.2</c:v>
                </c:pt>
                <c:pt idx="3">
                  <c:v>0.2</c:v>
                </c:pt>
                <c:pt idx="4">
                  <c:v>0.4</c:v>
                </c:pt>
                <c:pt idx="5">
                  <c:v>0.4</c:v>
                </c:pt>
                <c:pt idx="6">
                  <c:v>0.6</c:v>
                </c:pt>
                <c:pt idx="7">
                  <c:v>0.8</c:v>
                </c:pt>
                <c:pt idx="8">
                  <c:v>1</c:v>
                </c:pt>
                <c:pt idx="9">
                  <c:v>1</c:v>
                </c:pt>
              </c:numCache>
            </c:numRef>
          </c:xVal>
          <c:yVal>
            <c:numRef>
              <c:f>'Problem 8.12 demo'!$B$23:$B$32</c:f>
              <c:numCache>
                <c:formatCode>General</c:formatCode>
                <c:ptCount val="10"/>
                <c:pt idx="0">
                  <c:v>0.2</c:v>
                </c:pt>
                <c:pt idx="1">
                  <c:v>0.2</c:v>
                </c:pt>
                <c:pt idx="2">
                  <c:v>0.4</c:v>
                </c:pt>
                <c:pt idx="3">
                  <c:v>0.6</c:v>
                </c:pt>
                <c:pt idx="4">
                  <c:v>0.6</c:v>
                </c:pt>
                <c:pt idx="5">
                  <c:v>0.8</c:v>
                </c:pt>
                <c:pt idx="6">
                  <c:v>0.8</c:v>
                </c:pt>
                <c:pt idx="7">
                  <c:v>0.8</c:v>
                </c:pt>
                <c:pt idx="8">
                  <c:v>0.8</c:v>
                </c:pt>
                <c:pt idx="9">
                  <c:v>1</c:v>
                </c:pt>
              </c:numCache>
            </c:numRef>
          </c:yVal>
          <c:smooth val="0"/>
          <c:extLst>
            <c:ext xmlns:c16="http://schemas.microsoft.com/office/drawing/2014/chart" uri="{C3380CC4-5D6E-409C-BE32-E72D297353CC}">
              <c16:uniqueId val="{00000000-6A8E-4C23-A5F9-B9CC81D80C7D}"/>
            </c:ext>
          </c:extLst>
        </c:ser>
        <c:dLbls>
          <c:showLegendKey val="0"/>
          <c:showVal val="0"/>
          <c:showCatName val="0"/>
          <c:showSerName val="0"/>
          <c:showPercent val="0"/>
          <c:showBubbleSize val="0"/>
        </c:dLbls>
        <c:axId val="845367288"/>
        <c:axId val="329453312"/>
      </c:scatterChart>
      <c:valAx>
        <c:axId val="845367288"/>
        <c:scaling>
          <c:orientation val="minMax"/>
        </c:scaling>
        <c:delete val="0"/>
        <c:axPos val="b"/>
        <c:numFmt formatCode="General" sourceLinked="1"/>
        <c:majorTickMark val="out"/>
        <c:minorTickMark val="none"/>
        <c:tickLblPos val="nextTo"/>
        <c:crossAx val="329453312"/>
        <c:crosses val="autoZero"/>
        <c:crossBetween val="midCat"/>
      </c:valAx>
      <c:valAx>
        <c:axId val="329453312"/>
        <c:scaling>
          <c:orientation val="minMax"/>
        </c:scaling>
        <c:delete val="0"/>
        <c:axPos val="l"/>
        <c:majorGridlines/>
        <c:numFmt formatCode="General" sourceLinked="1"/>
        <c:majorTickMark val="out"/>
        <c:minorTickMark val="none"/>
        <c:tickLblPos val="nextTo"/>
        <c:crossAx val="845367288"/>
        <c:crosses val="autoZero"/>
        <c:crossBetween val="midCat"/>
      </c:valAx>
    </c:plotArea>
    <c:legend>
      <c:legendPos val="r"/>
      <c:overlay val="0"/>
    </c:legend>
    <c:plotVisOnly val="1"/>
    <c:dispBlanksAs val="gap"/>
    <c:showDLblsOverMax val="0"/>
  </c:chart>
  <c:printSettings>
    <c:headerFooter/>
    <c:pageMargins b="0.750000000000001" l="0.70000000000000095" r="0.70000000000000095" t="0.75000000000000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'Problem 8.12 demo'!$M$22</c:f>
              <c:strCache>
                <c:ptCount val="1"/>
                <c:pt idx="0">
                  <c:v>TPR</c:v>
                </c:pt>
              </c:strCache>
            </c:strRef>
          </c:tx>
          <c:xVal>
            <c:numRef>
              <c:f>'Problem 8.12 demo'!$L$23:$L$32</c:f>
              <c:numCache>
                <c:formatCode>General</c:formatCode>
                <c:ptCount val="10"/>
                <c:pt idx="0">
                  <c:v>0</c:v>
                </c:pt>
                <c:pt idx="1">
                  <c:v>0</c:v>
                </c:pt>
                <c:pt idx="2">
                  <c:v>0.2</c:v>
                </c:pt>
                <c:pt idx="3">
                  <c:v>0.2</c:v>
                </c:pt>
                <c:pt idx="4">
                  <c:v>0.2</c:v>
                </c:pt>
                <c:pt idx="5">
                  <c:v>0.4</c:v>
                </c:pt>
                <c:pt idx="6">
                  <c:v>0.6</c:v>
                </c:pt>
                <c:pt idx="7">
                  <c:v>0.8</c:v>
                </c:pt>
                <c:pt idx="8">
                  <c:v>0.8</c:v>
                </c:pt>
                <c:pt idx="9">
                  <c:v>1</c:v>
                </c:pt>
              </c:numCache>
            </c:numRef>
          </c:xVal>
          <c:yVal>
            <c:numRef>
              <c:f>'Problem 8.12 demo'!$M$23:$M$32</c:f>
              <c:numCache>
                <c:formatCode>General</c:formatCode>
                <c:ptCount val="10"/>
                <c:pt idx="0">
                  <c:v>0.2</c:v>
                </c:pt>
                <c:pt idx="1">
                  <c:v>0.4</c:v>
                </c:pt>
                <c:pt idx="2">
                  <c:v>0.4</c:v>
                </c:pt>
                <c:pt idx="3">
                  <c:v>0.6</c:v>
                </c:pt>
                <c:pt idx="4">
                  <c:v>0.8</c:v>
                </c:pt>
                <c:pt idx="5">
                  <c:v>0.8</c:v>
                </c:pt>
                <c:pt idx="6">
                  <c:v>0.8</c:v>
                </c:pt>
                <c:pt idx="7">
                  <c:v>0.8</c:v>
                </c:pt>
                <c:pt idx="8">
                  <c:v>1</c:v>
                </c:pt>
                <c:pt idx="9">
                  <c:v>1</c:v>
                </c:pt>
              </c:numCache>
            </c:numRef>
          </c:yVal>
          <c:smooth val="0"/>
          <c:extLst>
            <c:ext xmlns:c16="http://schemas.microsoft.com/office/drawing/2014/chart" uri="{C3380CC4-5D6E-409C-BE32-E72D297353CC}">
              <c16:uniqueId val="{00000000-4E9A-449D-9BBC-30075DC75724}"/>
            </c:ext>
          </c:extLst>
        </c:ser>
        <c:dLbls>
          <c:showLegendKey val="0"/>
          <c:showVal val="0"/>
          <c:showCatName val="0"/>
          <c:showSerName val="0"/>
          <c:showPercent val="0"/>
          <c:showBubbleSize val="0"/>
        </c:dLbls>
        <c:axId val="845364152"/>
        <c:axId val="845364936"/>
      </c:scatterChart>
      <c:valAx>
        <c:axId val="845364152"/>
        <c:scaling>
          <c:orientation val="minMax"/>
        </c:scaling>
        <c:delete val="0"/>
        <c:axPos val="b"/>
        <c:numFmt formatCode="General" sourceLinked="1"/>
        <c:majorTickMark val="out"/>
        <c:minorTickMark val="none"/>
        <c:tickLblPos val="nextTo"/>
        <c:crossAx val="845364936"/>
        <c:crosses val="autoZero"/>
        <c:crossBetween val="midCat"/>
      </c:valAx>
      <c:valAx>
        <c:axId val="845364936"/>
        <c:scaling>
          <c:orientation val="minMax"/>
        </c:scaling>
        <c:delete val="0"/>
        <c:axPos val="l"/>
        <c:majorGridlines/>
        <c:numFmt formatCode="General" sourceLinked="1"/>
        <c:majorTickMark val="out"/>
        <c:minorTickMark val="none"/>
        <c:tickLblPos val="nextTo"/>
        <c:crossAx val="845364152"/>
        <c:crosses val="autoZero"/>
        <c:crossBetween val="midCat"/>
      </c:valAx>
    </c:plotArea>
    <c:legend>
      <c:legendPos val="r"/>
      <c:overlay val="0"/>
    </c:legend>
    <c:plotVisOnly val="1"/>
    <c:dispBlanksAs val="gap"/>
    <c:showDLblsOverMax val="0"/>
  </c:chart>
  <c:printSettings>
    <c:headerFooter/>
    <c:pageMargins b="0.750000000000001" l="0.70000000000000095" r="0.70000000000000095" t="0.750000000000001"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strRef>
              <c:f>'Problem 8.12 demo'!$B$67</c:f>
              <c:strCache>
                <c:ptCount val="1"/>
                <c:pt idx="0">
                  <c:v>TPR</c:v>
                </c:pt>
              </c:strCache>
            </c:strRef>
          </c:tx>
          <c:xVal>
            <c:numRef>
              <c:f>'Problem 8.12 demo'!$A$68:$A$77</c:f>
              <c:numCache>
                <c:formatCode>0.00</c:formatCode>
                <c:ptCount val="10"/>
                <c:pt idx="0">
                  <c:v>0</c:v>
                </c:pt>
                <c:pt idx="1">
                  <c:v>0.2</c:v>
                </c:pt>
                <c:pt idx="2">
                  <c:v>0.2</c:v>
                </c:pt>
                <c:pt idx="3">
                  <c:v>0.4</c:v>
                </c:pt>
                <c:pt idx="4">
                  <c:v>0.6</c:v>
                </c:pt>
                <c:pt idx="5">
                  <c:v>0.8</c:v>
                </c:pt>
                <c:pt idx="6">
                  <c:v>0.8</c:v>
                </c:pt>
                <c:pt idx="7">
                  <c:v>0.8</c:v>
                </c:pt>
                <c:pt idx="8">
                  <c:v>1</c:v>
                </c:pt>
                <c:pt idx="9">
                  <c:v>1</c:v>
                </c:pt>
              </c:numCache>
            </c:numRef>
          </c:xVal>
          <c:yVal>
            <c:numRef>
              <c:f>'Problem 8.12 demo'!$B$68:$B$77</c:f>
              <c:numCache>
                <c:formatCode>0.00</c:formatCode>
                <c:ptCount val="10"/>
                <c:pt idx="0">
                  <c:v>0.2</c:v>
                </c:pt>
                <c:pt idx="1">
                  <c:v>0.2</c:v>
                </c:pt>
                <c:pt idx="2">
                  <c:v>0.4</c:v>
                </c:pt>
                <c:pt idx="3">
                  <c:v>0.4</c:v>
                </c:pt>
                <c:pt idx="4">
                  <c:v>0.4</c:v>
                </c:pt>
                <c:pt idx="5">
                  <c:v>0.4</c:v>
                </c:pt>
                <c:pt idx="6">
                  <c:v>0.6</c:v>
                </c:pt>
                <c:pt idx="7">
                  <c:v>0.8</c:v>
                </c:pt>
                <c:pt idx="8">
                  <c:v>0.8</c:v>
                </c:pt>
                <c:pt idx="9">
                  <c:v>1</c:v>
                </c:pt>
              </c:numCache>
            </c:numRef>
          </c:yVal>
          <c:smooth val="0"/>
          <c:extLst>
            <c:ext xmlns:c16="http://schemas.microsoft.com/office/drawing/2014/chart" uri="{C3380CC4-5D6E-409C-BE32-E72D297353CC}">
              <c16:uniqueId val="{00000000-842A-49A4-8308-8BA1B9CFFD05}"/>
            </c:ext>
          </c:extLst>
        </c:ser>
        <c:dLbls>
          <c:showLegendKey val="0"/>
          <c:showVal val="0"/>
          <c:showCatName val="0"/>
          <c:showSerName val="0"/>
          <c:showPercent val="0"/>
          <c:showBubbleSize val="0"/>
        </c:dLbls>
        <c:axId val="329452528"/>
        <c:axId val="329452136"/>
      </c:scatterChart>
      <c:valAx>
        <c:axId val="329452528"/>
        <c:scaling>
          <c:orientation val="minMax"/>
        </c:scaling>
        <c:delete val="0"/>
        <c:axPos val="b"/>
        <c:numFmt formatCode="0.00" sourceLinked="1"/>
        <c:majorTickMark val="out"/>
        <c:minorTickMark val="none"/>
        <c:tickLblPos val="nextTo"/>
        <c:crossAx val="329452136"/>
        <c:crosses val="autoZero"/>
        <c:crossBetween val="midCat"/>
      </c:valAx>
      <c:valAx>
        <c:axId val="329452136"/>
        <c:scaling>
          <c:orientation val="minMax"/>
        </c:scaling>
        <c:delete val="0"/>
        <c:axPos val="l"/>
        <c:majorGridlines/>
        <c:numFmt formatCode="0.00" sourceLinked="1"/>
        <c:majorTickMark val="out"/>
        <c:minorTickMark val="none"/>
        <c:tickLblPos val="nextTo"/>
        <c:crossAx val="32945252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 Boxplot on Age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 Boxplot on Age </a:t>
          </a:r>
        </a:p>
      </cx:txPr>
    </cx:title>
    <cx:plotArea>
      <cx:plotAreaRegion>
        <cx:series layoutId="boxWhisker" uniqueId="{D43830FB-4DB9-44C3-A62F-C2A5B0BE426E}">
          <cx:dataLabels pos="r">
            <cx:visibility seriesName="0" categoryName="0" value="1"/>
          </cx:dataLabels>
          <cx:dataId val="0"/>
          <cx:layoutPr>
            <cx:visibility meanLine="0" meanMarker="1" nonoutliers="0" outliers="1"/>
            <cx:statistics quartileMethod="exclusive"/>
          </cx:layoutPr>
        </cx:series>
      </cx:plotAreaRegion>
      <cx:axis id="0" hidden="1">
        <cx:catScaling gapWidth="1.5"/>
        <cx:tickLabels/>
      </cx:axis>
      <cx:axis id="1">
        <cx:valScaling/>
        <cx:title>
          <cx:tx>
            <cx:txData>
              <cx:v>Age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Age</a:t>
              </a:r>
            </a:p>
          </cx:txPr>
        </cx:titl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13</xdr:col>
      <xdr:colOff>123825</xdr:colOff>
      <xdr:row>1</xdr:row>
      <xdr:rowOff>114299</xdr:rowOff>
    </xdr:from>
    <xdr:to>
      <xdr:col>20</xdr:col>
      <xdr:colOff>66675</xdr:colOff>
      <xdr:row>22</xdr:row>
      <xdr:rowOff>180975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801350" y="304799"/>
              <a:ext cx="4210050" cy="65722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32</xdr:row>
      <xdr:rowOff>123825</xdr:rowOff>
    </xdr:from>
    <xdr:to>
      <xdr:col>3</xdr:col>
      <xdr:colOff>1104900</xdr:colOff>
      <xdr:row>34</xdr:row>
      <xdr:rowOff>123825</xdr:rowOff>
    </xdr:to>
    <xdr:cxnSp macro="">
      <xdr:nvCxnSpPr>
        <xdr:cNvPr id="3" name="Straight Arrow Connector 2">
          <a:extLst>
            <a:ext uri="{FF2B5EF4-FFF2-40B4-BE49-F238E27FC236}">
              <a16:creationId xmlns:a16="http://schemas.microsoft.com/office/drawing/2014/main" id="{C88150C6-1053-4E6C-BA77-945E0DCF33CD}"/>
            </a:ext>
          </a:extLst>
        </xdr:cNvPr>
        <xdr:cNvCxnSpPr/>
      </xdr:nvCxnSpPr>
      <xdr:spPr>
        <a:xfrm flipH="1" flipV="1">
          <a:off x="1485900" y="7820025"/>
          <a:ext cx="1028700"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35</xdr:row>
      <xdr:rowOff>95250</xdr:rowOff>
    </xdr:from>
    <xdr:to>
      <xdr:col>3</xdr:col>
      <xdr:colOff>1114425</xdr:colOff>
      <xdr:row>38</xdr:row>
      <xdr:rowOff>85725</xdr:rowOff>
    </xdr:to>
    <xdr:cxnSp macro="">
      <xdr:nvCxnSpPr>
        <xdr:cNvPr id="4" name="Straight Arrow Connector 3">
          <a:extLst>
            <a:ext uri="{FF2B5EF4-FFF2-40B4-BE49-F238E27FC236}">
              <a16:creationId xmlns:a16="http://schemas.microsoft.com/office/drawing/2014/main" id="{8AAE28C9-3A19-4664-BA3C-E628D629DB20}"/>
            </a:ext>
          </a:extLst>
        </xdr:cNvPr>
        <xdr:cNvCxnSpPr/>
      </xdr:nvCxnSpPr>
      <xdr:spPr>
        <a:xfrm flipH="1">
          <a:off x="1466850" y="8391525"/>
          <a:ext cx="105727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95250</xdr:colOff>
      <xdr:row>32</xdr:row>
      <xdr:rowOff>76200</xdr:rowOff>
    </xdr:from>
    <xdr:to>
      <xdr:col>6</xdr:col>
      <xdr:colOff>571500</xdr:colOff>
      <xdr:row>36</xdr:row>
      <xdr:rowOff>133350</xdr:rowOff>
    </xdr:to>
    <xdr:cxnSp macro="">
      <xdr:nvCxnSpPr>
        <xdr:cNvPr id="6" name="Straight Arrow Connector 5">
          <a:extLst>
            <a:ext uri="{FF2B5EF4-FFF2-40B4-BE49-F238E27FC236}">
              <a16:creationId xmlns:a16="http://schemas.microsoft.com/office/drawing/2014/main" id="{E06C5582-428C-4F00-BEAF-017BBC9DF9BA}"/>
            </a:ext>
          </a:extLst>
        </xdr:cNvPr>
        <xdr:cNvCxnSpPr/>
      </xdr:nvCxnSpPr>
      <xdr:spPr>
        <a:xfrm flipV="1">
          <a:off x="3905250" y="7772400"/>
          <a:ext cx="1066800"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8</xdr:row>
      <xdr:rowOff>152400</xdr:rowOff>
    </xdr:from>
    <xdr:to>
      <xdr:col>9</xdr:col>
      <xdr:colOff>553406</xdr:colOff>
      <xdr:row>23</xdr:row>
      <xdr:rowOff>28575</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l="7908" t="21441" r="5781" b="12864"/>
        <a:stretch>
          <a:fillRect/>
        </a:stretch>
      </xdr:blipFill>
      <xdr:spPr bwMode="auto">
        <a:xfrm>
          <a:off x="0" y="1676400"/>
          <a:ext cx="5373056" cy="26384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47625</xdr:colOff>
          <xdr:row>1</xdr:row>
          <xdr:rowOff>114300</xdr:rowOff>
        </xdr:from>
        <xdr:to>
          <xdr:col>16</xdr:col>
          <xdr:colOff>66675</xdr:colOff>
          <xdr:row>22</xdr:row>
          <xdr:rowOff>66675</xdr:rowOff>
        </xdr:to>
        <xdr:sp macro="" textlink="">
          <xdr:nvSpPr>
            <xdr:cNvPr id="8194" name="Object 5" hidden="1">
              <a:extLst>
                <a:ext uri="{63B3BB69-23CF-44E3-9099-C40C66FF867C}">
                  <a14:compatExt spid="_x0000_s8194"/>
                </a:ext>
                <a:ext uri="{FF2B5EF4-FFF2-40B4-BE49-F238E27FC236}">
                  <a16:creationId xmlns:a16="http://schemas.microsoft.com/office/drawing/2014/main" id="{00000000-0008-0000-0B00-000002200000}"/>
                </a:ext>
              </a:extLst>
            </xdr:cNvPr>
            <xdr:cNvSpPr/>
          </xdr:nvSpPr>
          <xdr:spPr bwMode="auto">
            <a:xfrm>
              <a:off x="0" y="0"/>
              <a:ext cx="0" cy="0"/>
            </a:xfrm>
            <a:prstGeom prst="rect">
              <a:avLst/>
            </a:prstGeom>
            <a:noFill/>
            <a:effectLst/>
            <a:extLst>
              <a:ext uri="{909E8E84-426E-40DD-AFC4-6F175D3DCCD1}">
                <a14:hiddenFill>
                  <a:solidFill>
                    <a:srgbClr val="00E4A8"/>
                  </a:solidFill>
                </a14:hiddenFill>
              </a:ext>
              <a:ext uri="{AF507438-7753-43E0-B8FC-AC1667EBCBE1}">
                <a14:hiddenEffects>
                  <a:effectLst>
                    <a:outerShdw dist="38099" dir="2700000" algn="ctr" rotWithShape="0">
                      <a:srgbClr val="1C1C1C">
                        <a:alpha val="74997"/>
                      </a:srgbClr>
                    </a:outerShdw>
                  </a:effectLst>
                </a14:hiddenEffects>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2</xdr:col>
      <xdr:colOff>323851</xdr:colOff>
      <xdr:row>18</xdr:row>
      <xdr:rowOff>171450</xdr:rowOff>
    </xdr:from>
    <xdr:to>
      <xdr:col>7</xdr:col>
      <xdr:colOff>406401</xdr:colOff>
      <xdr:row>29</xdr:row>
      <xdr:rowOff>127000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18</xdr:row>
      <xdr:rowOff>123825</xdr:rowOff>
    </xdr:from>
    <xdr:to>
      <xdr:col>19</xdr:col>
      <xdr:colOff>279400</xdr:colOff>
      <xdr:row>33</xdr:row>
      <xdr:rowOff>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65</xdr:row>
      <xdr:rowOff>88900</xdr:rowOff>
    </xdr:from>
    <xdr:to>
      <xdr:col>8</xdr:col>
      <xdr:colOff>533400</xdr:colOff>
      <xdr:row>77</xdr:row>
      <xdr:rowOff>165100</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381000</xdr:colOff>
      <xdr:row>12</xdr:row>
      <xdr:rowOff>133350</xdr:rowOff>
    </xdr:from>
    <xdr:to>
      <xdr:col>9</xdr:col>
      <xdr:colOff>38100</xdr:colOff>
      <xdr:row>26</xdr:row>
      <xdr:rowOff>180975</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0" y="2038350"/>
          <a:ext cx="3619500" cy="27146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0.bin"/><Relationship Id="rId5" Type="http://schemas.openxmlformats.org/officeDocument/2006/relationships/image" Target="../media/image2.emf"/><Relationship Id="rId4" Type="http://schemas.openxmlformats.org/officeDocument/2006/relationships/oleObject" Target="../embeddings/Microsoft_Excel_97-2003_Worksheet.xls"/></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zoomScaleNormal="100" workbookViewId="0">
      <selection activeCell="B11" sqref="B11"/>
    </sheetView>
  </sheetViews>
  <sheetFormatPr defaultRowHeight="15" x14ac:dyDescent="0.25"/>
  <cols>
    <col min="1" max="1" width="12.140625" customWidth="1"/>
  </cols>
  <sheetData>
    <row r="1" spans="1:4" ht="18.75" x14ac:dyDescent="0.3">
      <c r="A1" s="8" t="s">
        <v>208</v>
      </c>
    </row>
    <row r="2" spans="1:4" x14ac:dyDescent="0.25">
      <c r="A2" t="s">
        <v>209</v>
      </c>
    </row>
    <row r="3" spans="1:4" x14ac:dyDescent="0.25">
      <c r="A3" t="s">
        <v>210</v>
      </c>
    </row>
    <row r="4" spans="1:4" x14ac:dyDescent="0.25">
      <c r="A4" s="33" t="s">
        <v>211</v>
      </c>
    </row>
    <row r="5" spans="1:4" x14ac:dyDescent="0.25">
      <c r="A5" s="33" t="s">
        <v>212</v>
      </c>
    </row>
    <row r="9" spans="1:4" ht="20.100000000000001" customHeight="1" x14ac:dyDescent="0.25">
      <c r="A9" t="s">
        <v>213</v>
      </c>
      <c r="B9" t="s">
        <v>381</v>
      </c>
      <c r="C9" t="s">
        <v>414</v>
      </c>
    </row>
    <row r="10" spans="1:4" ht="20.100000000000001" customHeight="1" x14ac:dyDescent="0.25">
      <c r="A10" t="s">
        <v>214</v>
      </c>
      <c r="B10" t="s">
        <v>382</v>
      </c>
    </row>
    <row r="11" spans="1:4" ht="20.100000000000001" customHeight="1" x14ac:dyDescent="0.25">
      <c r="A11" t="s">
        <v>215</v>
      </c>
      <c r="B11" s="1" t="s">
        <v>389</v>
      </c>
      <c r="D11" t="s">
        <v>388</v>
      </c>
    </row>
    <row r="12" spans="1:4" ht="20.100000000000001" customHeight="1" x14ac:dyDescent="0.25">
      <c r="A12" t="s">
        <v>216</v>
      </c>
      <c r="B12" t="s">
        <v>217</v>
      </c>
    </row>
    <row r="13" spans="1:4" ht="20.100000000000001" customHeight="1" x14ac:dyDescent="0.25">
      <c r="A13" t="s">
        <v>391</v>
      </c>
      <c r="B13" t="s">
        <v>218</v>
      </c>
    </row>
    <row r="14" spans="1:4" ht="20.100000000000001" customHeight="1" x14ac:dyDescent="0.25">
      <c r="A14" t="s">
        <v>219</v>
      </c>
      <c r="B14" t="s">
        <v>385</v>
      </c>
      <c r="D14" t="s">
        <v>386</v>
      </c>
    </row>
    <row r="15" spans="1:4" ht="20.100000000000001" customHeight="1" x14ac:dyDescent="0.25">
      <c r="A15" t="s">
        <v>220</v>
      </c>
      <c r="B15" t="s">
        <v>221</v>
      </c>
      <c r="D15" t="s">
        <v>387</v>
      </c>
    </row>
    <row r="18" spans="1:1" x14ac:dyDescent="0.25">
      <c r="A18" t="s">
        <v>323</v>
      </c>
    </row>
    <row r="19" spans="1:1" x14ac:dyDescent="0.25">
      <c r="A19" t="s">
        <v>324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22"/>
  <sheetViews>
    <sheetView topLeftCell="A10" workbookViewId="0">
      <selection activeCell="I21" sqref="I21"/>
    </sheetView>
  </sheetViews>
  <sheetFormatPr defaultRowHeight="15" x14ac:dyDescent="0.25"/>
  <sheetData>
    <row r="1" spans="1:6" ht="18.75" x14ac:dyDescent="0.3">
      <c r="A1" s="8" t="s">
        <v>122</v>
      </c>
    </row>
    <row r="2" spans="1:6" ht="18.75" x14ac:dyDescent="0.3">
      <c r="A2" s="8" t="s">
        <v>123</v>
      </c>
    </row>
    <row r="3" spans="1:6" ht="18.75" x14ac:dyDescent="0.3">
      <c r="A3" s="8" t="s">
        <v>124</v>
      </c>
    </row>
    <row r="4" spans="1:6" ht="18.75" x14ac:dyDescent="0.3">
      <c r="A4" s="8"/>
    </row>
    <row r="6" spans="1:6" x14ac:dyDescent="0.25">
      <c r="A6" t="s">
        <v>115</v>
      </c>
      <c r="B6" t="s">
        <v>270</v>
      </c>
      <c r="F6" t="s">
        <v>116</v>
      </c>
    </row>
    <row r="7" spans="1:6" x14ac:dyDescent="0.25">
      <c r="A7" t="s">
        <v>117</v>
      </c>
      <c r="B7" t="s">
        <v>271</v>
      </c>
      <c r="F7" t="s">
        <v>118</v>
      </c>
    </row>
    <row r="8" spans="1:6" x14ac:dyDescent="0.25">
      <c r="A8" t="s">
        <v>119</v>
      </c>
      <c r="B8" t="s">
        <v>272</v>
      </c>
    </row>
    <row r="9" spans="1:6" x14ac:dyDescent="0.25">
      <c r="A9" t="s">
        <v>120</v>
      </c>
      <c r="B9" t="s">
        <v>273</v>
      </c>
    </row>
    <row r="10" spans="1:6" x14ac:dyDescent="0.25">
      <c r="A10" t="s">
        <v>121</v>
      </c>
      <c r="B10" t="s">
        <v>274</v>
      </c>
    </row>
    <row r="11" spans="1:6" x14ac:dyDescent="0.25">
      <c r="B11" s="28"/>
    </row>
    <row r="12" spans="1:6" x14ac:dyDescent="0.25">
      <c r="A12" t="s">
        <v>268</v>
      </c>
    </row>
    <row r="13" spans="1:6" x14ac:dyDescent="0.25">
      <c r="A13" t="s">
        <v>269</v>
      </c>
    </row>
    <row r="14" spans="1:6" x14ac:dyDescent="0.25">
      <c r="A14" t="s">
        <v>261</v>
      </c>
    </row>
    <row r="16" spans="1:6" x14ac:dyDescent="0.25">
      <c r="A16" t="s">
        <v>262</v>
      </c>
    </row>
    <row r="18" spans="1:2" x14ac:dyDescent="0.25">
      <c r="A18" s="13" t="s">
        <v>41</v>
      </c>
      <c r="B18" t="s">
        <v>263</v>
      </c>
    </row>
    <row r="19" spans="1:2" x14ac:dyDescent="0.25">
      <c r="A19" s="13" t="s">
        <v>41</v>
      </c>
      <c r="B19" t="s">
        <v>264</v>
      </c>
    </row>
    <row r="20" spans="1:2" x14ac:dyDescent="0.25">
      <c r="A20" s="13" t="s">
        <v>41</v>
      </c>
      <c r="B20" t="s">
        <v>265</v>
      </c>
    </row>
    <row r="21" spans="1:2" x14ac:dyDescent="0.25">
      <c r="A21" s="13"/>
      <c r="B21" t="s">
        <v>266</v>
      </c>
    </row>
    <row r="22" spans="1:2" x14ac:dyDescent="0.25">
      <c r="A22" s="13"/>
      <c r="B22" t="s">
        <v>267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43"/>
  <sheetViews>
    <sheetView topLeftCell="A58" workbookViewId="0">
      <selection activeCell="B4" sqref="B4"/>
    </sheetView>
  </sheetViews>
  <sheetFormatPr defaultRowHeight="15" x14ac:dyDescent="0.25"/>
  <cols>
    <col min="1" max="1" width="5.140625" customWidth="1"/>
    <col min="2" max="2" width="16.140625" customWidth="1"/>
    <col min="3" max="3" width="13.85546875" customWidth="1"/>
  </cols>
  <sheetData>
    <row r="1" spans="1:5" ht="18.75" x14ac:dyDescent="0.3">
      <c r="A1" s="8" t="s">
        <v>280</v>
      </c>
      <c r="D1" t="s">
        <v>279</v>
      </c>
    </row>
    <row r="4" spans="1:5" x14ac:dyDescent="0.25">
      <c r="D4" s="4" t="s">
        <v>275</v>
      </c>
      <c r="E4" s="4" t="s">
        <v>276</v>
      </c>
    </row>
    <row r="5" spans="1:5" x14ac:dyDescent="0.25">
      <c r="C5" s="4" t="s">
        <v>277</v>
      </c>
      <c r="D5" s="24">
        <v>1500</v>
      </c>
      <c r="E5" s="24">
        <v>1000</v>
      </c>
    </row>
    <row r="6" spans="1:5" x14ac:dyDescent="0.25">
      <c r="C6" s="4" t="s">
        <v>278</v>
      </c>
      <c r="D6" s="24">
        <v>2000</v>
      </c>
      <c r="E6" s="24">
        <v>500</v>
      </c>
    </row>
    <row r="10" spans="1:5" x14ac:dyDescent="0.25">
      <c r="A10" s="13" t="s">
        <v>41</v>
      </c>
      <c r="B10" t="s">
        <v>125</v>
      </c>
    </row>
    <row r="11" spans="1:5" x14ac:dyDescent="0.25">
      <c r="C11" t="s">
        <v>281</v>
      </c>
    </row>
    <row r="12" spans="1:5" x14ac:dyDescent="0.25">
      <c r="C12" t="s">
        <v>126</v>
      </c>
    </row>
    <row r="13" spans="1:5" x14ac:dyDescent="0.25">
      <c r="C13" t="s">
        <v>127</v>
      </c>
    </row>
    <row r="14" spans="1:5" x14ac:dyDescent="0.25">
      <c r="C14" t="s">
        <v>128</v>
      </c>
    </row>
    <row r="15" spans="1:5" x14ac:dyDescent="0.25">
      <c r="C15" t="s">
        <v>129</v>
      </c>
    </row>
    <row r="16" spans="1:5" x14ac:dyDescent="0.25">
      <c r="A16" s="13" t="s">
        <v>41</v>
      </c>
      <c r="B16" t="s">
        <v>130</v>
      </c>
    </row>
    <row r="17" spans="2:4" x14ac:dyDescent="0.25">
      <c r="C17" t="s">
        <v>282</v>
      </c>
    </row>
    <row r="18" spans="2:4" x14ac:dyDescent="0.25">
      <c r="C18" t="s">
        <v>131</v>
      </c>
    </row>
    <row r="20" spans="2:4" x14ac:dyDescent="0.25">
      <c r="B20" t="s">
        <v>283</v>
      </c>
    </row>
    <row r="22" spans="2:4" x14ac:dyDescent="0.25">
      <c r="D22" s="2" t="s">
        <v>284</v>
      </c>
    </row>
    <row r="23" spans="2:4" x14ac:dyDescent="0.25">
      <c r="D23" s="2" t="s">
        <v>285</v>
      </c>
    </row>
    <row r="24" spans="2:4" x14ac:dyDescent="0.25">
      <c r="D24" s="2" t="s">
        <v>287</v>
      </c>
    </row>
    <row r="25" spans="2:4" x14ac:dyDescent="0.25">
      <c r="D25" s="2" t="s">
        <v>286</v>
      </c>
    </row>
    <row r="27" spans="2:4" x14ac:dyDescent="0.25">
      <c r="B27" t="s">
        <v>289</v>
      </c>
    </row>
    <row r="28" spans="2:4" x14ac:dyDescent="0.25">
      <c r="C28" t="s">
        <v>288</v>
      </c>
    </row>
    <row r="30" spans="2:4" x14ac:dyDescent="0.25">
      <c r="B30" t="s">
        <v>374</v>
      </c>
    </row>
    <row r="31" spans="2:4" x14ac:dyDescent="0.25">
      <c r="B31" t="s">
        <v>299</v>
      </c>
    </row>
    <row r="32" spans="2:4" x14ac:dyDescent="0.25">
      <c r="B32" t="s">
        <v>302</v>
      </c>
    </row>
    <row r="34" spans="2:3" x14ac:dyDescent="0.25">
      <c r="B34" t="s">
        <v>290</v>
      </c>
    </row>
    <row r="35" spans="2:3" ht="15.75" x14ac:dyDescent="0.25">
      <c r="B35" s="36" t="s">
        <v>291</v>
      </c>
    </row>
    <row r="36" spans="2:3" x14ac:dyDescent="0.25">
      <c r="B36" t="s">
        <v>292</v>
      </c>
    </row>
    <row r="37" spans="2:3" ht="15.75" x14ac:dyDescent="0.25">
      <c r="B37" s="37" t="s">
        <v>293</v>
      </c>
    </row>
    <row r="38" spans="2:3" x14ac:dyDescent="0.25">
      <c r="B38" t="s">
        <v>294</v>
      </c>
      <c r="C38" t="s">
        <v>300</v>
      </c>
    </row>
    <row r="39" spans="2:3" ht="15.75" x14ac:dyDescent="0.25">
      <c r="B39" s="37" t="s">
        <v>294</v>
      </c>
      <c r="C39" s="37" t="s">
        <v>301</v>
      </c>
    </row>
    <row r="40" spans="2:3" x14ac:dyDescent="0.25">
      <c r="B40" t="s">
        <v>295</v>
      </c>
    </row>
    <row r="41" spans="2:3" ht="15.75" x14ac:dyDescent="0.25">
      <c r="B41" s="37" t="s">
        <v>296</v>
      </c>
    </row>
    <row r="42" spans="2:3" x14ac:dyDescent="0.25">
      <c r="B42" t="s">
        <v>297</v>
      </c>
    </row>
    <row r="43" spans="2:3" ht="15.75" x14ac:dyDescent="0.25">
      <c r="B43" s="37" t="s">
        <v>298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73"/>
  <sheetViews>
    <sheetView topLeftCell="A19" zoomScale="85" zoomScaleNormal="85" zoomScalePageLayoutView="85" workbookViewId="0">
      <selection activeCell="A25" sqref="A25"/>
    </sheetView>
  </sheetViews>
  <sheetFormatPr defaultColWidth="8.85546875" defaultRowHeight="15" x14ac:dyDescent="0.25"/>
  <cols>
    <col min="1" max="1" width="15.85546875" customWidth="1"/>
    <col min="3" max="3" width="6.42578125" customWidth="1"/>
    <col min="4" max="4" width="8.5703125" customWidth="1"/>
    <col min="5" max="5" width="11.5703125" customWidth="1"/>
    <col min="6" max="6" width="12" customWidth="1"/>
    <col min="7" max="7" width="8.140625" customWidth="1"/>
    <col min="8" max="8" width="13.140625" customWidth="1"/>
  </cols>
  <sheetData>
    <row r="1" spans="1:2" ht="18.75" x14ac:dyDescent="0.3">
      <c r="A1" s="8" t="s">
        <v>147</v>
      </c>
    </row>
    <row r="2" spans="1:2" s="4" customFormat="1" x14ac:dyDescent="0.25">
      <c r="A2" s="4" t="s">
        <v>327</v>
      </c>
    </row>
    <row r="3" spans="1:2" x14ac:dyDescent="0.25">
      <c r="A3" t="s">
        <v>328</v>
      </c>
    </row>
    <row r="4" spans="1:2" x14ac:dyDescent="0.25">
      <c r="A4" t="s">
        <v>329</v>
      </c>
    </row>
    <row r="7" spans="1:2" x14ac:dyDescent="0.25">
      <c r="A7" t="s">
        <v>330</v>
      </c>
    </row>
    <row r="8" spans="1:2" x14ac:dyDescent="0.25">
      <c r="B8" t="s">
        <v>148</v>
      </c>
    </row>
    <row r="9" spans="1:2" x14ac:dyDescent="0.25">
      <c r="B9" t="s">
        <v>149</v>
      </c>
    </row>
    <row r="10" spans="1:2" x14ac:dyDescent="0.25">
      <c r="B10" t="s">
        <v>150</v>
      </c>
    </row>
    <row r="12" spans="1:2" x14ac:dyDescent="0.25">
      <c r="A12" t="s">
        <v>331</v>
      </c>
    </row>
    <row r="13" spans="1:2" x14ac:dyDescent="0.25">
      <c r="A13" t="s">
        <v>151</v>
      </c>
    </row>
    <row r="14" spans="1:2" x14ac:dyDescent="0.25">
      <c r="A14" t="s">
        <v>152</v>
      </c>
    </row>
    <row r="16" spans="1:2" x14ac:dyDescent="0.25">
      <c r="A16" t="s">
        <v>153</v>
      </c>
    </row>
    <row r="17" spans="1:8" x14ac:dyDescent="0.25">
      <c r="A17" t="s">
        <v>207</v>
      </c>
    </row>
    <row r="19" spans="1:8" x14ac:dyDescent="0.25">
      <c r="A19" t="s">
        <v>332</v>
      </c>
    </row>
    <row r="20" spans="1:8" x14ac:dyDescent="0.25">
      <c r="A20" s="4" t="s">
        <v>145</v>
      </c>
    </row>
    <row r="21" spans="1:8" x14ac:dyDescent="0.25">
      <c r="A21" t="s">
        <v>333</v>
      </c>
      <c r="C21" t="s">
        <v>334</v>
      </c>
    </row>
    <row r="22" spans="1:8" x14ac:dyDescent="0.25">
      <c r="A22" t="s">
        <v>335</v>
      </c>
    </row>
    <row r="23" spans="1:8" x14ac:dyDescent="0.25">
      <c r="A23" t="s">
        <v>336</v>
      </c>
    </row>
    <row r="25" spans="1:8" x14ac:dyDescent="0.25">
      <c r="A25" t="s">
        <v>337</v>
      </c>
      <c r="H25" s="41">
        <f>((-9/14) * LOG((9/14),2)) - ((5/14)*LOG((5/14),2))</f>
        <v>0.94028595867063092</v>
      </c>
    </row>
    <row r="29" spans="1:8" x14ac:dyDescent="0.25">
      <c r="A29" s="4" t="s">
        <v>338</v>
      </c>
    </row>
    <row r="31" spans="1:8" x14ac:dyDescent="0.25">
      <c r="A31" s="42"/>
    </row>
    <row r="32" spans="1:8" x14ac:dyDescent="0.25">
      <c r="A32" t="s">
        <v>339</v>
      </c>
    </row>
    <row r="34" spans="1:8" x14ac:dyDescent="0.25">
      <c r="A34" s="33" t="s">
        <v>340</v>
      </c>
    </row>
    <row r="35" spans="1:8" x14ac:dyDescent="0.25">
      <c r="A35" s="26" t="s">
        <v>341</v>
      </c>
      <c r="B35" s="26" t="s">
        <v>342</v>
      </c>
      <c r="C35" s="40" t="s">
        <v>343</v>
      </c>
      <c r="D35" s="40" t="s">
        <v>344</v>
      </c>
      <c r="E35" s="40" t="s">
        <v>367</v>
      </c>
      <c r="F35" s="40" t="s">
        <v>345</v>
      </c>
      <c r="G35" s="40" t="s">
        <v>346</v>
      </c>
      <c r="H35" s="43" t="s">
        <v>347</v>
      </c>
    </row>
    <row r="36" spans="1:8" x14ac:dyDescent="0.25">
      <c r="A36" s="24" t="s">
        <v>348</v>
      </c>
      <c r="B36" s="24">
        <v>1</v>
      </c>
      <c r="C36" s="24">
        <v>5</v>
      </c>
      <c r="D36" s="24">
        <v>14</v>
      </c>
      <c r="E36" s="24">
        <f>C36/D36</f>
        <v>0.35714285714285715</v>
      </c>
      <c r="F36" s="24">
        <v>2</v>
      </c>
      <c r="G36" s="24">
        <v>3</v>
      </c>
      <c r="H36">
        <f>(C36/D36)*(((-F36/C36) * LOG((F36/C36),2)) - ((G36/C36)*LOG((G36/C36),2)))</f>
        <v>0.34676806944809591</v>
      </c>
    </row>
    <row r="37" spans="1:8" x14ac:dyDescent="0.25">
      <c r="A37" s="24" t="s">
        <v>349</v>
      </c>
      <c r="B37" s="24">
        <v>2</v>
      </c>
      <c r="C37" s="24">
        <v>4</v>
      </c>
      <c r="D37" s="24">
        <v>14</v>
      </c>
      <c r="E37" s="24">
        <f>C37/D37</f>
        <v>0.2857142857142857</v>
      </c>
      <c r="F37" s="24">
        <v>4</v>
      </c>
      <c r="G37" s="24">
        <v>9.9999999999999995E-8</v>
      </c>
      <c r="H37">
        <f>(C37/D37)*(((-F37/C37) * LOG((F37/C37),2)) - ((G37/C37)*LOG((G37/C37),2)))</f>
        <v>1.8038211903008242E-7</v>
      </c>
    </row>
    <row r="38" spans="1:8" x14ac:dyDescent="0.25">
      <c r="A38" s="44" t="s">
        <v>350</v>
      </c>
      <c r="B38" s="24">
        <v>3</v>
      </c>
      <c r="C38" s="24">
        <v>5</v>
      </c>
      <c r="D38" s="24">
        <v>14</v>
      </c>
      <c r="E38" s="24"/>
      <c r="F38" s="24">
        <v>3</v>
      </c>
      <c r="G38" s="24">
        <v>2</v>
      </c>
      <c r="H38">
        <f>(C38/D38)*(((-F38/C38) * LOG((F38/C38),2)) - ((G38/C38)*LOG((G38/C38),2)))</f>
        <v>0.34676806944809591</v>
      </c>
    </row>
    <row r="39" spans="1:8" x14ac:dyDescent="0.25">
      <c r="A39" s="45" t="s">
        <v>351</v>
      </c>
      <c r="B39" s="34"/>
      <c r="C39" s="34"/>
      <c r="D39" s="34"/>
      <c r="E39" s="34"/>
      <c r="F39" s="34"/>
      <c r="G39" s="34"/>
    </row>
    <row r="40" spans="1:8" x14ac:dyDescent="0.25">
      <c r="A40" s="45"/>
      <c r="B40" s="34"/>
      <c r="C40" s="34"/>
      <c r="D40" s="34"/>
      <c r="E40" s="34"/>
      <c r="F40" s="34"/>
      <c r="G40" s="34"/>
    </row>
    <row r="41" spans="1:8" x14ac:dyDescent="0.25">
      <c r="A41" s="4"/>
      <c r="C41" s="34"/>
      <c r="D41" s="34"/>
      <c r="H41" s="41">
        <f>SUM(H36:H38)</f>
        <v>0.69353631927831083</v>
      </c>
    </row>
    <row r="42" spans="1:8" x14ac:dyDescent="0.25">
      <c r="A42" s="4"/>
      <c r="C42" s="34"/>
      <c r="D42" s="34"/>
    </row>
    <row r="43" spans="1:8" x14ac:dyDescent="0.25">
      <c r="A43" s="4" t="s">
        <v>352</v>
      </c>
      <c r="C43" s="34"/>
      <c r="D43" s="34"/>
    </row>
    <row r="44" spans="1:8" x14ac:dyDescent="0.25">
      <c r="A44" s="41" t="s">
        <v>353</v>
      </c>
      <c r="B44" s="41"/>
      <c r="C44" s="41"/>
      <c r="D44" s="41">
        <f>$H$25-H41</f>
        <v>0.24674963939232009</v>
      </c>
    </row>
    <row r="45" spans="1:8" x14ac:dyDescent="0.25">
      <c r="A45" s="25"/>
      <c r="B45" s="25"/>
      <c r="C45" s="25"/>
      <c r="D45" s="25"/>
    </row>
    <row r="46" spans="1:8" x14ac:dyDescent="0.25">
      <c r="A46" s="25" t="s">
        <v>354</v>
      </c>
      <c r="B46" s="25"/>
      <c r="C46" s="25"/>
      <c r="D46" s="25"/>
    </row>
    <row r="47" spans="1:8" x14ac:dyDescent="0.25">
      <c r="A47" s="4" t="s">
        <v>355</v>
      </c>
      <c r="B47" s="25"/>
      <c r="C47" s="25"/>
      <c r="D47" s="25"/>
    </row>
    <row r="48" spans="1:8" x14ac:dyDescent="0.25">
      <c r="A48" s="33" t="s">
        <v>356</v>
      </c>
    </row>
    <row r="49" spans="1:8" x14ac:dyDescent="0.25">
      <c r="A49" s="26" t="s">
        <v>357</v>
      </c>
      <c r="B49" s="26" t="s">
        <v>342</v>
      </c>
      <c r="C49" s="40" t="s">
        <v>343</v>
      </c>
      <c r="D49" s="40" t="s">
        <v>344</v>
      </c>
      <c r="E49" s="40" t="s">
        <v>367</v>
      </c>
      <c r="F49" s="40" t="s">
        <v>345</v>
      </c>
      <c r="G49" s="40" t="s">
        <v>346</v>
      </c>
      <c r="H49" s="43" t="s">
        <v>347</v>
      </c>
    </row>
    <row r="50" spans="1:8" x14ac:dyDescent="0.25">
      <c r="A50" s="24" t="s">
        <v>358</v>
      </c>
      <c r="B50" s="24">
        <v>1</v>
      </c>
      <c r="C50" s="24">
        <v>4</v>
      </c>
      <c r="D50" s="24">
        <v>14</v>
      </c>
      <c r="E50" s="24">
        <f>C50/D50</f>
        <v>0.2857142857142857</v>
      </c>
      <c r="F50" s="24">
        <v>2</v>
      </c>
      <c r="G50" s="24">
        <v>2</v>
      </c>
      <c r="H50">
        <f>(C50/D50)*(((-F50/C50) * LOG((F50/C50),2)) - ((G50/C50)*LOG((G50/C50),2)))</f>
        <v>0.2857142857142857</v>
      </c>
    </row>
    <row r="51" spans="1:8" x14ac:dyDescent="0.25">
      <c r="A51" s="24" t="s">
        <v>359</v>
      </c>
      <c r="B51" s="24">
        <v>2</v>
      </c>
      <c r="C51" s="24">
        <v>6</v>
      </c>
      <c r="D51" s="24">
        <v>14</v>
      </c>
      <c r="E51" s="24">
        <f>C51/D51</f>
        <v>0.42857142857142855</v>
      </c>
      <c r="F51" s="24">
        <v>4</v>
      </c>
      <c r="G51" s="24">
        <v>2</v>
      </c>
      <c r="H51">
        <f>(C51/D51)*(((-F51/C51) * LOG((F51/C51),2)) - ((G51/C51)*LOG((G51/C51),2)))</f>
        <v>0.39355535745192405</v>
      </c>
    </row>
    <row r="52" spans="1:8" x14ac:dyDescent="0.25">
      <c r="A52" s="44" t="s">
        <v>360</v>
      </c>
      <c r="B52" s="24">
        <v>3</v>
      </c>
      <c r="C52" s="24">
        <v>4</v>
      </c>
      <c r="D52" s="24">
        <v>14</v>
      </c>
      <c r="E52" s="24">
        <f>C52/D52</f>
        <v>0.2857142857142857</v>
      </c>
      <c r="F52" s="24">
        <v>3</v>
      </c>
      <c r="G52" s="24">
        <v>1</v>
      </c>
      <c r="H52">
        <f>(C52/D52)*(((-F52/C52) * LOG((F52/C52),2)) - ((G52/C52)*LOG((G52/C52),2)))</f>
        <v>0.23179374984546652</v>
      </c>
    </row>
    <row r="53" spans="1:8" x14ac:dyDescent="0.25">
      <c r="A53" s="45"/>
      <c r="B53" s="34"/>
      <c r="C53" s="34"/>
      <c r="D53" s="34"/>
      <c r="E53" s="34"/>
      <c r="F53" s="34"/>
      <c r="G53" s="34"/>
    </row>
    <row r="54" spans="1:8" x14ac:dyDescent="0.25">
      <c r="A54" s="45"/>
      <c r="B54" s="34"/>
      <c r="C54" s="34"/>
      <c r="D54" s="34"/>
      <c r="E54" s="34"/>
      <c r="F54" s="34"/>
      <c r="G54" s="34"/>
    </row>
    <row r="55" spans="1:8" x14ac:dyDescent="0.25">
      <c r="A55" s="4"/>
      <c r="C55" s="34"/>
      <c r="D55" s="34"/>
      <c r="H55" s="41">
        <f>SUM(H50:H52)</f>
        <v>0.91106339301167627</v>
      </c>
    </row>
    <row r="56" spans="1:8" x14ac:dyDescent="0.25">
      <c r="A56" s="4"/>
      <c r="C56" s="34"/>
      <c r="D56" s="34"/>
    </row>
    <row r="57" spans="1:8" x14ac:dyDescent="0.25">
      <c r="A57" s="4" t="s">
        <v>352</v>
      </c>
      <c r="C57" s="34"/>
      <c r="D57" s="34"/>
    </row>
    <row r="58" spans="1:8" x14ac:dyDescent="0.25">
      <c r="A58" s="46" t="s">
        <v>361</v>
      </c>
      <c r="B58" s="46"/>
      <c r="C58" s="46"/>
      <c r="D58" s="46">
        <f>$H$25-H55</f>
        <v>2.9222565658954647E-2</v>
      </c>
      <c r="E58" s="28"/>
      <c r="F58" s="28"/>
      <c r="G58" s="28"/>
      <c r="H58" s="28"/>
    </row>
    <row r="59" spans="1:8" x14ac:dyDescent="0.25">
      <c r="A59" s="25"/>
      <c r="B59" s="25"/>
      <c r="C59" s="25"/>
      <c r="D59" s="25"/>
    </row>
    <row r="60" spans="1:8" x14ac:dyDescent="0.25">
      <c r="A60" s="25"/>
      <c r="B60" s="25"/>
      <c r="C60" s="25"/>
      <c r="D60" s="25"/>
    </row>
    <row r="61" spans="1:8" x14ac:dyDescent="0.25">
      <c r="A61" s="27" t="s">
        <v>362</v>
      </c>
      <c r="B61" s="25"/>
      <c r="C61" s="25"/>
      <c r="D61" s="25"/>
    </row>
    <row r="62" spans="1:8" x14ac:dyDescent="0.25">
      <c r="A62" s="27"/>
      <c r="B62" s="25"/>
      <c r="C62" s="25"/>
      <c r="D62" s="25"/>
    </row>
    <row r="63" spans="1:8" x14ac:dyDescent="0.25">
      <c r="A63" s="26" t="s">
        <v>357</v>
      </c>
      <c r="B63" s="26" t="s">
        <v>342</v>
      </c>
      <c r="C63" s="40" t="s">
        <v>343</v>
      </c>
      <c r="D63" s="40" t="s">
        <v>344</v>
      </c>
      <c r="E63" s="40" t="s">
        <v>367</v>
      </c>
      <c r="F63" s="47" t="s">
        <v>363</v>
      </c>
      <c r="G63" s="40" t="s">
        <v>364</v>
      </c>
    </row>
    <row r="64" spans="1:8" x14ac:dyDescent="0.25">
      <c r="A64" s="24" t="s">
        <v>358</v>
      </c>
      <c r="B64" s="24">
        <v>1</v>
      </c>
      <c r="C64" s="24">
        <v>4</v>
      </c>
      <c r="D64" s="24">
        <v>14</v>
      </c>
      <c r="E64" s="24">
        <f>C64/D64</f>
        <v>0.2857142857142857</v>
      </c>
      <c r="F64" s="24">
        <f>LOG(E64,2)</f>
        <v>-1.8073549220576042</v>
      </c>
      <c r="G64" s="24">
        <f>E64*F64</f>
        <v>-0.51638712058788683</v>
      </c>
    </row>
    <row r="65" spans="1:7" x14ac:dyDescent="0.25">
      <c r="A65" s="24" t="s">
        <v>359</v>
      </c>
      <c r="B65" s="24">
        <v>2</v>
      </c>
      <c r="C65" s="24">
        <v>6</v>
      </c>
      <c r="D65" s="24">
        <v>14</v>
      </c>
      <c r="E65" s="24">
        <f>C65/D65</f>
        <v>0.42857142857142855</v>
      </c>
      <c r="F65" s="24">
        <f>LOG(E65,2)</f>
        <v>-1.2223924213364481</v>
      </c>
      <c r="G65" s="24">
        <f>E65*F65</f>
        <v>-0.52388246628704915</v>
      </c>
    </row>
    <row r="66" spans="1:7" x14ac:dyDescent="0.25">
      <c r="A66" s="44" t="s">
        <v>360</v>
      </c>
      <c r="B66" s="24">
        <v>3</v>
      </c>
      <c r="C66" s="24">
        <v>4</v>
      </c>
      <c r="D66" s="24">
        <v>14</v>
      </c>
      <c r="E66" s="24">
        <f>C66/D66</f>
        <v>0.2857142857142857</v>
      </c>
      <c r="F66" s="24">
        <f>LOG(E66,2)</f>
        <v>-1.8073549220576042</v>
      </c>
      <c r="G66" s="24">
        <f>E66*F66</f>
        <v>-0.51638712058788683</v>
      </c>
    </row>
    <row r="67" spans="1:7" x14ac:dyDescent="0.25">
      <c r="A67" s="25"/>
      <c r="B67" s="25"/>
      <c r="C67" s="25"/>
      <c r="D67" s="25"/>
      <c r="G67">
        <f>SUM(G64:G66)</f>
        <v>-1.5566567074628228</v>
      </c>
    </row>
    <row r="68" spans="1:7" x14ac:dyDescent="0.25">
      <c r="A68" s="25"/>
      <c r="B68" s="25"/>
      <c r="C68" s="25"/>
      <c r="D68" s="25"/>
      <c r="E68" s="71" t="s">
        <v>365</v>
      </c>
      <c r="F68" s="71"/>
      <c r="G68" s="48">
        <f>-G67</f>
        <v>1.5566567074628228</v>
      </c>
    </row>
    <row r="69" spans="1:7" x14ac:dyDescent="0.25">
      <c r="A69" s="25"/>
      <c r="B69" s="25"/>
      <c r="C69" s="25"/>
      <c r="D69" s="25"/>
    </row>
    <row r="70" spans="1:7" x14ac:dyDescent="0.25">
      <c r="A70" s="27" t="s">
        <v>146</v>
      </c>
      <c r="B70" s="25"/>
      <c r="C70" s="25"/>
      <c r="D70" s="25"/>
    </row>
    <row r="71" spans="1:7" x14ac:dyDescent="0.25">
      <c r="A71" s="25"/>
      <c r="B71" s="25"/>
      <c r="C71" s="25"/>
      <c r="D71" s="25"/>
    </row>
    <row r="72" spans="1:7" x14ac:dyDescent="0.25">
      <c r="A72" s="72" t="s">
        <v>366</v>
      </c>
      <c r="B72" s="71"/>
      <c r="C72" s="71"/>
      <c r="D72" s="71"/>
      <c r="E72" s="71"/>
      <c r="F72" s="48">
        <f>D58/G68</f>
        <v>1.8772646222418671E-2</v>
      </c>
    </row>
    <row r="73" spans="1:7" x14ac:dyDescent="0.25">
      <c r="A73" s="25"/>
      <c r="B73" s="25"/>
      <c r="C73" s="25"/>
      <c r="D73" s="25"/>
    </row>
  </sheetData>
  <mergeCells count="2">
    <mergeCell ref="E68:F68"/>
    <mergeCell ref="A72:E72"/>
  </mergeCells>
  <pageMargins left="0.7" right="0.7" top="0.75" bottom="0.75" header="0.3" footer="0.3"/>
  <pageSetup orientation="portrait" r:id="rId1"/>
  <drawing r:id="rId2"/>
  <legacyDrawing r:id="rId3"/>
  <oleObjects>
    <mc:AlternateContent xmlns:mc="http://schemas.openxmlformats.org/markup-compatibility/2006">
      <mc:Choice Requires="x14">
        <oleObject progId="Excel.Sheet.8" shapeId="8194" r:id="rId4">
          <objectPr defaultSize="0" autoPict="0" r:id="rId5">
            <anchor moveWithCells="1" sizeWithCells="1">
              <from>
                <xdr:col>9</xdr:col>
                <xdr:colOff>47625</xdr:colOff>
                <xdr:row>1</xdr:row>
                <xdr:rowOff>114300</xdr:rowOff>
              </from>
              <to>
                <xdr:col>16</xdr:col>
                <xdr:colOff>66675</xdr:colOff>
                <xdr:row>22</xdr:row>
                <xdr:rowOff>66675</xdr:rowOff>
              </to>
            </anchor>
          </objectPr>
        </oleObject>
      </mc:Choice>
      <mc:Fallback>
        <oleObject progId="Excel.Sheet.8" shapeId="8194"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D60"/>
  <sheetViews>
    <sheetView topLeftCell="A58" workbookViewId="0">
      <selection activeCell="G9" sqref="G9"/>
    </sheetView>
  </sheetViews>
  <sheetFormatPr defaultRowHeight="15" x14ac:dyDescent="0.25"/>
  <sheetData>
    <row r="1" spans="1:4" ht="18.75" x14ac:dyDescent="0.3">
      <c r="A1" s="8" t="s">
        <v>147</v>
      </c>
    </row>
    <row r="2" spans="1:4" s="8" customFormat="1" ht="18.75" x14ac:dyDescent="0.3">
      <c r="A2" s="38" t="s">
        <v>303</v>
      </c>
      <c r="B2" s="38"/>
      <c r="C2" s="38"/>
      <c r="D2" s="38"/>
    </row>
    <row r="3" spans="1:4" s="8" customFormat="1" ht="18.75" x14ac:dyDescent="0.3">
      <c r="A3" s="39" t="s">
        <v>304</v>
      </c>
      <c r="B3" s="38"/>
      <c r="C3" s="38"/>
      <c r="D3" s="38"/>
    </row>
    <row r="4" spans="1:4" x14ac:dyDescent="0.25">
      <c r="A4" t="s">
        <v>305</v>
      </c>
    </row>
    <row r="6" spans="1:4" x14ac:dyDescent="0.25">
      <c r="A6" t="s">
        <v>306</v>
      </c>
    </row>
    <row r="7" spans="1:4" x14ac:dyDescent="0.25">
      <c r="B7" t="s">
        <v>148</v>
      </c>
    </row>
    <row r="8" spans="1:4" x14ac:dyDescent="0.25">
      <c r="B8" t="s">
        <v>149</v>
      </c>
    </row>
    <row r="9" spans="1:4" x14ac:dyDescent="0.25">
      <c r="B9" t="s">
        <v>150</v>
      </c>
    </row>
    <row r="10" spans="1:4" x14ac:dyDescent="0.25">
      <c r="A10" t="s">
        <v>307</v>
      </c>
    </row>
    <row r="13" spans="1:4" ht="18.75" x14ac:dyDescent="0.3">
      <c r="A13" s="8" t="s">
        <v>308</v>
      </c>
    </row>
    <row r="14" spans="1:4" x14ac:dyDescent="0.25">
      <c r="A14" t="s">
        <v>309</v>
      </c>
    </row>
    <row r="15" spans="1:4" x14ac:dyDescent="0.25">
      <c r="A15" t="s">
        <v>310</v>
      </c>
    </row>
    <row r="17" spans="1:4" x14ac:dyDescent="0.25">
      <c r="A17" t="s">
        <v>311</v>
      </c>
    </row>
    <row r="18" spans="1:4" x14ac:dyDescent="0.25">
      <c r="A18" t="s">
        <v>312</v>
      </c>
    </row>
    <row r="19" spans="1:4" x14ac:dyDescent="0.25">
      <c r="A19" t="s">
        <v>313</v>
      </c>
    </row>
    <row r="20" spans="1:4" x14ac:dyDescent="0.25">
      <c r="A20" t="s">
        <v>314</v>
      </c>
    </row>
    <row r="21" spans="1:4" x14ac:dyDescent="0.25">
      <c r="A21" t="s">
        <v>315</v>
      </c>
    </row>
    <row r="22" spans="1:4" x14ac:dyDescent="0.25">
      <c r="A22" t="s">
        <v>316</v>
      </c>
    </row>
    <row r="24" spans="1:4" x14ac:dyDescent="0.25">
      <c r="A24" t="s">
        <v>151</v>
      </c>
    </row>
    <row r="25" spans="1:4" x14ac:dyDescent="0.25">
      <c r="A25" t="s">
        <v>152</v>
      </c>
    </row>
    <row r="27" spans="1:4" x14ac:dyDescent="0.25">
      <c r="A27" t="s">
        <v>153</v>
      </c>
    </row>
    <row r="28" spans="1:4" x14ac:dyDescent="0.25">
      <c r="A28" t="s">
        <v>207</v>
      </c>
    </row>
    <row r="31" spans="1:4" x14ac:dyDescent="0.25">
      <c r="A31" s="25"/>
      <c r="B31" s="25"/>
      <c r="C31" s="25"/>
      <c r="D31" s="25"/>
    </row>
    <row r="32" spans="1:4" x14ac:dyDescent="0.25">
      <c r="A32" s="25"/>
      <c r="B32" s="25"/>
      <c r="C32" s="25"/>
      <c r="D32" s="25"/>
    </row>
    <row r="33" spans="1:4" x14ac:dyDescent="0.25">
      <c r="A33" s="4" t="s">
        <v>145</v>
      </c>
    </row>
    <row r="34" spans="1:4" x14ac:dyDescent="0.25">
      <c r="A34" s="28" t="s">
        <v>154</v>
      </c>
    </row>
    <row r="41" spans="1:4" x14ac:dyDescent="0.25">
      <c r="A41" s="25"/>
      <c r="B41" s="25"/>
      <c r="C41" s="25"/>
      <c r="D41" s="25"/>
    </row>
    <row r="42" spans="1:4" x14ac:dyDescent="0.25">
      <c r="A42" s="4" t="s">
        <v>317</v>
      </c>
      <c r="B42" s="25"/>
      <c r="C42" s="25"/>
      <c r="D42" s="25"/>
    </row>
    <row r="49" spans="1:4" x14ac:dyDescent="0.25">
      <c r="A49" s="4" t="s">
        <v>318</v>
      </c>
    </row>
    <row r="52" spans="1:4" x14ac:dyDescent="0.25">
      <c r="A52" s="27" t="s">
        <v>319</v>
      </c>
    </row>
    <row r="60" spans="1:4" x14ac:dyDescent="0.25">
      <c r="A60" s="27" t="s">
        <v>146</v>
      </c>
      <c r="B60" s="25"/>
      <c r="C60" s="25"/>
      <c r="D60" s="25"/>
    </row>
  </sheetData>
  <pageMargins left="0.7" right="0.7" top="0.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T77"/>
  <sheetViews>
    <sheetView topLeftCell="A16" zoomScalePageLayoutView="85" workbookViewId="0">
      <selection activeCell="I86" sqref="I85:I86"/>
    </sheetView>
  </sheetViews>
  <sheetFormatPr defaultColWidth="8.85546875" defaultRowHeight="15" x14ac:dyDescent="0.25"/>
  <cols>
    <col min="10" max="10" width="2.85546875" customWidth="1"/>
    <col min="11" max="11" width="3.85546875" customWidth="1"/>
  </cols>
  <sheetData>
    <row r="1" spans="1:20" ht="18.75" x14ac:dyDescent="0.3">
      <c r="A1" s="8" t="s">
        <v>132</v>
      </c>
    </row>
    <row r="2" spans="1:20" x14ac:dyDescent="0.25">
      <c r="A2" t="s">
        <v>133</v>
      </c>
      <c r="K2" t="s">
        <v>368</v>
      </c>
    </row>
    <row r="3" spans="1:20" x14ac:dyDescent="0.25">
      <c r="E3" t="s">
        <v>134</v>
      </c>
    </row>
    <row r="4" spans="1:20" ht="18.75" x14ac:dyDescent="0.3">
      <c r="A4" s="50" t="s">
        <v>369</v>
      </c>
      <c r="B4" s="56">
        <v>5</v>
      </c>
      <c r="E4" t="s">
        <v>379</v>
      </c>
    </row>
    <row r="5" spans="1:20" ht="18.75" x14ac:dyDescent="0.3">
      <c r="A5" s="50" t="s">
        <v>378</v>
      </c>
      <c r="B5" s="56">
        <v>5</v>
      </c>
      <c r="E5" t="s">
        <v>320</v>
      </c>
    </row>
    <row r="6" spans="1:20" ht="15.75" thickBot="1" x14ac:dyDescent="0.3">
      <c r="L6" s="14" t="s">
        <v>135</v>
      </c>
      <c r="M6" s="14" t="s">
        <v>62</v>
      </c>
      <c r="N6" s="15" t="s">
        <v>136</v>
      </c>
      <c r="O6" s="16" t="s">
        <v>137</v>
      </c>
      <c r="P6" s="17" t="s">
        <v>138</v>
      </c>
      <c r="Q6" s="17" t="s">
        <v>139</v>
      </c>
      <c r="R6" s="17" t="s">
        <v>140</v>
      </c>
      <c r="S6" s="17" t="s">
        <v>141</v>
      </c>
      <c r="T6" s="17" t="s">
        <v>142</v>
      </c>
    </row>
    <row r="7" spans="1:20" ht="16.5" thickTop="1" thickBot="1" x14ac:dyDescent="0.3">
      <c r="A7" s="14" t="s">
        <v>135</v>
      </c>
      <c r="B7" s="14" t="s">
        <v>62</v>
      </c>
      <c r="C7" s="15" t="s">
        <v>136</v>
      </c>
      <c r="D7" s="16" t="s">
        <v>137</v>
      </c>
      <c r="E7" s="17" t="s">
        <v>138</v>
      </c>
      <c r="F7" s="17" t="s">
        <v>139</v>
      </c>
      <c r="G7" s="17" t="s">
        <v>140</v>
      </c>
      <c r="H7" s="17" t="s">
        <v>141</v>
      </c>
      <c r="I7" s="17" t="s">
        <v>142</v>
      </c>
      <c r="L7" s="18">
        <v>1</v>
      </c>
      <c r="M7" s="18" t="s">
        <v>143</v>
      </c>
      <c r="N7" s="19">
        <v>0.9</v>
      </c>
      <c r="O7" s="20">
        <v>1</v>
      </c>
      <c r="P7" s="21">
        <v>0</v>
      </c>
      <c r="Q7" s="21">
        <v>5</v>
      </c>
      <c r="R7" s="21">
        <v>4</v>
      </c>
      <c r="S7" s="21">
        <f>O7/5</f>
        <v>0.2</v>
      </c>
      <c r="T7" s="21">
        <f>P7/5</f>
        <v>0</v>
      </c>
    </row>
    <row r="8" spans="1:20" ht="15.75" thickTop="1" x14ac:dyDescent="0.25">
      <c r="A8" s="18">
        <v>1</v>
      </c>
      <c r="B8" s="18" t="s">
        <v>143</v>
      </c>
      <c r="C8" s="19">
        <v>0.95</v>
      </c>
      <c r="D8" s="20">
        <v>1</v>
      </c>
      <c r="E8" s="21">
        <v>0</v>
      </c>
      <c r="F8" s="21">
        <v>5</v>
      </c>
      <c r="G8" s="21">
        <v>4</v>
      </c>
      <c r="H8" s="21">
        <f t="shared" ref="H8:H17" si="0">D8/$B$4</f>
        <v>0.2</v>
      </c>
      <c r="I8" s="21">
        <f>E8/$B$5</f>
        <v>0</v>
      </c>
      <c r="L8" s="49">
        <v>2</v>
      </c>
      <c r="M8" s="49" t="s">
        <v>143</v>
      </c>
      <c r="N8" s="22">
        <v>0.8</v>
      </c>
      <c r="O8" s="23">
        <v>2</v>
      </c>
      <c r="P8" s="24">
        <v>0</v>
      </c>
      <c r="Q8" s="24">
        <v>5</v>
      </c>
      <c r="R8" s="24">
        <v>3</v>
      </c>
      <c r="S8" s="21">
        <f t="shared" ref="S8:T16" si="1">O8/5</f>
        <v>0.4</v>
      </c>
      <c r="T8" s="21">
        <f t="shared" si="1"/>
        <v>0</v>
      </c>
    </row>
    <row r="9" spans="1:20" x14ac:dyDescent="0.25">
      <c r="A9" s="49">
        <v>2</v>
      </c>
      <c r="B9" s="49" t="s">
        <v>144</v>
      </c>
      <c r="C9" s="22">
        <v>0.85</v>
      </c>
      <c r="D9" s="23">
        <v>1</v>
      </c>
      <c r="E9" s="24">
        <v>1</v>
      </c>
      <c r="F9" s="24">
        <v>4</v>
      </c>
      <c r="G9" s="24">
        <v>4</v>
      </c>
      <c r="H9" s="21">
        <f t="shared" si="0"/>
        <v>0.2</v>
      </c>
      <c r="I9" s="21">
        <f t="shared" ref="I9:I17" si="2">E9/$B$5</f>
        <v>0.2</v>
      </c>
      <c r="L9" s="49">
        <v>3</v>
      </c>
      <c r="M9" s="49" t="s">
        <v>144</v>
      </c>
      <c r="N9" s="22">
        <v>0.7</v>
      </c>
      <c r="O9" s="23">
        <v>2</v>
      </c>
      <c r="P9" s="24">
        <v>1</v>
      </c>
      <c r="Q9" s="24">
        <v>4</v>
      </c>
      <c r="R9" s="24">
        <v>3</v>
      </c>
      <c r="S9" s="21">
        <f t="shared" si="1"/>
        <v>0.4</v>
      </c>
      <c r="T9" s="21">
        <f t="shared" si="1"/>
        <v>0.2</v>
      </c>
    </row>
    <row r="10" spans="1:20" x14ac:dyDescent="0.25">
      <c r="A10" s="49">
        <v>3</v>
      </c>
      <c r="B10" s="49" t="s">
        <v>143</v>
      </c>
      <c r="C10" s="22">
        <v>0.78</v>
      </c>
      <c r="D10" s="23">
        <v>2</v>
      </c>
      <c r="E10" s="24">
        <v>1</v>
      </c>
      <c r="F10" s="24">
        <v>4</v>
      </c>
      <c r="G10" s="24">
        <v>3</v>
      </c>
      <c r="H10" s="21">
        <f t="shared" si="0"/>
        <v>0.4</v>
      </c>
      <c r="I10" s="21">
        <f t="shared" si="2"/>
        <v>0.2</v>
      </c>
      <c r="L10" s="49">
        <v>4</v>
      </c>
      <c r="M10" s="49" t="s">
        <v>143</v>
      </c>
      <c r="N10" s="22">
        <v>0.6</v>
      </c>
      <c r="O10" s="23">
        <v>3</v>
      </c>
      <c r="P10" s="24">
        <v>1</v>
      </c>
      <c r="Q10" s="24">
        <v>4</v>
      </c>
      <c r="R10" s="24">
        <v>2</v>
      </c>
      <c r="S10" s="21">
        <f t="shared" si="1"/>
        <v>0.6</v>
      </c>
      <c r="T10" s="21">
        <f t="shared" si="1"/>
        <v>0.2</v>
      </c>
    </row>
    <row r="11" spans="1:20" x14ac:dyDescent="0.25">
      <c r="A11" s="49">
        <v>4</v>
      </c>
      <c r="B11" s="49" t="s">
        <v>143</v>
      </c>
      <c r="C11" s="22">
        <v>0.66</v>
      </c>
      <c r="D11" s="23">
        <v>3</v>
      </c>
      <c r="E11" s="24">
        <v>1</v>
      </c>
      <c r="F11" s="24">
        <v>4</v>
      </c>
      <c r="G11" s="24">
        <v>2</v>
      </c>
      <c r="H11" s="21">
        <f t="shared" si="0"/>
        <v>0.6</v>
      </c>
      <c r="I11" s="21">
        <f t="shared" si="2"/>
        <v>0.2</v>
      </c>
      <c r="L11" s="49">
        <v>5</v>
      </c>
      <c r="M11" s="49" t="s">
        <v>143</v>
      </c>
      <c r="N11" s="22">
        <v>0.55000000000000004</v>
      </c>
      <c r="O11" s="23">
        <v>4</v>
      </c>
      <c r="P11" s="24">
        <v>1</v>
      </c>
      <c r="Q11" s="24">
        <v>4</v>
      </c>
      <c r="R11" s="24">
        <v>1</v>
      </c>
      <c r="S11" s="21">
        <f t="shared" si="1"/>
        <v>0.8</v>
      </c>
      <c r="T11" s="21">
        <f t="shared" si="1"/>
        <v>0.2</v>
      </c>
    </row>
    <row r="12" spans="1:20" x14ac:dyDescent="0.25">
      <c r="A12" s="49">
        <v>5</v>
      </c>
      <c r="B12" s="49" t="s">
        <v>144</v>
      </c>
      <c r="C12" s="22">
        <v>0.6</v>
      </c>
      <c r="D12" s="23">
        <v>3</v>
      </c>
      <c r="E12" s="24">
        <v>2</v>
      </c>
      <c r="F12" s="24">
        <v>3</v>
      </c>
      <c r="G12" s="24">
        <v>2</v>
      </c>
      <c r="H12" s="24">
        <f t="shared" si="0"/>
        <v>0.6</v>
      </c>
      <c r="I12" s="21">
        <f t="shared" si="2"/>
        <v>0.4</v>
      </c>
      <c r="L12" s="49">
        <v>6</v>
      </c>
      <c r="M12" s="49" t="s">
        <v>144</v>
      </c>
      <c r="N12" s="22">
        <v>0.54</v>
      </c>
      <c r="O12" s="23">
        <v>4</v>
      </c>
      <c r="P12" s="24">
        <v>2</v>
      </c>
      <c r="Q12" s="24">
        <v>3</v>
      </c>
      <c r="R12" s="24">
        <v>1</v>
      </c>
      <c r="S12" s="21">
        <f t="shared" si="1"/>
        <v>0.8</v>
      </c>
      <c r="T12" s="21">
        <f t="shared" si="1"/>
        <v>0.4</v>
      </c>
    </row>
    <row r="13" spans="1:20" x14ac:dyDescent="0.25">
      <c r="A13" s="49">
        <v>6</v>
      </c>
      <c r="B13" s="49" t="s">
        <v>143</v>
      </c>
      <c r="C13" s="22">
        <v>0.55000000000000004</v>
      </c>
      <c r="D13" s="23">
        <v>4</v>
      </c>
      <c r="E13" s="24">
        <v>2</v>
      </c>
      <c r="F13" s="24">
        <v>3</v>
      </c>
      <c r="G13" s="24">
        <v>1</v>
      </c>
      <c r="H13" s="24">
        <f t="shared" si="0"/>
        <v>0.8</v>
      </c>
      <c r="I13" s="21">
        <f t="shared" si="2"/>
        <v>0.4</v>
      </c>
      <c r="L13" s="49">
        <v>7</v>
      </c>
      <c r="M13" s="49" t="s">
        <v>144</v>
      </c>
      <c r="N13" s="22">
        <v>0.53</v>
      </c>
      <c r="O13" s="23">
        <v>4</v>
      </c>
      <c r="P13" s="24">
        <v>3</v>
      </c>
      <c r="Q13" s="24">
        <v>2</v>
      </c>
      <c r="R13" s="24">
        <v>1</v>
      </c>
      <c r="S13" s="21">
        <f t="shared" si="1"/>
        <v>0.8</v>
      </c>
      <c r="T13" s="21">
        <f t="shared" si="1"/>
        <v>0.6</v>
      </c>
    </row>
    <row r="14" spans="1:20" x14ac:dyDescent="0.25">
      <c r="A14" s="49">
        <v>7</v>
      </c>
      <c r="B14" s="49" t="s">
        <v>144</v>
      </c>
      <c r="C14" s="22">
        <v>0.53</v>
      </c>
      <c r="D14" s="23">
        <v>4</v>
      </c>
      <c r="E14" s="24">
        <v>3</v>
      </c>
      <c r="F14" s="24">
        <v>2</v>
      </c>
      <c r="G14" s="24">
        <v>1</v>
      </c>
      <c r="H14" s="24">
        <f t="shared" si="0"/>
        <v>0.8</v>
      </c>
      <c r="I14" s="21">
        <f t="shared" si="2"/>
        <v>0.6</v>
      </c>
      <c r="L14" s="49">
        <v>8</v>
      </c>
      <c r="M14" s="49" t="s">
        <v>144</v>
      </c>
      <c r="N14" s="22">
        <v>0.51</v>
      </c>
      <c r="O14" s="23">
        <v>4</v>
      </c>
      <c r="P14" s="24">
        <v>4</v>
      </c>
      <c r="Q14" s="24">
        <v>1</v>
      </c>
      <c r="R14" s="24">
        <v>1</v>
      </c>
      <c r="S14" s="21">
        <f t="shared" si="1"/>
        <v>0.8</v>
      </c>
      <c r="T14" s="21">
        <f t="shared" si="1"/>
        <v>0.8</v>
      </c>
    </row>
    <row r="15" spans="1:20" x14ac:dyDescent="0.25">
      <c r="A15" s="49">
        <v>8</v>
      </c>
      <c r="B15" s="49" t="s">
        <v>144</v>
      </c>
      <c r="C15" s="22">
        <v>0.52</v>
      </c>
      <c r="D15" s="23">
        <v>4</v>
      </c>
      <c r="E15" s="24">
        <v>4</v>
      </c>
      <c r="F15" s="24">
        <v>1</v>
      </c>
      <c r="G15" s="24">
        <v>1</v>
      </c>
      <c r="H15" s="24">
        <f t="shared" si="0"/>
        <v>0.8</v>
      </c>
      <c r="I15" s="21">
        <f t="shared" si="2"/>
        <v>0.8</v>
      </c>
      <c r="L15" s="49">
        <v>9</v>
      </c>
      <c r="M15" s="49" t="s">
        <v>143</v>
      </c>
      <c r="N15" s="22">
        <v>0.5</v>
      </c>
      <c r="O15" s="23">
        <v>5</v>
      </c>
      <c r="P15" s="24">
        <v>4</v>
      </c>
      <c r="Q15" s="24">
        <v>1</v>
      </c>
      <c r="R15" s="24">
        <v>0</v>
      </c>
      <c r="S15" s="21">
        <f t="shared" si="1"/>
        <v>1</v>
      </c>
      <c r="T15" s="21">
        <f t="shared" si="1"/>
        <v>0.8</v>
      </c>
    </row>
    <row r="16" spans="1:20" x14ac:dyDescent="0.25">
      <c r="A16" s="49">
        <v>9</v>
      </c>
      <c r="B16" s="49" t="s">
        <v>144</v>
      </c>
      <c r="C16" s="22">
        <v>0.51</v>
      </c>
      <c r="D16" s="23">
        <v>4</v>
      </c>
      <c r="E16" s="24">
        <v>5</v>
      </c>
      <c r="F16" s="24">
        <v>0</v>
      </c>
      <c r="G16" s="24">
        <v>1</v>
      </c>
      <c r="H16" s="24">
        <f t="shared" si="0"/>
        <v>0.8</v>
      </c>
      <c r="I16" s="21">
        <f t="shared" si="2"/>
        <v>1</v>
      </c>
      <c r="L16" s="49">
        <v>10</v>
      </c>
      <c r="M16" s="49" t="s">
        <v>144</v>
      </c>
      <c r="N16" s="22">
        <v>0.4</v>
      </c>
      <c r="O16" s="23">
        <v>5</v>
      </c>
      <c r="P16" s="24">
        <v>5</v>
      </c>
      <c r="Q16" s="24">
        <v>0</v>
      </c>
      <c r="R16" s="24">
        <v>0</v>
      </c>
      <c r="S16" s="21">
        <f t="shared" si="1"/>
        <v>1</v>
      </c>
      <c r="T16" s="21">
        <f t="shared" si="1"/>
        <v>1</v>
      </c>
    </row>
    <row r="17" spans="1:13" x14ac:dyDescent="0.25">
      <c r="A17" s="49">
        <v>10</v>
      </c>
      <c r="B17" s="49" t="s">
        <v>143</v>
      </c>
      <c r="C17" s="22">
        <v>0.4</v>
      </c>
      <c r="D17" s="23">
        <v>5</v>
      </c>
      <c r="E17" s="24">
        <v>5</v>
      </c>
      <c r="F17" s="24">
        <v>0</v>
      </c>
      <c r="G17" s="24">
        <v>0</v>
      </c>
      <c r="H17" s="24">
        <f t="shared" si="0"/>
        <v>1</v>
      </c>
      <c r="I17" s="21">
        <f t="shared" si="2"/>
        <v>1</v>
      </c>
    </row>
    <row r="20" spans="1:13" x14ac:dyDescent="0.25">
      <c r="A20" t="s">
        <v>370</v>
      </c>
    </row>
    <row r="22" spans="1:13" ht="15.75" thickBot="1" x14ac:dyDescent="0.3">
      <c r="A22" s="17" t="s">
        <v>142</v>
      </c>
      <c r="B22" s="17" t="s">
        <v>141</v>
      </c>
      <c r="L22" s="51" t="s">
        <v>142</v>
      </c>
      <c r="M22" s="51" t="s">
        <v>141</v>
      </c>
    </row>
    <row r="23" spans="1:13" ht="15.75" thickTop="1" x14ac:dyDescent="0.25">
      <c r="A23" s="52">
        <v>0</v>
      </c>
      <c r="B23" s="21">
        <v>0.2</v>
      </c>
      <c r="L23" s="21">
        <v>0</v>
      </c>
      <c r="M23" s="21">
        <v>0.2</v>
      </c>
    </row>
    <row r="24" spans="1:13" x14ac:dyDescent="0.25">
      <c r="A24" s="21">
        <v>0.2</v>
      </c>
      <c r="B24" s="21">
        <v>0.2</v>
      </c>
      <c r="L24" s="24">
        <v>0</v>
      </c>
      <c r="M24" s="24">
        <v>0.4</v>
      </c>
    </row>
    <row r="25" spans="1:13" x14ac:dyDescent="0.25">
      <c r="A25" s="21">
        <v>0.2</v>
      </c>
      <c r="B25" s="21">
        <v>0.4</v>
      </c>
      <c r="L25" s="24">
        <v>0.2</v>
      </c>
      <c r="M25" s="24">
        <v>0.4</v>
      </c>
    </row>
    <row r="26" spans="1:13" x14ac:dyDescent="0.25">
      <c r="A26" s="21">
        <v>0.2</v>
      </c>
      <c r="B26" s="21">
        <v>0.6</v>
      </c>
      <c r="L26" s="24">
        <v>0.2</v>
      </c>
      <c r="M26" s="24">
        <v>0.6</v>
      </c>
    </row>
    <row r="27" spans="1:13" x14ac:dyDescent="0.25">
      <c r="A27" s="21">
        <v>0.4</v>
      </c>
      <c r="B27" s="24">
        <v>0.6</v>
      </c>
      <c r="L27" s="24">
        <v>0.2</v>
      </c>
      <c r="M27" s="24">
        <v>0.8</v>
      </c>
    </row>
    <row r="28" spans="1:13" x14ac:dyDescent="0.25">
      <c r="A28" s="24">
        <v>0.4</v>
      </c>
      <c r="B28" s="24">
        <v>0.8</v>
      </c>
      <c r="L28" s="24">
        <v>0.4</v>
      </c>
      <c r="M28" s="24">
        <v>0.8</v>
      </c>
    </row>
    <row r="29" spans="1:13" x14ac:dyDescent="0.25">
      <c r="A29" s="24">
        <v>0.6</v>
      </c>
      <c r="B29" s="24">
        <v>0.8</v>
      </c>
      <c r="L29" s="24">
        <v>0.6</v>
      </c>
      <c r="M29" s="24">
        <v>0.8</v>
      </c>
    </row>
    <row r="30" spans="1:13" x14ac:dyDescent="0.25">
      <c r="A30" s="24">
        <v>0.8</v>
      </c>
      <c r="B30" s="24">
        <v>0.8</v>
      </c>
      <c r="L30" s="24">
        <v>0.8</v>
      </c>
      <c r="M30" s="24">
        <v>0.8</v>
      </c>
    </row>
    <row r="31" spans="1:13" x14ac:dyDescent="0.25">
      <c r="A31" s="24">
        <v>1</v>
      </c>
      <c r="B31" s="24">
        <v>0.8</v>
      </c>
      <c r="L31" s="24">
        <v>0.8</v>
      </c>
      <c r="M31" s="24">
        <v>1</v>
      </c>
    </row>
    <row r="32" spans="1:13" x14ac:dyDescent="0.25">
      <c r="A32" s="24">
        <v>1</v>
      </c>
      <c r="B32" s="24">
        <v>1</v>
      </c>
      <c r="L32" s="24">
        <v>1</v>
      </c>
      <c r="M32" s="24">
        <v>1</v>
      </c>
    </row>
    <row r="33" spans="1:9" x14ac:dyDescent="0.25">
      <c r="A33" s="53"/>
    </row>
    <row r="34" spans="1:9" x14ac:dyDescent="0.25">
      <c r="A34" t="s">
        <v>371</v>
      </c>
    </row>
    <row r="36" spans="1:9" ht="15.75" thickBot="1" x14ac:dyDescent="0.3">
      <c r="A36" s="14" t="s">
        <v>135</v>
      </c>
      <c r="B36" s="14" t="s">
        <v>62</v>
      </c>
      <c r="C36" s="15" t="s">
        <v>136</v>
      </c>
      <c r="D36" s="16" t="s">
        <v>137</v>
      </c>
      <c r="E36" s="17" t="s">
        <v>138</v>
      </c>
      <c r="F36" s="17" t="s">
        <v>139</v>
      </c>
      <c r="G36" s="17" t="s">
        <v>140</v>
      </c>
      <c r="H36" s="17" t="s">
        <v>141</v>
      </c>
      <c r="I36" s="17" t="s">
        <v>142</v>
      </c>
    </row>
    <row r="37" spans="1:9" ht="15.75" thickTop="1" x14ac:dyDescent="0.25">
      <c r="A37" s="18">
        <v>1</v>
      </c>
      <c r="B37" s="18" t="s">
        <v>143</v>
      </c>
      <c r="C37" s="19">
        <v>0.95</v>
      </c>
      <c r="D37" s="20"/>
      <c r="E37" s="21"/>
      <c r="F37" s="21"/>
      <c r="G37" s="21"/>
      <c r="H37" s="21"/>
      <c r="I37" s="21"/>
    </row>
    <row r="38" spans="1:9" x14ac:dyDescent="0.25">
      <c r="A38" s="49">
        <v>2</v>
      </c>
      <c r="B38" s="49" t="s">
        <v>144</v>
      </c>
      <c r="C38" s="22">
        <v>0.85</v>
      </c>
      <c r="D38" s="23"/>
      <c r="E38" s="24"/>
      <c r="F38" s="24"/>
      <c r="G38" s="24"/>
      <c r="H38" s="21"/>
      <c r="I38" s="21"/>
    </row>
    <row r="39" spans="1:9" x14ac:dyDescent="0.25">
      <c r="A39" s="49">
        <v>3</v>
      </c>
      <c r="B39" s="49" t="s">
        <v>143</v>
      </c>
      <c r="C39" s="22">
        <v>0.78</v>
      </c>
      <c r="D39" s="23"/>
      <c r="E39" s="24"/>
      <c r="F39" s="24"/>
      <c r="G39" s="24"/>
      <c r="H39" s="21"/>
      <c r="I39" s="21"/>
    </row>
    <row r="40" spans="1:9" x14ac:dyDescent="0.25">
      <c r="A40" s="49">
        <v>4</v>
      </c>
      <c r="B40" s="49" t="s">
        <v>143</v>
      </c>
      <c r="C40" s="22">
        <v>0.66</v>
      </c>
      <c r="D40" s="23"/>
      <c r="E40" s="24"/>
      <c r="F40" s="24"/>
      <c r="G40" s="24"/>
      <c r="H40" s="21"/>
      <c r="I40" s="21"/>
    </row>
    <row r="41" spans="1:9" x14ac:dyDescent="0.25">
      <c r="A41" s="49">
        <v>5</v>
      </c>
      <c r="B41" s="49" t="s">
        <v>144</v>
      </c>
      <c r="C41" s="22">
        <v>0.6</v>
      </c>
      <c r="D41" s="23"/>
      <c r="E41" s="24"/>
      <c r="F41" s="24"/>
      <c r="G41" s="24"/>
      <c r="H41" s="24"/>
      <c r="I41" s="24"/>
    </row>
    <row r="42" spans="1:9" x14ac:dyDescent="0.25">
      <c r="A42" s="49">
        <v>6</v>
      </c>
      <c r="B42" s="49" t="s">
        <v>143</v>
      </c>
      <c r="C42" s="22">
        <v>0.55000000000000004</v>
      </c>
      <c r="D42" s="23"/>
      <c r="E42" s="24"/>
      <c r="F42" s="24"/>
      <c r="G42" s="24"/>
      <c r="H42" s="24"/>
      <c r="I42" s="24"/>
    </row>
    <row r="43" spans="1:9" x14ac:dyDescent="0.25">
      <c r="A43" s="49">
        <v>7</v>
      </c>
      <c r="B43" s="49" t="s">
        <v>144</v>
      </c>
      <c r="C43" s="22">
        <v>0.53</v>
      </c>
      <c r="D43" s="23"/>
      <c r="E43" s="24"/>
      <c r="F43" s="24"/>
      <c r="G43" s="24"/>
      <c r="H43" s="24"/>
      <c r="I43" s="24"/>
    </row>
    <row r="44" spans="1:9" x14ac:dyDescent="0.25">
      <c r="A44" s="49">
        <v>8</v>
      </c>
      <c r="B44" s="49" t="s">
        <v>144</v>
      </c>
      <c r="C44" s="22">
        <v>0.52</v>
      </c>
      <c r="D44" s="23"/>
      <c r="E44" s="24"/>
      <c r="F44" s="24"/>
      <c r="G44" s="24"/>
      <c r="H44" s="24"/>
      <c r="I44" s="24"/>
    </row>
    <row r="45" spans="1:9" x14ac:dyDescent="0.25">
      <c r="A45" s="49">
        <v>9</v>
      </c>
      <c r="B45" s="49" t="s">
        <v>144</v>
      </c>
      <c r="C45" s="22">
        <v>0.51</v>
      </c>
      <c r="D45" s="23"/>
      <c r="E45" s="24"/>
      <c r="F45" s="24"/>
      <c r="G45" s="24"/>
      <c r="H45" s="24"/>
      <c r="I45" s="24"/>
    </row>
    <row r="46" spans="1:9" x14ac:dyDescent="0.25">
      <c r="A46" s="49">
        <v>10</v>
      </c>
      <c r="B46" s="49" t="s">
        <v>143</v>
      </c>
      <c r="C46" s="22">
        <v>0.4</v>
      </c>
      <c r="D46" s="23"/>
      <c r="E46" s="24"/>
      <c r="F46" s="24"/>
      <c r="G46" s="24"/>
      <c r="H46" s="24"/>
      <c r="I46" s="24"/>
    </row>
    <row r="49" spans="1:9" x14ac:dyDescent="0.25">
      <c r="A49" s="55" t="s">
        <v>372</v>
      </c>
      <c r="B49" s="11">
        <v>5</v>
      </c>
      <c r="D49" s="55" t="s">
        <v>380</v>
      </c>
      <c r="E49" s="11">
        <v>5</v>
      </c>
    </row>
    <row r="50" spans="1:9" x14ac:dyDescent="0.25">
      <c r="A50" t="s">
        <v>373</v>
      </c>
    </row>
    <row r="52" spans="1:9" ht="15.75" thickBot="1" x14ac:dyDescent="0.3">
      <c r="A52" s="14" t="s">
        <v>135</v>
      </c>
      <c r="B52" s="14" t="s">
        <v>62</v>
      </c>
      <c r="C52" s="15" t="s">
        <v>136</v>
      </c>
      <c r="D52" s="16" t="s">
        <v>137</v>
      </c>
      <c r="E52" s="17" t="s">
        <v>138</v>
      </c>
      <c r="F52" s="17" t="s">
        <v>139</v>
      </c>
      <c r="G52" s="17" t="s">
        <v>140</v>
      </c>
      <c r="H52" s="17" t="s">
        <v>141</v>
      </c>
      <c r="I52" s="17" t="s">
        <v>142</v>
      </c>
    </row>
    <row r="53" spans="1:9" ht="15.75" thickTop="1" x14ac:dyDescent="0.25">
      <c r="A53" s="18">
        <v>1</v>
      </c>
      <c r="B53" s="18" t="s">
        <v>143</v>
      </c>
      <c r="C53" s="19">
        <v>0.91</v>
      </c>
      <c r="D53" s="20">
        <v>1</v>
      </c>
      <c r="E53" s="21">
        <v>0</v>
      </c>
      <c r="F53" s="21">
        <v>5</v>
      </c>
      <c r="G53" s="21">
        <v>4</v>
      </c>
      <c r="H53" s="54">
        <f>D53/$B$49</f>
        <v>0.2</v>
      </c>
      <c r="I53" s="54">
        <f>E53/$E$49</f>
        <v>0</v>
      </c>
    </row>
    <row r="54" spans="1:9" x14ac:dyDescent="0.25">
      <c r="A54" s="49">
        <v>2</v>
      </c>
      <c r="B54" s="49" t="s">
        <v>144</v>
      </c>
      <c r="C54" s="22">
        <v>0.83</v>
      </c>
      <c r="D54" s="23">
        <v>1</v>
      </c>
      <c r="E54" s="24">
        <v>1</v>
      </c>
      <c r="F54" s="24">
        <v>4</v>
      </c>
      <c r="G54" s="24">
        <v>4</v>
      </c>
      <c r="H54" s="54">
        <f t="shared" ref="H54:H62" si="3">D54/$B$49</f>
        <v>0.2</v>
      </c>
      <c r="I54" s="54">
        <f t="shared" ref="I54:I62" si="4">E54/$E$49</f>
        <v>0.2</v>
      </c>
    </row>
    <row r="55" spans="1:9" x14ac:dyDescent="0.25">
      <c r="A55" s="49">
        <v>3</v>
      </c>
      <c r="B55" s="49" t="s">
        <v>143</v>
      </c>
      <c r="C55" s="22">
        <v>0.72</v>
      </c>
      <c r="D55" s="23">
        <v>2</v>
      </c>
      <c r="E55" s="24">
        <v>1</v>
      </c>
      <c r="F55" s="24">
        <v>4</v>
      </c>
      <c r="G55" s="24">
        <v>3</v>
      </c>
      <c r="H55" s="54">
        <f t="shared" si="3"/>
        <v>0.4</v>
      </c>
      <c r="I55" s="54">
        <f t="shared" si="4"/>
        <v>0.2</v>
      </c>
    </row>
    <row r="56" spans="1:9" x14ac:dyDescent="0.25">
      <c r="A56" s="49">
        <v>4</v>
      </c>
      <c r="B56" s="49" t="s">
        <v>144</v>
      </c>
      <c r="C56" s="22">
        <v>0.66</v>
      </c>
      <c r="D56" s="23">
        <v>2</v>
      </c>
      <c r="E56" s="24">
        <v>2</v>
      </c>
      <c r="F56" s="24">
        <v>3</v>
      </c>
      <c r="G56" s="24">
        <v>3</v>
      </c>
      <c r="H56" s="54">
        <f t="shared" si="3"/>
        <v>0.4</v>
      </c>
      <c r="I56" s="54">
        <f t="shared" si="4"/>
        <v>0.4</v>
      </c>
    </row>
    <row r="57" spans="1:9" x14ac:dyDescent="0.25">
      <c r="A57" s="49">
        <v>5</v>
      </c>
      <c r="B57" s="49" t="s">
        <v>144</v>
      </c>
      <c r="C57" s="22">
        <v>0.6</v>
      </c>
      <c r="D57" s="23">
        <v>2</v>
      </c>
      <c r="E57" s="24">
        <v>3</v>
      </c>
      <c r="F57" s="24">
        <v>2</v>
      </c>
      <c r="G57" s="24">
        <v>3</v>
      </c>
      <c r="H57" s="54">
        <f t="shared" si="3"/>
        <v>0.4</v>
      </c>
      <c r="I57" s="54">
        <f t="shared" si="4"/>
        <v>0.6</v>
      </c>
    </row>
    <row r="58" spans="1:9" x14ac:dyDescent="0.25">
      <c r="A58" s="49">
        <v>6</v>
      </c>
      <c r="B58" s="49" t="s">
        <v>144</v>
      </c>
      <c r="C58" s="22">
        <v>0.55000000000000004</v>
      </c>
      <c r="D58" s="23">
        <v>2</v>
      </c>
      <c r="E58" s="24">
        <v>4</v>
      </c>
      <c r="F58" s="24">
        <v>1</v>
      </c>
      <c r="G58" s="24">
        <v>3</v>
      </c>
      <c r="H58" s="54">
        <f t="shared" si="3"/>
        <v>0.4</v>
      </c>
      <c r="I58" s="54">
        <f t="shared" si="4"/>
        <v>0.8</v>
      </c>
    </row>
    <row r="59" spans="1:9" x14ac:dyDescent="0.25">
      <c r="A59" s="49">
        <v>7</v>
      </c>
      <c r="B59" s="49" t="s">
        <v>143</v>
      </c>
      <c r="C59" s="22">
        <v>0.53</v>
      </c>
      <c r="D59" s="23">
        <v>3</v>
      </c>
      <c r="E59" s="24">
        <v>4</v>
      </c>
      <c r="F59" s="24">
        <v>1</v>
      </c>
      <c r="G59" s="24">
        <v>2</v>
      </c>
      <c r="H59" s="54">
        <f t="shared" si="3"/>
        <v>0.6</v>
      </c>
      <c r="I59" s="54">
        <f t="shared" si="4"/>
        <v>0.8</v>
      </c>
    </row>
    <row r="60" spans="1:9" x14ac:dyDescent="0.25">
      <c r="A60" s="49">
        <v>8</v>
      </c>
      <c r="B60" s="49" t="s">
        <v>143</v>
      </c>
      <c r="C60" s="22">
        <v>0.52</v>
      </c>
      <c r="D60" s="23">
        <v>4</v>
      </c>
      <c r="E60" s="24">
        <v>4</v>
      </c>
      <c r="F60" s="24">
        <v>1</v>
      </c>
      <c r="G60" s="24">
        <v>1</v>
      </c>
      <c r="H60" s="54">
        <f t="shared" si="3"/>
        <v>0.8</v>
      </c>
      <c r="I60" s="54">
        <f t="shared" si="4"/>
        <v>0.8</v>
      </c>
    </row>
    <row r="61" spans="1:9" x14ac:dyDescent="0.25">
      <c r="A61" s="49">
        <v>9</v>
      </c>
      <c r="B61" s="49" t="s">
        <v>144</v>
      </c>
      <c r="C61" s="22">
        <v>0.45</v>
      </c>
      <c r="D61" s="23">
        <v>4</v>
      </c>
      <c r="E61" s="24">
        <v>5</v>
      </c>
      <c r="F61" s="24">
        <v>0</v>
      </c>
      <c r="G61" s="24">
        <v>1</v>
      </c>
      <c r="H61" s="54">
        <f t="shared" si="3"/>
        <v>0.8</v>
      </c>
      <c r="I61" s="54">
        <f t="shared" si="4"/>
        <v>1</v>
      </c>
    </row>
    <row r="62" spans="1:9" x14ac:dyDescent="0.25">
      <c r="A62" s="49">
        <v>10</v>
      </c>
      <c r="B62" s="49" t="s">
        <v>143</v>
      </c>
      <c r="C62" s="22">
        <v>0.37</v>
      </c>
      <c r="D62" s="23">
        <v>5</v>
      </c>
      <c r="E62" s="24">
        <v>5</v>
      </c>
      <c r="F62" s="24">
        <v>0</v>
      </c>
      <c r="G62" s="24">
        <v>0</v>
      </c>
      <c r="H62" s="54">
        <f t="shared" si="3"/>
        <v>1</v>
      </c>
      <c r="I62" s="54">
        <f t="shared" si="4"/>
        <v>1</v>
      </c>
    </row>
    <row r="67" spans="1:2" ht="15.75" thickBot="1" x14ac:dyDescent="0.3">
      <c r="A67" s="17" t="s">
        <v>142</v>
      </c>
      <c r="B67" s="17" t="s">
        <v>141</v>
      </c>
    </row>
    <row r="68" spans="1:2" ht="15.75" thickTop="1" x14ac:dyDescent="0.25">
      <c r="A68" s="54">
        <v>0</v>
      </c>
      <c r="B68" s="54">
        <v>0.2</v>
      </c>
    </row>
    <row r="69" spans="1:2" x14ac:dyDescent="0.25">
      <c r="A69" s="54">
        <v>0.2</v>
      </c>
      <c r="B69" s="54">
        <v>0.2</v>
      </c>
    </row>
    <row r="70" spans="1:2" x14ac:dyDescent="0.25">
      <c r="A70" s="54">
        <v>0.2</v>
      </c>
      <c r="B70" s="54">
        <v>0.4</v>
      </c>
    </row>
    <row r="71" spans="1:2" x14ac:dyDescent="0.25">
      <c r="A71" s="54">
        <v>0.4</v>
      </c>
      <c r="B71" s="54">
        <v>0.4</v>
      </c>
    </row>
    <row r="72" spans="1:2" x14ac:dyDescent="0.25">
      <c r="A72" s="54">
        <v>0.6</v>
      </c>
      <c r="B72" s="54">
        <v>0.4</v>
      </c>
    </row>
    <row r="73" spans="1:2" x14ac:dyDescent="0.25">
      <c r="A73" s="54">
        <v>0.8</v>
      </c>
      <c r="B73" s="54">
        <v>0.4</v>
      </c>
    </row>
    <row r="74" spans="1:2" x14ac:dyDescent="0.25">
      <c r="A74" s="54">
        <v>0.8</v>
      </c>
      <c r="B74" s="54">
        <v>0.6</v>
      </c>
    </row>
    <row r="75" spans="1:2" x14ac:dyDescent="0.25">
      <c r="A75" s="54">
        <v>0.8</v>
      </c>
      <c r="B75" s="54">
        <v>0.8</v>
      </c>
    </row>
    <row r="76" spans="1:2" x14ac:dyDescent="0.25">
      <c r="A76" s="54">
        <v>1</v>
      </c>
      <c r="B76" s="54">
        <v>0.8</v>
      </c>
    </row>
    <row r="77" spans="1:2" x14ac:dyDescent="0.25">
      <c r="A77" s="54">
        <v>1</v>
      </c>
      <c r="B77" s="54">
        <v>1</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17"/>
  <sheetViews>
    <sheetView zoomScaleNormal="100" workbookViewId="0">
      <selection activeCell="H4" sqref="H4"/>
    </sheetView>
  </sheetViews>
  <sheetFormatPr defaultRowHeight="15" x14ac:dyDescent="0.25"/>
  <sheetData>
    <row r="1" spans="1:9" ht="18.75" x14ac:dyDescent="0.3">
      <c r="A1" s="8" t="s">
        <v>132</v>
      </c>
    </row>
    <row r="2" spans="1:9" x14ac:dyDescent="0.25">
      <c r="A2" t="s">
        <v>133</v>
      </c>
    </row>
    <row r="3" spans="1:9" x14ac:dyDescent="0.25">
      <c r="A3" t="s">
        <v>134</v>
      </c>
    </row>
    <row r="4" spans="1:9" x14ac:dyDescent="0.25">
      <c r="A4" t="s">
        <v>379</v>
      </c>
    </row>
    <row r="5" spans="1:9" x14ac:dyDescent="0.25">
      <c r="A5" t="s">
        <v>320</v>
      </c>
    </row>
    <row r="7" spans="1:9" ht="15.75" thickBot="1" x14ac:dyDescent="0.3">
      <c r="A7" s="14" t="s">
        <v>135</v>
      </c>
      <c r="B7" s="14" t="s">
        <v>62</v>
      </c>
      <c r="C7" s="15" t="s">
        <v>136</v>
      </c>
      <c r="D7" s="16" t="s">
        <v>137</v>
      </c>
      <c r="E7" s="17" t="s">
        <v>138</v>
      </c>
      <c r="F7" s="17" t="s">
        <v>139</v>
      </c>
      <c r="G7" s="17" t="s">
        <v>140</v>
      </c>
      <c r="H7" s="17" t="s">
        <v>141</v>
      </c>
      <c r="I7" s="17" t="s">
        <v>142</v>
      </c>
    </row>
    <row r="8" spans="1:9" ht="15.75" thickTop="1" x14ac:dyDescent="0.25">
      <c r="A8" s="18">
        <v>1</v>
      </c>
      <c r="B8" s="18" t="s">
        <v>143</v>
      </c>
      <c r="C8" s="19">
        <v>0.91</v>
      </c>
      <c r="D8" s="20"/>
      <c r="E8" s="21"/>
      <c r="F8" s="21"/>
      <c r="G8" s="21"/>
      <c r="H8" s="21"/>
      <c r="I8" s="21"/>
    </row>
    <row r="9" spans="1:9" x14ac:dyDescent="0.25">
      <c r="A9" s="32">
        <v>2</v>
      </c>
      <c r="B9" s="32" t="s">
        <v>144</v>
      </c>
      <c r="C9" s="22">
        <v>0.83</v>
      </c>
      <c r="D9" s="23"/>
      <c r="E9" s="24"/>
      <c r="F9" s="24"/>
      <c r="G9" s="24"/>
      <c r="H9" s="21"/>
      <c r="I9" s="21"/>
    </row>
    <row r="10" spans="1:9" x14ac:dyDescent="0.25">
      <c r="A10" s="32">
        <v>3</v>
      </c>
      <c r="B10" s="32" t="s">
        <v>143</v>
      </c>
      <c r="C10" s="22">
        <v>0.72</v>
      </c>
      <c r="D10" s="23"/>
      <c r="E10" s="24"/>
      <c r="F10" s="24"/>
      <c r="G10" s="24"/>
      <c r="H10" s="21"/>
      <c r="I10" s="21"/>
    </row>
    <row r="11" spans="1:9" x14ac:dyDescent="0.25">
      <c r="A11" s="32">
        <v>4</v>
      </c>
      <c r="B11" s="32" t="s">
        <v>144</v>
      </c>
      <c r="C11" s="22">
        <v>0.66</v>
      </c>
      <c r="D11" s="23"/>
      <c r="E11" s="24"/>
      <c r="F11" s="24"/>
      <c r="G11" s="24"/>
      <c r="H11" s="21"/>
      <c r="I11" s="21"/>
    </row>
    <row r="12" spans="1:9" x14ac:dyDescent="0.25">
      <c r="A12" s="32">
        <v>5</v>
      </c>
      <c r="B12" s="32" t="s">
        <v>144</v>
      </c>
      <c r="C12" s="22">
        <v>0.6</v>
      </c>
      <c r="D12" s="23"/>
      <c r="E12" s="24"/>
      <c r="F12" s="24"/>
      <c r="G12" s="24"/>
      <c r="H12" s="24"/>
      <c r="I12" s="24"/>
    </row>
    <row r="13" spans="1:9" x14ac:dyDescent="0.25">
      <c r="A13" s="32">
        <v>6</v>
      </c>
      <c r="B13" s="32" t="s">
        <v>144</v>
      </c>
      <c r="C13" s="22">
        <v>0.55000000000000004</v>
      </c>
      <c r="D13" s="23"/>
      <c r="E13" s="24"/>
      <c r="F13" s="24"/>
      <c r="G13" s="24"/>
      <c r="H13" s="24"/>
      <c r="I13" s="24"/>
    </row>
    <row r="14" spans="1:9" x14ac:dyDescent="0.25">
      <c r="A14" s="32">
        <v>7</v>
      </c>
      <c r="B14" s="32" t="s">
        <v>143</v>
      </c>
      <c r="C14" s="22">
        <v>0.53</v>
      </c>
      <c r="D14" s="23"/>
      <c r="E14" s="24"/>
      <c r="F14" s="24"/>
      <c r="G14" s="24"/>
      <c r="H14" s="24"/>
      <c r="I14" s="24"/>
    </row>
    <row r="15" spans="1:9" x14ac:dyDescent="0.25">
      <c r="A15" s="32">
        <v>8</v>
      </c>
      <c r="B15" s="32" t="s">
        <v>143</v>
      </c>
      <c r="C15" s="22">
        <v>0.52</v>
      </c>
      <c r="D15" s="23"/>
      <c r="E15" s="24"/>
      <c r="F15" s="24"/>
      <c r="G15" s="24"/>
      <c r="H15" s="24"/>
      <c r="I15" s="24"/>
    </row>
    <row r="16" spans="1:9" x14ac:dyDescent="0.25">
      <c r="A16" s="32">
        <v>9</v>
      </c>
      <c r="B16" s="32" t="s">
        <v>144</v>
      </c>
      <c r="C16" s="22">
        <v>0.45</v>
      </c>
      <c r="D16" s="23"/>
      <c r="E16" s="24"/>
      <c r="F16" s="24"/>
      <c r="G16" s="24"/>
      <c r="H16" s="24"/>
      <c r="I16" s="24"/>
    </row>
    <row r="17" spans="1:9" x14ac:dyDescent="0.25">
      <c r="A17" s="32">
        <v>10</v>
      </c>
      <c r="B17" s="32" t="s">
        <v>143</v>
      </c>
      <c r="C17" s="22">
        <v>0.37</v>
      </c>
      <c r="D17" s="23"/>
      <c r="E17" s="24"/>
      <c r="F17" s="24"/>
      <c r="G17" s="24"/>
      <c r="H17" s="24"/>
      <c r="I17" s="2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88"/>
  <sheetViews>
    <sheetView topLeftCell="A43" zoomScaleNormal="100" workbookViewId="0">
      <selection activeCell="H11" sqref="H11"/>
    </sheetView>
  </sheetViews>
  <sheetFormatPr defaultRowHeight="15" x14ac:dyDescent="0.25"/>
  <cols>
    <col min="2" max="2" width="5.85546875" customWidth="1"/>
    <col min="3" max="3" width="6.42578125" customWidth="1"/>
    <col min="4" max="4" width="7" customWidth="1"/>
    <col min="5" max="5" width="6.42578125" customWidth="1"/>
    <col min="6" max="6" width="6.5703125" customWidth="1"/>
    <col min="7" max="7" width="6.85546875" customWidth="1"/>
    <col min="8" max="11" width="5.85546875" customWidth="1"/>
    <col min="12" max="12" width="6" customWidth="1"/>
    <col min="13" max="15" width="5.85546875" customWidth="1"/>
  </cols>
  <sheetData>
    <row r="1" spans="1:1" ht="18.75" x14ac:dyDescent="0.3">
      <c r="A1" s="8" t="s">
        <v>193</v>
      </c>
    </row>
    <row r="2" spans="1:1" x14ac:dyDescent="0.25">
      <c r="A2" t="s">
        <v>194</v>
      </c>
    </row>
    <row r="3" spans="1:1" x14ac:dyDescent="0.25">
      <c r="A3" t="s">
        <v>322</v>
      </c>
    </row>
    <row r="4" spans="1:1" x14ac:dyDescent="0.25">
      <c r="A4" t="s">
        <v>195</v>
      </c>
    </row>
    <row r="5" spans="1:1" x14ac:dyDescent="0.25">
      <c r="A5" t="s">
        <v>196</v>
      </c>
    </row>
    <row r="6" spans="1:1" x14ac:dyDescent="0.25">
      <c r="A6" t="s">
        <v>197</v>
      </c>
    </row>
    <row r="7" spans="1:1" ht="18.75" x14ac:dyDescent="0.3">
      <c r="A7" s="8"/>
    </row>
    <row r="8" spans="1:1" ht="18.75" x14ac:dyDescent="0.3">
      <c r="A8" s="8" t="s">
        <v>199</v>
      </c>
    </row>
    <row r="9" spans="1:1" ht="18.75" x14ac:dyDescent="0.3">
      <c r="A9" s="8" t="s">
        <v>200</v>
      </c>
    </row>
    <row r="10" spans="1:1" ht="18.75" x14ac:dyDescent="0.3">
      <c r="A10" s="8" t="s">
        <v>201</v>
      </c>
    </row>
    <row r="11" spans="1:1" ht="18.75" x14ac:dyDescent="0.3">
      <c r="A11" s="8"/>
    </row>
    <row r="12" spans="1:1" ht="18.75" x14ac:dyDescent="0.3">
      <c r="A12" s="8"/>
    </row>
    <row r="29" spans="2:3" x14ac:dyDescent="0.25">
      <c r="B29" s="26" t="s">
        <v>190</v>
      </c>
      <c r="C29" s="24" t="s">
        <v>198</v>
      </c>
    </row>
    <row r="30" spans="2:3" x14ac:dyDescent="0.25">
      <c r="B30" s="29" t="s">
        <v>155</v>
      </c>
      <c r="C30" s="24">
        <v>1</v>
      </c>
    </row>
    <row r="31" spans="2:3" x14ac:dyDescent="0.25">
      <c r="B31" s="29" t="s">
        <v>156</v>
      </c>
      <c r="C31" s="24">
        <v>1</v>
      </c>
    </row>
    <row r="32" spans="2:3" x14ac:dyDescent="0.25">
      <c r="B32" s="29" t="s">
        <v>157</v>
      </c>
      <c r="C32" s="24">
        <v>0</v>
      </c>
    </row>
    <row r="33" spans="1:3" x14ac:dyDescent="0.25">
      <c r="B33" s="29" t="s">
        <v>158</v>
      </c>
      <c r="C33" s="24">
        <v>0.19214789423111006</v>
      </c>
    </row>
    <row r="34" spans="1:3" x14ac:dyDescent="0.25">
      <c r="B34" s="29" t="s">
        <v>159</v>
      </c>
      <c r="C34" s="24">
        <v>-0.30588787655775207</v>
      </c>
    </row>
    <row r="35" spans="1:3" x14ac:dyDescent="0.25">
      <c r="B35" s="29" t="s">
        <v>160</v>
      </c>
      <c r="C35" s="24">
        <v>0.4</v>
      </c>
    </row>
    <row r="36" spans="1:3" x14ac:dyDescent="0.25">
      <c r="B36" s="29" t="s">
        <v>161</v>
      </c>
      <c r="C36" s="24">
        <v>0.1</v>
      </c>
    </row>
    <row r="37" spans="1:3" x14ac:dyDescent="0.25">
      <c r="B37" s="29" t="s">
        <v>162</v>
      </c>
      <c r="C37" s="24">
        <v>-0.50785210576888995</v>
      </c>
    </row>
    <row r="38" spans="1:3" x14ac:dyDescent="0.25">
      <c r="B38" s="29" t="s">
        <v>163</v>
      </c>
      <c r="C38" s="24">
        <v>0.19411212344224793</v>
      </c>
    </row>
    <row r="39" spans="1:3" x14ac:dyDescent="0.25">
      <c r="B39" s="29" t="s">
        <v>164</v>
      </c>
      <c r="C39" s="24">
        <v>-0.26082884634154524</v>
      </c>
    </row>
    <row r="40" spans="1:3" x14ac:dyDescent="0.25">
      <c r="B40" s="29" t="s">
        <v>165</v>
      </c>
      <c r="C40" s="24">
        <v>-0.13802506750700472</v>
      </c>
    </row>
    <row r="41" spans="1:3" x14ac:dyDescent="0.25">
      <c r="B41" s="30" t="s">
        <v>166</v>
      </c>
      <c r="C41" s="24">
        <v>-0.40785210576888997</v>
      </c>
    </row>
    <row r="42" spans="1:3" x14ac:dyDescent="0.25">
      <c r="B42" s="30" t="s">
        <v>167</v>
      </c>
      <c r="C42" s="24">
        <v>0.19411212344224793</v>
      </c>
    </row>
    <row r="43" spans="1:3" x14ac:dyDescent="0.25">
      <c r="B43" s="30" t="s">
        <v>168</v>
      </c>
      <c r="C43" s="24">
        <v>0.21805217039291008</v>
      </c>
    </row>
    <row r="46" spans="1:3" x14ac:dyDescent="0.25">
      <c r="A46" s="4" t="s">
        <v>169</v>
      </c>
      <c r="B46" s="4" t="s">
        <v>170</v>
      </c>
    </row>
    <row r="47" spans="1:3" x14ac:dyDescent="0.25">
      <c r="A47" t="s">
        <v>171</v>
      </c>
      <c r="B47" s="4"/>
    </row>
    <row r="48" spans="1:3" x14ac:dyDescent="0.25">
      <c r="A48" t="s">
        <v>172</v>
      </c>
      <c r="B48" s="4"/>
    </row>
    <row r="50" spans="1:11" x14ac:dyDescent="0.25">
      <c r="B50" s="26" t="s">
        <v>173</v>
      </c>
      <c r="C50" s="73" t="s">
        <v>174</v>
      </c>
      <c r="D50" s="73"/>
      <c r="E50" s="73"/>
      <c r="F50" s="73"/>
      <c r="G50" s="73"/>
      <c r="H50" s="26" t="s">
        <v>175</v>
      </c>
      <c r="I50" s="26"/>
      <c r="J50" s="73" t="s">
        <v>176</v>
      </c>
      <c r="K50" s="73"/>
    </row>
    <row r="51" spans="1:11" x14ac:dyDescent="0.25">
      <c r="B51" s="24">
        <v>4</v>
      </c>
      <c r="C51" s="74"/>
      <c r="D51" s="74"/>
      <c r="E51" s="74"/>
      <c r="F51" s="74"/>
      <c r="G51" s="74"/>
      <c r="H51" s="75"/>
      <c r="I51" s="75"/>
      <c r="J51" s="75"/>
      <c r="K51" s="75"/>
    </row>
    <row r="52" spans="1:11" x14ac:dyDescent="0.25">
      <c r="B52" s="24">
        <v>5</v>
      </c>
      <c r="C52" s="74"/>
      <c r="D52" s="74"/>
      <c r="E52" s="74"/>
      <c r="F52" s="74"/>
      <c r="G52" s="74"/>
      <c r="H52" s="75"/>
      <c r="I52" s="75"/>
      <c r="J52" s="75"/>
      <c r="K52" s="75"/>
    </row>
    <row r="53" spans="1:11" x14ac:dyDescent="0.25">
      <c r="B53" s="24">
        <v>6</v>
      </c>
      <c r="C53" s="74"/>
      <c r="D53" s="74"/>
      <c r="E53" s="74"/>
      <c r="F53" s="74"/>
      <c r="G53" s="74"/>
      <c r="H53" s="75"/>
      <c r="I53" s="75"/>
      <c r="J53" s="75"/>
      <c r="K53" s="75"/>
    </row>
    <row r="57" spans="1:11" x14ac:dyDescent="0.25">
      <c r="A57" s="4" t="s">
        <v>177</v>
      </c>
      <c r="B57" s="4" t="s">
        <v>178</v>
      </c>
    </row>
    <row r="58" spans="1:11" x14ac:dyDescent="0.25">
      <c r="A58" t="s">
        <v>179</v>
      </c>
    </row>
    <row r="59" spans="1:11" x14ac:dyDescent="0.25">
      <c r="A59" t="s">
        <v>180</v>
      </c>
    </row>
    <row r="60" spans="1:11" x14ac:dyDescent="0.25">
      <c r="A60" t="s">
        <v>181</v>
      </c>
    </row>
    <row r="61" spans="1:11" x14ac:dyDescent="0.25">
      <c r="B61" s="26" t="s">
        <v>173</v>
      </c>
      <c r="C61" s="73" t="s">
        <v>182</v>
      </c>
      <c r="D61" s="73"/>
      <c r="E61" s="73"/>
      <c r="F61" s="73"/>
      <c r="G61" s="73"/>
      <c r="H61" s="73"/>
      <c r="I61" s="73"/>
      <c r="J61" s="73" t="s">
        <v>183</v>
      </c>
      <c r="K61" s="73"/>
    </row>
    <row r="62" spans="1:11" x14ac:dyDescent="0.25">
      <c r="B62" s="24">
        <v>6</v>
      </c>
      <c r="C62" s="74"/>
      <c r="D62" s="74"/>
      <c r="E62" s="74"/>
      <c r="F62" s="74"/>
      <c r="G62" s="74"/>
      <c r="H62" s="74"/>
      <c r="I62" s="74"/>
      <c r="J62" s="74"/>
      <c r="K62" s="74"/>
    </row>
    <row r="63" spans="1:11" x14ac:dyDescent="0.25">
      <c r="B63" s="24">
        <v>5</v>
      </c>
      <c r="C63" s="74"/>
      <c r="D63" s="74"/>
      <c r="E63" s="74"/>
      <c r="F63" s="74"/>
      <c r="G63" s="74"/>
      <c r="H63" s="74"/>
      <c r="I63" s="74"/>
      <c r="J63" s="74"/>
      <c r="K63" s="74"/>
    </row>
    <row r="64" spans="1:11" x14ac:dyDescent="0.25">
      <c r="B64" s="24">
        <v>4</v>
      </c>
      <c r="C64" s="74"/>
      <c r="D64" s="74"/>
      <c r="E64" s="74"/>
      <c r="F64" s="74"/>
      <c r="G64" s="74"/>
      <c r="H64" s="74"/>
      <c r="I64" s="74"/>
      <c r="J64" s="74"/>
      <c r="K64" s="74"/>
    </row>
    <row r="66" spans="1:12" x14ac:dyDescent="0.25">
      <c r="A66" s="4" t="s">
        <v>184</v>
      </c>
      <c r="B66" s="4" t="s">
        <v>185</v>
      </c>
    </row>
    <row r="68" spans="1:12" x14ac:dyDescent="0.25">
      <c r="A68" t="s">
        <v>186</v>
      </c>
    </row>
    <row r="70" spans="1:12" x14ac:dyDescent="0.25">
      <c r="A70" s="3" t="s">
        <v>187</v>
      </c>
      <c r="B70" s="12">
        <v>0.9</v>
      </c>
      <c r="C70" t="s">
        <v>188</v>
      </c>
    </row>
    <row r="71" spans="1:12" x14ac:dyDescent="0.25">
      <c r="C71" t="s">
        <v>189</v>
      </c>
    </row>
    <row r="74" spans="1:12" x14ac:dyDescent="0.25">
      <c r="B74" s="26" t="s">
        <v>190</v>
      </c>
      <c r="C74" s="26" t="s">
        <v>198</v>
      </c>
      <c r="D74" s="73" t="s">
        <v>191</v>
      </c>
      <c r="E74" s="73"/>
      <c r="F74" s="73"/>
      <c r="G74" s="73"/>
      <c r="H74" s="73"/>
      <c r="I74" s="73"/>
      <c r="J74" s="73" t="s">
        <v>192</v>
      </c>
      <c r="K74" s="73"/>
      <c r="L74" s="73"/>
    </row>
    <row r="75" spans="1:12" x14ac:dyDescent="0.25">
      <c r="B75" s="29" t="s">
        <v>155</v>
      </c>
      <c r="C75" s="24">
        <v>1</v>
      </c>
      <c r="D75" s="74"/>
      <c r="E75" s="74"/>
      <c r="F75" s="74"/>
      <c r="G75" s="74"/>
      <c r="H75" s="74"/>
      <c r="I75" s="74"/>
      <c r="J75" s="74"/>
      <c r="K75" s="74"/>
      <c r="L75" s="74"/>
    </row>
    <row r="76" spans="1:12" x14ac:dyDescent="0.25">
      <c r="B76" s="29" t="s">
        <v>156</v>
      </c>
      <c r="C76" s="24">
        <v>1</v>
      </c>
      <c r="D76" s="74"/>
      <c r="E76" s="74"/>
      <c r="F76" s="74"/>
      <c r="G76" s="74"/>
      <c r="H76" s="74"/>
      <c r="I76" s="74"/>
      <c r="J76" s="74"/>
      <c r="K76" s="74"/>
      <c r="L76" s="74"/>
    </row>
    <row r="77" spans="1:12" x14ac:dyDescent="0.25">
      <c r="B77" s="29" t="s">
        <v>157</v>
      </c>
      <c r="C77" s="24">
        <v>0</v>
      </c>
      <c r="D77" s="74"/>
      <c r="E77" s="74"/>
      <c r="F77" s="74"/>
      <c r="G77" s="74"/>
      <c r="H77" s="74"/>
      <c r="I77" s="74"/>
      <c r="J77" s="74"/>
      <c r="K77" s="74"/>
      <c r="L77" s="74"/>
    </row>
    <row r="78" spans="1:12" x14ac:dyDescent="0.25">
      <c r="B78" s="29" t="s">
        <v>158</v>
      </c>
      <c r="C78" s="24">
        <v>0.19214789423111006</v>
      </c>
      <c r="D78" s="74"/>
      <c r="E78" s="74"/>
      <c r="F78" s="74"/>
      <c r="G78" s="74"/>
      <c r="H78" s="74"/>
      <c r="I78" s="74"/>
      <c r="J78" s="74"/>
      <c r="K78" s="74"/>
      <c r="L78" s="74"/>
    </row>
    <row r="79" spans="1:12" x14ac:dyDescent="0.25">
      <c r="B79" s="29" t="s">
        <v>159</v>
      </c>
      <c r="C79" s="24">
        <v>-0.30588787655775207</v>
      </c>
      <c r="D79" s="74"/>
      <c r="E79" s="74"/>
      <c r="F79" s="74"/>
      <c r="G79" s="74"/>
      <c r="H79" s="74"/>
      <c r="I79" s="74"/>
      <c r="J79" s="74"/>
      <c r="K79" s="74"/>
      <c r="L79" s="74"/>
    </row>
    <row r="80" spans="1:12" x14ac:dyDescent="0.25">
      <c r="B80" s="29" t="s">
        <v>160</v>
      </c>
      <c r="C80" s="24">
        <v>0.4</v>
      </c>
      <c r="D80" s="74"/>
      <c r="E80" s="74"/>
      <c r="F80" s="74"/>
      <c r="G80" s="74"/>
      <c r="H80" s="74"/>
      <c r="I80" s="74"/>
      <c r="J80" s="74"/>
      <c r="K80" s="74"/>
      <c r="L80" s="74"/>
    </row>
    <row r="81" spans="2:12" x14ac:dyDescent="0.25">
      <c r="B81" s="29" t="s">
        <v>161</v>
      </c>
      <c r="C81" s="24">
        <v>0.1</v>
      </c>
      <c r="D81" s="74"/>
      <c r="E81" s="74"/>
      <c r="F81" s="74"/>
      <c r="G81" s="74"/>
      <c r="H81" s="74"/>
      <c r="I81" s="74"/>
      <c r="J81" s="74"/>
      <c r="K81" s="74"/>
      <c r="L81" s="74"/>
    </row>
    <row r="82" spans="2:12" x14ac:dyDescent="0.25">
      <c r="B82" s="29" t="s">
        <v>162</v>
      </c>
      <c r="C82" s="24">
        <v>-0.50785210576888995</v>
      </c>
      <c r="D82" s="74"/>
      <c r="E82" s="74"/>
      <c r="F82" s="74"/>
      <c r="G82" s="74"/>
      <c r="H82" s="74"/>
      <c r="I82" s="74"/>
      <c r="J82" s="74"/>
      <c r="K82" s="74"/>
      <c r="L82" s="74"/>
    </row>
    <row r="83" spans="2:12" x14ac:dyDescent="0.25">
      <c r="B83" s="29" t="s">
        <v>163</v>
      </c>
      <c r="C83" s="24">
        <v>0.19411212344224793</v>
      </c>
      <c r="D83" s="74"/>
      <c r="E83" s="74"/>
      <c r="F83" s="74"/>
      <c r="G83" s="74"/>
      <c r="H83" s="74"/>
      <c r="I83" s="74"/>
      <c r="J83" s="74"/>
      <c r="K83" s="74"/>
      <c r="L83" s="74"/>
    </row>
    <row r="84" spans="2:12" x14ac:dyDescent="0.25">
      <c r="B84" s="29" t="s">
        <v>164</v>
      </c>
      <c r="C84" s="24">
        <v>-0.26082884634154524</v>
      </c>
      <c r="D84" s="74"/>
      <c r="E84" s="74"/>
      <c r="F84" s="74"/>
      <c r="G84" s="74"/>
      <c r="H84" s="74"/>
      <c r="I84" s="74"/>
      <c r="J84" s="74"/>
      <c r="K84" s="74"/>
      <c r="L84" s="74"/>
    </row>
    <row r="85" spans="2:12" x14ac:dyDescent="0.25">
      <c r="B85" s="29" t="s">
        <v>165</v>
      </c>
      <c r="C85" s="24">
        <v>-0.13802506750700472</v>
      </c>
      <c r="D85" s="74"/>
      <c r="E85" s="74"/>
      <c r="F85" s="74"/>
      <c r="G85" s="74"/>
      <c r="H85" s="74"/>
      <c r="I85" s="74"/>
      <c r="J85" s="74"/>
      <c r="K85" s="74"/>
      <c r="L85" s="74"/>
    </row>
    <row r="86" spans="2:12" x14ac:dyDescent="0.25">
      <c r="B86" s="30" t="s">
        <v>166</v>
      </c>
      <c r="C86" s="24">
        <v>-0.40785210576888997</v>
      </c>
      <c r="D86" s="74"/>
      <c r="E86" s="74"/>
      <c r="F86" s="74"/>
      <c r="G86" s="74"/>
      <c r="H86" s="74"/>
      <c r="I86" s="74"/>
      <c r="J86" s="74"/>
      <c r="K86" s="74"/>
      <c r="L86" s="74"/>
    </row>
    <row r="87" spans="2:12" x14ac:dyDescent="0.25">
      <c r="B87" s="30" t="s">
        <v>167</v>
      </c>
      <c r="C87" s="24">
        <v>0.19411212344224793</v>
      </c>
      <c r="D87" s="74"/>
      <c r="E87" s="74"/>
      <c r="F87" s="74"/>
      <c r="G87" s="74"/>
      <c r="H87" s="74"/>
      <c r="I87" s="74"/>
      <c r="J87" s="74"/>
      <c r="K87" s="74"/>
      <c r="L87" s="74"/>
    </row>
    <row r="88" spans="2:12" x14ac:dyDescent="0.25">
      <c r="B88" s="30" t="s">
        <v>168</v>
      </c>
      <c r="C88" s="24">
        <v>0.21805217039291008</v>
      </c>
      <c r="D88" s="74"/>
      <c r="E88" s="74"/>
      <c r="F88" s="74"/>
      <c r="G88" s="74"/>
      <c r="H88" s="74"/>
      <c r="I88" s="74"/>
      <c r="J88" s="74"/>
      <c r="K88" s="74"/>
      <c r="L88" s="74"/>
    </row>
  </sheetData>
  <mergeCells count="49">
    <mergeCell ref="D87:I87"/>
    <mergeCell ref="J87:L87"/>
    <mergeCell ref="D88:I88"/>
    <mergeCell ref="J88:L88"/>
    <mergeCell ref="D84:I84"/>
    <mergeCell ref="J84:L84"/>
    <mergeCell ref="D85:I85"/>
    <mergeCell ref="J85:L85"/>
    <mergeCell ref="D86:I86"/>
    <mergeCell ref="J86:L86"/>
    <mergeCell ref="D81:I81"/>
    <mergeCell ref="J81:L81"/>
    <mergeCell ref="D82:I82"/>
    <mergeCell ref="J82:L82"/>
    <mergeCell ref="D83:I83"/>
    <mergeCell ref="J83:L83"/>
    <mergeCell ref="D78:I78"/>
    <mergeCell ref="J78:L78"/>
    <mergeCell ref="D79:I79"/>
    <mergeCell ref="J79:L79"/>
    <mergeCell ref="D80:I80"/>
    <mergeCell ref="J80:L80"/>
    <mergeCell ref="D75:I75"/>
    <mergeCell ref="J75:L75"/>
    <mergeCell ref="D76:I76"/>
    <mergeCell ref="J76:L76"/>
    <mergeCell ref="D77:I77"/>
    <mergeCell ref="J77:L77"/>
    <mergeCell ref="C63:I63"/>
    <mergeCell ref="J63:K63"/>
    <mergeCell ref="C64:I64"/>
    <mergeCell ref="J64:K64"/>
    <mergeCell ref="D74:I74"/>
    <mergeCell ref="J74:L74"/>
    <mergeCell ref="C50:G50"/>
    <mergeCell ref="J50:K50"/>
    <mergeCell ref="C62:I62"/>
    <mergeCell ref="J62:K62"/>
    <mergeCell ref="C51:G51"/>
    <mergeCell ref="H51:I51"/>
    <mergeCell ref="J51:K51"/>
    <mergeCell ref="C52:G52"/>
    <mergeCell ref="H52:I52"/>
    <mergeCell ref="J52:K52"/>
    <mergeCell ref="C53:G53"/>
    <mergeCell ref="H53:I53"/>
    <mergeCell ref="J53:K53"/>
    <mergeCell ref="C61:I61"/>
    <mergeCell ref="J61:K61"/>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5"/>
  <sheetViews>
    <sheetView topLeftCell="A37" workbookViewId="0">
      <selection activeCell="C9" sqref="C9"/>
    </sheetView>
  </sheetViews>
  <sheetFormatPr defaultRowHeight="15" x14ac:dyDescent="0.25"/>
  <sheetData>
    <row r="1" spans="1:1" ht="18.75" x14ac:dyDescent="0.3">
      <c r="A1" s="8" t="s">
        <v>321</v>
      </c>
    </row>
    <row r="3" spans="1:1" ht="18.75" x14ac:dyDescent="0.3">
      <c r="A3" s="8" t="s">
        <v>202</v>
      </c>
    </row>
    <row r="5" spans="1:1" x14ac:dyDescent="0.25">
      <c r="A5" t="s">
        <v>205</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G4"/>
  <sheetViews>
    <sheetView workbookViewId="0">
      <selection activeCell="A4" sqref="A4"/>
    </sheetView>
  </sheetViews>
  <sheetFormatPr defaultRowHeight="15" x14ac:dyDescent="0.25"/>
  <sheetData>
    <row r="1" spans="1:7" ht="18.75" x14ac:dyDescent="0.3">
      <c r="A1" s="8" t="s">
        <v>203</v>
      </c>
    </row>
    <row r="4" spans="1:7" ht="15.75" x14ac:dyDescent="0.25">
      <c r="A4" s="31" t="s">
        <v>375</v>
      </c>
      <c r="G4" t="s">
        <v>204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zoomScaleNormal="100" workbookViewId="0">
      <selection activeCell="M4" sqref="M4"/>
    </sheetView>
  </sheetViews>
  <sheetFormatPr defaultRowHeight="15" x14ac:dyDescent="0.25"/>
  <cols>
    <col min="3" max="3" width="22.7109375" bestFit="1" customWidth="1"/>
    <col min="4" max="4" width="17.5703125" bestFit="1" customWidth="1"/>
    <col min="12" max="12" width="16.85546875" customWidth="1"/>
    <col min="13" max="13" width="20.7109375" customWidth="1"/>
  </cols>
  <sheetData>
    <row r="1" spans="1:13" x14ac:dyDescent="0.25">
      <c r="A1" t="s">
        <v>402</v>
      </c>
      <c r="B1" t="s">
        <v>405</v>
      </c>
      <c r="C1" t="s">
        <v>404</v>
      </c>
      <c r="D1" t="s">
        <v>403</v>
      </c>
    </row>
    <row r="2" spans="1:13" x14ac:dyDescent="0.25">
      <c r="A2">
        <v>14</v>
      </c>
      <c r="B2">
        <v>1</v>
      </c>
      <c r="C2" s="58">
        <f>B2/25</f>
        <v>0.04</v>
      </c>
      <c r="D2">
        <f t="shared" ref="D2:D26" si="0">COUNTIF(A:A,A2)</f>
        <v>1</v>
      </c>
      <c r="F2" t="s">
        <v>43</v>
      </c>
    </row>
    <row r="3" spans="1:13" x14ac:dyDescent="0.25">
      <c r="A3">
        <v>17</v>
      </c>
      <c r="B3">
        <v>2</v>
      </c>
      <c r="C3" s="58">
        <f t="shared" ref="C3:C26" si="1">B3/25</f>
        <v>0.08</v>
      </c>
      <c r="D3">
        <f t="shared" si="0"/>
        <v>1</v>
      </c>
    </row>
    <row r="4" spans="1:13" x14ac:dyDescent="0.25">
      <c r="A4">
        <v>19</v>
      </c>
      <c r="B4">
        <v>3</v>
      </c>
      <c r="C4" s="58">
        <f t="shared" si="1"/>
        <v>0.12</v>
      </c>
      <c r="D4">
        <f t="shared" si="0"/>
        <v>2</v>
      </c>
      <c r="K4" s="24" t="s">
        <v>392</v>
      </c>
      <c r="L4" s="24" t="s">
        <v>0</v>
      </c>
      <c r="M4" s="24">
        <f>AVERAGE(A2:A26)</f>
        <v>39.6</v>
      </c>
    </row>
    <row r="5" spans="1:13" x14ac:dyDescent="0.25">
      <c r="A5">
        <v>19</v>
      </c>
      <c r="B5">
        <v>4</v>
      </c>
      <c r="C5" s="58">
        <f t="shared" si="1"/>
        <v>0.16</v>
      </c>
      <c r="D5">
        <f t="shared" si="0"/>
        <v>2</v>
      </c>
      <c r="K5" s="24"/>
      <c r="L5" s="24" t="s">
        <v>393</v>
      </c>
      <c r="M5" s="24">
        <f>MEDIAN(A2:A26)</f>
        <v>37</v>
      </c>
    </row>
    <row r="6" spans="1:13" x14ac:dyDescent="0.25">
      <c r="A6">
        <v>23</v>
      </c>
      <c r="B6">
        <v>5</v>
      </c>
      <c r="C6" s="58">
        <f t="shared" si="1"/>
        <v>0.2</v>
      </c>
      <c r="D6">
        <f t="shared" si="0"/>
        <v>1</v>
      </c>
      <c r="K6" s="24" t="s">
        <v>394</v>
      </c>
      <c r="L6" s="24" t="s">
        <v>395</v>
      </c>
      <c r="M6" s="24">
        <f>MODE(A2:A26)</f>
        <v>37</v>
      </c>
    </row>
    <row r="7" spans="1:13" ht="44.25" customHeight="1" x14ac:dyDescent="0.25">
      <c r="A7">
        <v>25</v>
      </c>
      <c r="B7">
        <v>6</v>
      </c>
      <c r="C7" s="58">
        <f t="shared" si="1"/>
        <v>0.24</v>
      </c>
      <c r="D7">
        <f t="shared" si="0"/>
        <v>1</v>
      </c>
      <c r="K7" s="24"/>
      <c r="L7" s="68" t="s">
        <v>396</v>
      </c>
      <c r="M7" s="68"/>
    </row>
    <row r="8" spans="1:13" ht="75" customHeight="1" x14ac:dyDescent="0.25">
      <c r="A8">
        <v>27</v>
      </c>
      <c r="B8">
        <v>7</v>
      </c>
      <c r="C8" s="58">
        <f t="shared" si="1"/>
        <v>0.28000000000000003</v>
      </c>
      <c r="D8">
        <f t="shared" si="0"/>
        <v>1</v>
      </c>
      <c r="K8" s="24" t="s">
        <v>397</v>
      </c>
      <c r="L8" s="24" t="s">
        <v>398</v>
      </c>
      <c r="M8" s="24">
        <f>(MAX(A:A)-MIN(A:A))</f>
        <v>66</v>
      </c>
    </row>
    <row r="9" spans="1:13" x14ac:dyDescent="0.25">
      <c r="A9">
        <v>31</v>
      </c>
      <c r="B9">
        <v>8</v>
      </c>
      <c r="C9" s="58">
        <f t="shared" si="1"/>
        <v>0.32</v>
      </c>
      <c r="D9">
        <f t="shared" si="0"/>
        <v>2</v>
      </c>
      <c r="K9" s="24" t="s">
        <v>399</v>
      </c>
      <c r="L9" s="24" t="s">
        <v>400</v>
      </c>
      <c r="M9" s="24">
        <v>25</v>
      </c>
    </row>
    <row r="10" spans="1:13" x14ac:dyDescent="0.25">
      <c r="A10">
        <v>31</v>
      </c>
      <c r="B10">
        <v>9</v>
      </c>
      <c r="C10" s="58">
        <f t="shared" si="1"/>
        <v>0.36</v>
      </c>
      <c r="D10">
        <f t="shared" si="0"/>
        <v>2</v>
      </c>
      <c r="K10" s="24"/>
      <c r="L10" s="24" t="s">
        <v>401</v>
      </c>
      <c r="M10" s="24">
        <v>48</v>
      </c>
    </row>
    <row r="11" spans="1:13" x14ac:dyDescent="0.25">
      <c r="A11">
        <v>32</v>
      </c>
      <c r="B11">
        <v>10</v>
      </c>
      <c r="C11" s="58">
        <f t="shared" si="1"/>
        <v>0.4</v>
      </c>
      <c r="D11">
        <f t="shared" si="0"/>
        <v>1</v>
      </c>
      <c r="K11" s="24" t="s">
        <v>406</v>
      </c>
      <c r="L11" s="24" t="s">
        <v>407</v>
      </c>
      <c r="M11" s="24">
        <v>14</v>
      </c>
    </row>
    <row r="12" spans="1:13" x14ac:dyDescent="0.25">
      <c r="A12">
        <v>33</v>
      </c>
      <c r="B12">
        <v>11</v>
      </c>
      <c r="C12" s="58">
        <f t="shared" si="1"/>
        <v>0.44</v>
      </c>
      <c r="D12">
        <f t="shared" si="0"/>
        <v>1</v>
      </c>
      <c r="K12" s="24"/>
      <c r="L12" s="24" t="s">
        <v>400</v>
      </c>
      <c r="M12" s="24">
        <v>25</v>
      </c>
    </row>
    <row r="13" spans="1:13" x14ac:dyDescent="0.25">
      <c r="A13">
        <v>37</v>
      </c>
      <c r="B13">
        <v>12</v>
      </c>
      <c r="C13" s="58">
        <f t="shared" si="1"/>
        <v>0.48</v>
      </c>
      <c r="D13">
        <f t="shared" si="0"/>
        <v>4</v>
      </c>
      <c r="K13" s="24"/>
      <c r="L13" s="24" t="s">
        <v>393</v>
      </c>
      <c r="M13" s="24">
        <v>37</v>
      </c>
    </row>
    <row r="14" spans="1:13" x14ac:dyDescent="0.25">
      <c r="A14">
        <v>37</v>
      </c>
      <c r="B14">
        <v>13</v>
      </c>
      <c r="C14" s="58">
        <f t="shared" si="1"/>
        <v>0.52</v>
      </c>
      <c r="D14">
        <f t="shared" si="0"/>
        <v>4</v>
      </c>
      <c r="K14" s="24"/>
      <c r="L14" s="24" t="s">
        <v>401</v>
      </c>
      <c r="M14" s="24">
        <v>48</v>
      </c>
    </row>
    <row r="15" spans="1:13" x14ac:dyDescent="0.25">
      <c r="A15">
        <v>37</v>
      </c>
      <c r="B15">
        <v>14</v>
      </c>
      <c r="C15" s="58">
        <f t="shared" si="1"/>
        <v>0.56000000000000005</v>
      </c>
      <c r="D15">
        <f t="shared" si="0"/>
        <v>4</v>
      </c>
      <c r="K15" s="24"/>
      <c r="L15" s="24" t="s">
        <v>408</v>
      </c>
      <c r="M15" s="24">
        <v>80</v>
      </c>
    </row>
    <row r="16" spans="1:13" ht="123" customHeight="1" x14ac:dyDescent="0.25">
      <c r="A16">
        <v>37</v>
      </c>
      <c r="B16">
        <v>15</v>
      </c>
      <c r="C16" s="58">
        <f t="shared" si="1"/>
        <v>0.6</v>
      </c>
      <c r="D16">
        <f t="shared" si="0"/>
        <v>4</v>
      </c>
      <c r="K16" s="24" t="s">
        <v>409</v>
      </c>
      <c r="L16" s="68" t="s">
        <v>410</v>
      </c>
      <c r="M16" s="68"/>
    </row>
    <row r="17" spans="1:4" x14ac:dyDescent="0.25">
      <c r="A17">
        <v>45</v>
      </c>
      <c r="B17">
        <v>16</v>
      </c>
      <c r="C17" s="58">
        <f t="shared" si="1"/>
        <v>0.64</v>
      </c>
      <c r="D17">
        <f t="shared" si="0"/>
        <v>2</v>
      </c>
    </row>
    <row r="18" spans="1:4" x14ac:dyDescent="0.25">
      <c r="A18">
        <v>45</v>
      </c>
      <c r="B18">
        <v>17</v>
      </c>
      <c r="C18" s="58">
        <f t="shared" si="1"/>
        <v>0.68</v>
      </c>
      <c r="D18">
        <f t="shared" si="0"/>
        <v>2</v>
      </c>
    </row>
    <row r="19" spans="1:4" x14ac:dyDescent="0.25">
      <c r="A19">
        <v>48</v>
      </c>
      <c r="B19">
        <v>18</v>
      </c>
      <c r="C19" s="58">
        <f t="shared" si="1"/>
        <v>0.72</v>
      </c>
      <c r="D19">
        <f t="shared" si="0"/>
        <v>2</v>
      </c>
    </row>
    <row r="20" spans="1:4" x14ac:dyDescent="0.25">
      <c r="A20">
        <v>48</v>
      </c>
      <c r="B20">
        <v>19</v>
      </c>
      <c r="C20" s="58">
        <f t="shared" si="1"/>
        <v>0.76</v>
      </c>
      <c r="D20">
        <f t="shared" si="0"/>
        <v>2</v>
      </c>
    </row>
    <row r="21" spans="1:4" x14ac:dyDescent="0.25">
      <c r="A21">
        <v>49</v>
      </c>
      <c r="B21">
        <v>20</v>
      </c>
      <c r="C21" s="58">
        <f t="shared" si="1"/>
        <v>0.8</v>
      </c>
      <c r="D21">
        <f t="shared" si="0"/>
        <v>2</v>
      </c>
    </row>
    <row r="22" spans="1:4" x14ac:dyDescent="0.25">
      <c r="A22">
        <v>49</v>
      </c>
      <c r="B22">
        <v>21</v>
      </c>
      <c r="C22" s="58">
        <f t="shared" si="1"/>
        <v>0.84</v>
      </c>
      <c r="D22">
        <f t="shared" si="0"/>
        <v>2</v>
      </c>
    </row>
    <row r="23" spans="1:4" x14ac:dyDescent="0.25">
      <c r="A23">
        <v>53</v>
      </c>
      <c r="B23">
        <v>22</v>
      </c>
      <c r="C23" s="58">
        <f t="shared" si="1"/>
        <v>0.88</v>
      </c>
      <c r="D23">
        <f t="shared" si="0"/>
        <v>1</v>
      </c>
    </row>
    <row r="24" spans="1:4" x14ac:dyDescent="0.25">
      <c r="A24">
        <v>75</v>
      </c>
      <c r="B24">
        <v>23</v>
      </c>
      <c r="C24" s="58">
        <f t="shared" si="1"/>
        <v>0.92</v>
      </c>
      <c r="D24">
        <f t="shared" si="0"/>
        <v>1</v>
      </c>
    </row>
    <row r="25" spans="1:4" x14ac:dyDescent="0.25">
      <c r="A25">
        <v>79</v>
      </c>
      <c r="B25">
        <v>24</v>
      </c>
      <c r="C25" s="58">
        <f t="shared" si="1"/>
        <v>0.96</v>
      </c>
      <c r="D25">
        <f t="shared" si="0"/>
        <v>1</v>
      </c>
    </row>
    <row r="26" spans="1:4" x14ac:dyDescent="0.25">
      <c r="A26">
        <v>80</v>
      </c>
      <c r="B26">
        <v>25</v>
      </c>
      <c r="C26" s="58">
        <f t="shared" si="1"/>
        <v>1</v>
      </c>
      <c r="D26">
        <f t="shared" si="0"/>
        <v>1</v>
      </c>
    </row>
  </sheetData>
  <sortState xmlns:xlrd2="http://schemas.microsoft.com/office/spreadsheetml/2017/richdata2" ref="A2:D26">
    <sortCondition ref="A2:A26"/>
  </sortState>
  <mergeCells count="2">
    <mergeCell ref="L7:M7"/>
    <mergeCell ref="L16:M16"/>
  </mergeCells>
  <conditionalFormatting sqref="C1:C1048576">
    <cfRule type="colorScale" priority="1">
      <colorScale>
        <cfvo type="num" val="0.25"/>
        <cfvo type="percentile" val="0.5"/>
        <cfvo type="num" val="0.75"/>
        <color rgb="FFF8696B"/>
        <color rgb="FFFFEB84"/>
        <color rgb="FF63BE7B"/>
      </colorScale>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8"/>
  <sheetViews>
    <sheetView zoomScale="85" zoomScaleNormal="85" workbookViewId="0">
      <selection activeCell="K13" sqref="K13"/>
    </sheetView>
  </sheetViews>
  <sheetFormatPr defaultRowHeight="15" x14ac:dyDescent="0.25"/>
  <cols>
    <col min="1" max="1" width="3.42578125" customWidth="1"/>
    <col min="2" max="2" width="22" customWidth="1"/>
    <col min="3" max="3" width="23.7109375" customWidth="1"/>
    <col min="4" max="4" width="16.7109375" customWidth="1"/>
    <col min="5" max="5" width="18.5703125" bestFit="1" customWidth="1"/>
  </cols>
  <sheetData>
    <row r="1" spans="1:7" ht="21" x14ac:dyDescent="0.35">
      <c r="B1" s="7" t="s">
        <v>84</v>
      </c>
    </row>
    <row r="3" spans="1:7" x14ac:dyDescent="0.25">
      <c r="B3" s="4" t="s">
        <v>83</v>
      </c>
      <c r="C3" s="3" t="s">
        <v>82</v>
      </c>
      <c r="D3" s="3" t="s">
        <v>81</v>
      </c>
      <c r="E3" s="4" t="s">
        <v>413</v>
      </c>
    </row>
    <row r="4" spans="1:7" x14ac:dyDescent="0.25">
      <c r="B4" t="s">
        <v>80</v>
      </c>
      <c r="C4">
        <v>53</v>
      </c>
      <c r="D4" s="61">
        <f>C4/200</f>
        <v>0.26500000000000001</v>
      </c>
      <c r="E4" s="61">
        <f>SUM(D4)</f>
        <v>0.26500000000000001</v>
      </c>
      <c r="G4" s="62"/>
    </row>
    <row r="5" spans="1:7" x14ac:dyDescent="0.25">
      <c r="B5" t="s">
        <v>70</v>
      </c>
      <c r="C5">
        <v>37</v>
      </c>
      <c r="D5" s="61">
        <f t="shared" ref="D5:D10" si="0">C5/200</f>
        <v>0.185</v>
      </c>
      <c r="E5" s="61">
        <f>SUM(D4:D5)</f>
        <v>0.45</v>
      </c>
    </row>
    <row r="6" spans="1:7" x14ac:dyDescent="0.25">
      <c r="B6" t="s">
        <v>79</v>
      </c>
      <c r="C6">
        <v>65</v>
      </c>
      <c r="D6" s="61">
        <f t="shared" si="0"/>
        <v>0.32500000000000001</v>
      </c>
      <c r="E6" s="61">
        <f>SUM(D4:D6)</f>
        <v>0.77500000000000002</v>
      </c>
    </row>
    <row r="7" spans="1:7" x14ac:dyDescent="0.25">
      <c r="B7" t="s">
        <v>78</v>
      </c>
      <c r="C7">
        <v>18</v>
      </c>
      <c r="D7" s="61">
        <f t="shared" si="0"/>
        <v>0.09</v>
      </c>
      <c r="E7" s="61">
        <f>SUM(D4:D7)</f>
        <v>0.86499999999999999</v>
      </c>
    </row>
    <row r="8" spans="1:7" x14ac:dyDescent="0.25">
      <c r="B8" t="s">
        <v>77</v>
      </c>
      <c r="C8">
        <v>12</v>
      </c>
      <c r="D8" s="61">
        <f t="shared" si="0"/>
        <v>0.06</v>
      </c>
      <c r="E8" s="61">
        <f>SUM(D4:D8)</f>
        <v>0.92500000000000004</v>
      </c>
    </row>
    <row r="9" spans="1:7" x14ac:dyDescent="0.25">
      <c r="B9" t="s">
        <v>76</v>
      </c>
      <c r="C9">
        <v>13</v>
      </c>
      <c r="D9" s="61">
        <f t="shared" si="0"/>
        <v>6.5000000000000002E-2</v>
      </c>
      <c r="E9" s="61">
        <f>SUM(D4:D9)</f>
        <v>0.99</v>
      </c>
    </row>
    <row r="10" spans="1:7" x14ac:dyDescent="0.25">
      <c r="B10" t="s">
        <v>75</v>
      </c>
      <c r="C10">
        <v>2</v>
      </c>
      <c r="D10" s="61">
        <f t="shared" si="0"/>
        <v>0.01</v>
      </c>
      <c r="E10" s="61">
        <f>SUM(D4:D10)</f>
        <v>1</v>
      </c>
    </row>
    <row r="11" spans="1:7" x14ac:dyDescent="0.25">
      <c r="C11">
        <f>SUM(C4:C10)</f>
        <v>200</v>
      </c>
    </row>
    <row r="13" spans="1:7" x14ac:dyDescent="0.25">
      <c r="A13" t="s">
        <v>30</v>
      </c>
      <c r="B13" s="69" t="s">
        <v>74</v>
      </c>
      <c r="C13" s="69"/>
      <c r="D13" s="69"/>
      <c r="E13">
        <v>5</v>
      </c>
    </row>
    <row r="14" spans="1:7" x14ac:dyDescent="0.25">
      <c r="A14" t="s">
        <v>32</v>
      </c>
      <c r="B14" s="69" t="s">
        <v>73</v>
      </c>
      <c r="C14" s="69"/>
      <c r="D14" s="69"/>
      <c r="E14">
        <v>200</v>
      </c>
    </row>
    <row r="15" spans="1:7" s="57" customFormat="1" x14ac:dyDescent="0.25">
      <c r="A15" s="57" t="s">
        <v>35</v>
      </c>
      <c r="B15" s="69" t="s">
        <v>411</v>
      </c>
      <c r="C15" s="69"/>
      <c r="D15" s="69"/>
      <c r="E15" s="57">
        <v>0.09</v>
      </c>
    </row>
    <row r="16" spans="1:7" x14ac:dyDescent="0.25">
      <c r="A16" t="s">
        <v>38</v>
      </c>
      <c r="B16" s="69" t="s">
        <v>412</v>
      </c>
      <c r="C16" s="69"/>
      <c r="D16" s="69"/>
      <c r="E16">
        <v>0.86499999999999999</v>
      </c>
    </row>
    <row r="17" spans="1:8" x14ac:dyDescent="0.25">
      <c r="A17" t="s">
        <v>72</v>
      </c>
      <c r="B17" t="s">
        <v>71</v>
      </c>
      <c r="E17" t="s">
        <v>79</v>
      </c>
    </row>
    <row r="18" spans="1:8" x14ac:dyDescent="0.25">
      <c r="A18" t="s">
        <v>69</v>
      </c>
      <c r="B18" t="s">
        <v>68</v>
      </c>
      <c r="E18" s="61">
        <f xml:space="preserve"> 10 + (((200/2) - 0.45)/65)*5</f>
        <v>17.657692307692308</v>
      </c>
    </row>
    <row r="19" spans="1:8" x14ac:dyDescent="0.25">
      <c r="H19" t="s">
        <v>414</v>
      </c>
    </row>
    <row r="22" spans="1:8" x14ac:dyDescent="0.25">
      <c r="C22" t="s">
        <v>67</v>
      </c>
      <c r="D22">
        <v>10</v>
      </c>
    </row>
    <row r="23" spans="1:8" x14ac:dyDescent="0.25">
      <c r="C23" t="s">
        <v>66</v>
      </c>
      <c r="D23">
        <v>200</v>
      </c>
    </row>
    <row r="24" spans="1:8" x14ac:dyDescent="0.25">
      <c r="C24" t="s">
        <v>65</v>
      </c>
      <c r="D24">
        <v>0.45</v>
      </c>
    </row>
    <row r="25" spans="1:8" x14ac:dyDescent="0.25">
      <c r="C25" t="s">
        <v>64</v>
      </c>
      <c r="D25">
        <v>65</v>
      </c>
    </row>
    <row r="26" spans="1:8" x14ac:dyDescent="0.25">
      <c r="C26" t="s">
        <v>63</v>
      </c>
      <c r="D26">
        <v>5</v>
      </c>
    </row>
    <row r="28" spans="1:8" x14ac:dyDescent="0.25">
      <c r="C28" t="s">
        <v>85</v>
      </c>
      <c r="D28" s="61">
        <f>E18</f>
        <v>17.657692307692308</v>
      </c>
    </row>
  </sheetData>
  <mergeCells count="4">
    <mergeCell ref="B13:D13"/>
    <mergeCell ref="B14:D14"/>
    <mergeCell ref="B15:D15"/>
    <mergeCell ref="B16:D1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zoomScaleNormal="100" workbookViewId="0">
      <selection activeCell="I42" sqref="I42"/>
    </sheetView>
  </sheetViews>
  <sheetFormatPr defaultRowHeight="15" x14ac:dyDescent="0.25"/>
  <cols>
    <col min="3" max="3" width="10.140625" customWidth="1"/>
    <col min="4" max="4" width="15.42578125" customWidth="1"/>
    <col min="7" max="7" width="12.28515625" bestFit="1" customWidth="1"/>
    <col min="8" max="8" width="12.5703125" bestFit="1" customWidth="1"/>
  </cols>
  <sheetData>
    <row r="1" spans="1:8" x14ac:dyDescent="0.25">
      <c r="A1" t="s">
        <v>44</v>
      </c>
    </row>
    <row r="2" spans="1:8" x14ac:dyDescent="0.25">
      <c r="A2" t="s">
        <v>1</v>
      </c>
    </row>
    <row r="3" spans="1:8" x14ac:dyDescent="0.25">
      <c r="A3" t="s">
        <v>2</v>
      </c>
      <c r="B3" t="s">
        <v>222</v>
      </c>
    </row>
    <row r="5" spans="1:8" x14ac:dyDescent="0.25">
      <c r="A5">
        <v>6</v>
      </c>
      <c r="B5">
        <v>12</v>
      </c>
    </row>
    <row r="6" spans="1:8" x14ac:dyDescent="0.25">
      <c r="A6">
        <v>3</v>
      </c>
      <c r="B6">
        <v>0</v>
      </c>
    </row>
    <row r="7" spans="1:8" x14ac:dyDescent="0.25">
      <c r="A7">
        <v>20</v>
      </c>
      <c r="B7">
        <v>17</v>
      </c>
    </row>
    <row r="8" spans="1:8" x14ac:dyDescent="0.25">
      <c r="A8">
        <v>11</v>
      </c>
      <c r="B8">
        <v>9</v>
      </c>
    </row>
    <row r="10" spans="1:8" x14ac:dyDescent="0.25">
      <c r="A10" t="s">
        <v>3</v>
      </c>
      <c r="C10" s="1" t="s">
        <v>4</v>
      </c>
      <c r="F10" t="s">
        <v>45</v>
      </c>
    </row>
    <row r="11" spans="1:8" x14ac:dyDescent="0.25">
      <c r="C11" s="1"/>
    </row>
    <row r="12" spans="1:8" s="3" customFormat="1" x14ac:dyDescent="0.25">
      <c r="B12" s="3" t="s">
        <v>6</v>
      </c>
      <c r="C12" s="3" t="s">
        <v>7</v>
      </c>
      <c r="D12" s="3" t="s">
        <v>5</v>
      </c>
      <c r="F12" s="3" t="s">
        <v>6</v>
      </c>
      <c r="G12" s="3" t="s">
        <v>7</v>
      </c>
      <c r="H12" s="3" t="s">
        <v>5</v>
      </c>
    </row>
    <row r="13" spans="1:8" x14ac:dyDescent="0.25">
      <c r="B13">
        <v>6</v>
      </c>
      <c r="C13">
        <v>12</v>
      </c>
      <c r="D13">
        <f>(B13-C13)^2</f>
        <v>36</v>
      </c>
      <c r="F13">
        <v>22</v>
      </c>
      <c r="G13" s="2">
        <v>20</v>
      </c>
      <c r="H13">
        <f>(F13-G13)^2</f>
        <v>4</v>
      </c>
    </row>
    <row r="14" spans="1:8" x14ac:dyDescent="0.25">
      <c r="B14">
        <v>3</v>
      </c>
      <c r="C14">
        <v>0</v>
      </c>
      <c r="D14">
        <f>(B14-C14)^2</f>
        <v>9</v>
      </c>
      <c r="F14">
        <v>1</v>
      </c>
      <c r="G14">
        <v>0</v>
      </c>
      <c r="H14">
        <f>(F14-G14)^2</f>
        <v>1</v>
      </c>
    </row>
    <row r="15" spans="1:8" x14ac:dyDescent="0.25">
      <c r="B15">
        <v>20</v>
      </c>
      <c r="C15">
        <v>17</v>
      </c>
      <c r="D15">
        <f>(B15-C15)^2</f>
        <v>9</v>
      </c>
      <c r="F15">
        <v>42</v>
      </c>
      <c r="G15">
        <v>36</v>
      </c>
      <c r="H15">
        <f>(F15-G15)^2</f>
        <v>36</v>
      </c>
    </row>
    <row r="16" spans="1:8" x14ac:dyDescent="0.25">
      <c r="B16">
        <v>11</v>
      </c>
      <c r="C16">
        <v>9</v>
      </c>
      <c r="D16">
        <f>(B16-C16)^2</f>
        <v>4</v>
      </c>
      <c r="F16">
        <v>10</v>
      </c>
      <c r="G16">
        <v>8</v>
      </c>
      <c r="H16">
        <f>(F16-G16)^2</f>
        <v>4</v>
      </c>
    </row>
    <row r="17" spans="1:8" x14ac:dyDescent="0.25">
      <c r="C17" s="3" t="s">
        <v>8</v>
      </c>
      <c r="D17">
        <f>SUM(D13:D16)</f>
        <v>58</v>
      </c>
      <c r="G17" s="3" t="s">
        <v>8</v>
      </c>
      <c r="H17">
        <f>SUM(H13:H16)</f>
        <v>45</v>
      </c>
    </row>
    <row r="18" spans="1:8" x14ac:dyDescent="0.25">
      <c r="C18" s="3" t="s">
        <v>9</v>
      </c>
      <c r="D18" s="63">
        <f>SQRT(D17)</f>
        <v>7.6157731058639087</v>
      </c>
      <c r="G18" s="3" t="s">
        <v>9</v>
      </c>
      <c r="H18">
        <f>SQRT(H17)</f>
        <v>6.7082039324993694</v>
      </c>
    </row>
    <row r="21" spans="1:8" x14ac:dyDescent="0.25">
      <c r="A21" t="s">
        <v>10</v>
      </c>
      <c r="C21" s="1" t="s">
        <v>11</v>
      </c>
    </row>
    <row r="23" spans="1:8" x14ac:dyDescent="0.25">
      <c r="B23" s="3" t="s">
        <v>6</v>
      </c>
      <c r="C23" s="3" t="s">
        <v>7</v>
      </c>
      <c r="D23" s="3" t="s">
        <v>12</v>
      </c>
      <c r="F23" s="3" t="s">
        <v>6</v>
      </c>
      <c r="G23" s="3" t="s">
        <v>7</v>
      </c>
      <c r="H23" s="3" t="s">
        <v>12</v>
      </c>
    </row>
    <row r="24" spans="1:8" x14ac:dyDescent="0.25">
      <c r="B24">
        <v>6</v>
      </c>
      <c r="C24">
        <v>12</v>
      </c>
      <c r="D24">
        <f>ABS(B24-C24)</f>
        <v>6</v>
      </c>
      <c r="F24">
        <v>22</v>
      </c>
      <c r="G24" s="2">
        <v>20</v>
      </c>
      <c r="H24">
        <f>ABS(F24-G24)</f>
        <v>2</v>
      </c>
    </row>
    <row r="25" spans="1:8" x14ac:dyDescent="0.25">
      <c r="B25">
        <v>3</v>
      </c>
      <c r="C25">
        <v>0</v>
      </c>
      <c r="D25">
        <f>ABS(B25-C25)</f>
        <v>3</v>
      </c>
      <c r="F25">
        <v>1</v>
      </c>
      <c r="G25">
        <v>0</v>
      </c>
      <c r="H25">
        <f>ABS(F25-G25)</f>
        <v>1</v>
      </c>
    </row>
    <row r="26" spans="1:8" x14ac:dyDescent="0.25">
      <c r="B26">
        <v>20</v>
      </c>
      <c r="C26">
        <v>17</v>
      </c>
      <c r="D26">
        <f>ABS(B26-C26)</f>
        <v>3</v>
      </c>
      <c r="F26">
        <v>42</v>
      </c>
      <c r="G26">
        <v>36</v>
      </c>
      <c r="H26">
        <f>ABS(F26-G26)</f>
        <v>6</v>
      </c>
    </row>
    <row r="27" spans="1:8" x14ac:dyDescent="0.25">
      <c r="B27">
        <v>11</v>
      </c>
      <c r="C27">
        <v>9</v>
      </c>
      <c r="D27">
        <f>ABS(B27-C27)</f>
        <v>2</v>
      </c>
      <c r="F27">
        <v>10</v>
      </c>
      <c r="G27">
        <v>8</v>
      </c>
      <c r="H27">
        <f>ABS(F27-G27)</f>
        <v>2</v>
      </c>
    </row>
    <row r="28" spans="1:8" x14ac:dyDescent="0.25">
      <c r="C28" s="3" t="s">
        <v>8</v>
      </c>
      <c r="D28">
        <f>SUM(D24:D27)</f>
        <v>14</v>
      </c>
      <c r="G28" s="3" t="s">
        <v>8</v>
      </c>
      <c r="H28">
        <f>SUM(H24:H27)</f>
        <v>11</v>
      </c>
    </row>
    <row r="29" spans="1:8" x14ac:dyDescent="0.25">
      <c r="C29" s="3"/>
    </row>
    <row r="31" spans="1:8" x14ac:dyDescent="0.25">
      <c r="A31" t="s">
        <v>13</v>
      </c>
      <c r="D31" s="1" t="s">
        <v>14</v>
      </c>
    </row>
    <row r="33" spans="1:8" x14ac:dyDescent="0.25">
      <c r="B33" s="3" t="s">
        <v>6</v>
      </c>
      <c r="C33" s="3" t="s">
        <v>7</v>
      </c>
      <c r="D33" s="3" t="s">
        <v>15</v>
      </c>
      <c r="F33" s="3" t="s">
        <v>6</v>
      </c>
      <c r="G33" s="3" t="s">
        <v>7</v>
      </c>
      <c r="H33" s="3" t="s">
        <v>15</v>
      </c>
    </row>
    <row r="34" spans="1:8" x14ac:dyDescent="0.25">
      <c r="B34">
        <v>6</v>
      </c>
      <c r="C34">
        <v>12</v>
      </c>
      <c r="D34">
        <f>ABS(B34-C34)^3</f>
        <v>216</v>
      </c>
      <c r="F34">
        <v>22</v>
      </c>
      <c r="G34" s="2">
        <v>20</v>
      </c>
      <c r="H34">
        <f>ABS(F34-G34)^3</f>
        <v>8</v>
      </c>
    </row>
    <row r="35" spans="1:8" x14ac:dyDescent="0.25">
      <c r="B35">
        <v>3</v>
      </c>
      <c r="C35">
        <v>0</v>
      </c>
      <c r="D35">
        <f>ABS(B35-C35)^3</f>
        <v>27</v>
      </c>
      <c r="F35">
        <v>1</v>
      </c>
      <c r="G35">
        <v>0</v>
      </c>
      <c r="H35">
        <f>ABS(F35-G35)^3</f>
        <v>1</v>
      </c>
    </row>
    <row r="36" spans="1:8" x14ac:dyDescent="0.25">
      <c r="B36">
        <v>20</v>
      </c>
      <c r="C36">
        <v>17</v>
      </c>
      <c r="D36">
        <f>ABS(B36-C36)^3</f>
        <v>27</v>
      </c>
      <c r="F36">
        <v>42</v>
      </c>
      <c r="G36">
        <v>36</v>
      </c>
      <c r="H36">
        <f>ABS(F36-G36)^3</f>
        <v>216</v>
      </c>
    </row>
    <row r="37" spans="1:8" x14ac:dyDescent="0.25">
      <c r="B37">
        <v>11</v>
      </c>
      <c r="C37">
        <v>9</v>
      </c>
      <c r="D37">
        <f>ABS(B37-C37)^3</f>
        <v>8</v>
      </c>
      <c r="F37">
        <v>10</v>
      </c>
      <c r="G37">
        <v>8</v>
      </c>
      <c r="H37">
        <f>ABS(F37-G37)^3</f>
        <v>8</v>
      </c>
    </row>
    <row r="38" spans="1:8" x14ac:dyDescent="0.25">
      <c r="C38" s="3" t="s">
        <v>8</v>
      </c>
      <c r="D38">
        <f>SUM(D34:D37)</f>
        <v>278</v>
      </c>
      <c r="G38" s="3" t="s">
        <v>8</v>
      </c>
      <c r="H38">
        <f>SUM(H34:H37)</f>
        <v>233</v>
      </c>
    </row>
    <row r="39" spans="1:8" x14ac:dyDescent="0.25">
      <c r="C39" s="3" t="s">
        <v>16</v>
      </c>
      <c r="D39" s="63">
        <f>(D38)^(1/3)</f>
        <v>6.526518879343751</v>
      </c>
      <c r="G39" s="3" t="s">
        <v>16</v>
      </c>
      <c r="H39">
        <f>H38^(1/3)</f>
        <v>6.1534494936636817</v>
      </c>
    </row>
    <row r="41" spans="1:8" x14ac:dyDescent="0.25">
      <c r="A41" t="s">
        <v>17</v>
      </c>
    </row>
    <row r="43" spans="1:8" x14ac:dyDescent="0.25">
      <c r="B43" s="3" t="s">
        <v>6</v>
      </c>
      <c r="C43" s="3" t="s">
        <v>7</v>
      </c>
      <c r="D43" s="3" t="s">
        <v>18</v>
      </c>
    </row>
    <row r="44" spans="1:8" x14ac:dyDescent="0.25">
      <c r="B44">
        <v>6</v>
      </c>
      <c r="C44">
        <v>12</v>
      </c>
      <c r="D44">
        <f>ABS(B44-C44)</f>
        <v>6</v>
      </c>
    </row>
    <row r="45" spans="1:8" x14ac:dyDescent="0.25">
      <c r="B45">
        <v>3</v>
      </c>
      <c r="C45">
        <v>0</v>
      </c>
      <c r="D45">
        <f>ABS(B45-C45)</f>
        <v>3</v>
      </c>
    </row>
    <row r="46" spans="1:8" x14ac:dyDescent="0.25">
      <c r="B46">
        <v>20</v>
      </c>
      <c r="C46">
        <v>17</v>
      </c>
      <c r="D46">
        <f>ABS(B46-C46)</f>
        <v>3</v>
      </c>
    </row>
    <row r="47" spans="1:8" x14ac:dyDescent="0.25">
      <c r="B47">
        <v>11</v>
      </c>
      <c r="C47">
        <v>9</v>
      </c>
      <c r="D47">
        <f>ABS(B47-C47)</f>
        <v>2</v>
      </c>
    </row>
    <row r="48" spans="1:8" x14ac:dyDescent="0.25">
      <c r="C48" s="3" t="s">
        <v>19</v>
      </c>
      <c r="D48">
        <f>MAX(D44:D47)</f>
        <v>6</v>
      </c>
    </row>
  </sheetData>
  <pageMargins left="0.7" right="0.7" top="0.75" bottom="0.75" header="0.3" footer="0.3"/>
  <pageSetup scale="9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5"/>
  <sheetViews>
    <sheetView zoomScaleNormal="100" workbookViewId="0">
      <selection activeCell="J38" sqref="J38"/>
    </sheetView>
  </sheetViews>
  <sheetFormatPr defaultRowHeight="15" x14ac:dyDescent="0.25"/>
  <cols>
    <col min="4" max="4" width="8.140625" bestFit="1" customWidth="1"/>
    <col min="5" max="5" width="4.140625" customWidth="1"/>
    <col min="6" max="6" width="3.85546875" customWidth="1"/>
    <col min="7" max="7" width="6.5703125" customWidth="1"/>
    <col min="9" max="9" width="10.5703125" customWidth="1"/>
    <col min="10" max="10" width="22.5703125" style="5" customWidth="1"/>
  </cols>
  <sheetData>
    <row r="1" spans="1:10" x14ac:dyDescent="0.25">
      <c r="A1" s="4" t="s">
        <v>223</v>
      </c>
    </row>
    <row r="2" spans="1:10" x14ac:dyDescent="0.25">
      <c r="A2" s="64">
        <v>14</v>
      </c>
    </row>
    <row r="3" spans="1:10" x14ac:dyDescent="0.25">
      <c r="A3" s="64">
        <v>17</v>
      </c>
    </row>
    <row r="4" spans="1:10" x14ac:dyDescent="0.25">
      <c r="A4" s="64">
        <v>19</v>
      </c>
      <c r="C4" t="s">
        <v>20</v>
      </c>
    </row>
    <row r="5" spans="1:10" x14ac:dyDescent="0.25">
      <c r="A5">
        <v>19</v>
      </c>
    </row>
    <row r="6" spans="1:10" x14ac:dyDescent="0.25">
      <c r="A6">
        <v>23</v>
      </c>
      <c r="H6" s="2" t="s">
        <v>46</v>
      </c>
      <c r="I6" s="2" t="s">
        <v>0</v>
      </c>
      <c r="J6" s="5" t="s">
        <v>29</v>
      </c>
    </row>
    <row r="7" spans="1:10" x14ac:dyDescent="0.25">
      <c r="A7">
        <v>25</v>
      </c>
      <c r="C7" t="s">
        <v>21</v>
      </c>
      <c r="D7" t="s">
        <v>423</v>
      </c>
      <c r="H7">
        <f>SUM(A2:A4)</f>
        <v>50</v>
      </c>
      <c r="I7" s="65">
        <f>H7/3</f>
        <v>16.666666666666668</v>
      </c>
      <c r="J7" s="5" t="s">
        <v>415</v>
      </c>
    </row>
    <row r="8" spans="1:10" x14ac:dyDescent="0.25">
      <c r="A8" s="64">
        <v>27</v>
      </c>
      <c r="C8" t="s">
        <v>22</v>
      </c>
      <c r="D8" t="s">
        <v>424</v>
      </c>
      <c r="H8">
        <f>SUM(A5:A7)</f>
        <v>67</v>
      </c>
      <c r="I8" s="65">
        <f t="shared" ref="I8:I14" si="0">H8/3</f>
        <v>22.333333333333332</v>
      </c>
      <c r="J8" s="60" t="s">
        <v>416</v>
      </c>
    </row>
    <row r="9" spans="1:10" x14ac:dyDescent="0.25">
      <c r="A9" s="64">
        <v>31</v>
      </c>
      <c r="C9" t="s">
        <v>23</v>
      </c>
      <c r="D9" t="s">
        <v>425</v>
      </c>
      <c r="H9">
        <f>SUM(A8:A10)</f>
        <v>89</v>
      </c>
      <c r="I9" s="65">
        <f t="shared" si="0"/>
        <v>29.666666666666668</v>
      </c>
      <c r="J9" s="60" t="s">
        <v>417</v>
      </c>
    </row>
    <row r="10" spans="1:10" x14ac:dyDescent="0.25">
      <c r="A10" s="64">
        <v>31</v>
      </c>
      <c r="C10" t="s">
        <v>24</v>
      </c>
      <c r="D10" t="s">
        <v>426</v>
      </c>
      <c r="H10">
        <f>SUM(A11:A13)</f>
        <v>102</v>
      </c>
      <c r="I10" s="65">
        <f t="shared" si="0"/>
        <v>34</v>
      </c>
      <c r="J10" s="60" t="s">
        <v>418</v>
      </c>
    </row>
    <row r="11" spans="1:10" x14ac:dyDescent="0.25">
      <c r="A11">
        <v>32</v>
      </c>
      <c r="C11" t="s">
        <v>25</v>
      </c>
      <c r="D11" t="s">
        <v>419</v>
      </c>
      <c r="H11">
        <f>SUM(A14:A16)</f>
        <v>111</v>
      </c>
      <c r="I11" s="65">
        <f t="shared" si="0"/>
        <v>37</v>
      </c>
      <c r="J11" s="60" t="s">
        <v>419</v>
      </c>
    </row>
    <row r="12" spans="1:10" x14ac:dyDescent="0.25">
      <c r="A12">
        <v>33</v>
      </c>
      <c r="C12" t="s">
        <v>26</v>
      </c>
      <c r="D12" t="s">
        <v>427</v>
      </c>
      <c r="H12">
        <f>SUM(A17:A19)</f>
        <v>138</v>
      </c>
      <c r="I12" s="65">
        <f t="shared" si="0"/>
        <v>46</v>
      </c>
      <c r="J12" s="60" t="s">
        <v>420</v>
      </c>
    </row>
    <row r="13" spans="1:10" x14ac:dyDescent="0.25">
      <c r="A13">
        <v>37</v>
      </c>
      <c r="C13" t="s">
        <v>27</v>
      </c>
      <c r="D13" t="s">
        <v>428</v>
      </c>
      <c r="H13">
        <f>SUM(A20:A22)</f>
        <v>146</v>
      </c>
      <c r="I13" s="65">
        <f t="shared" si="0"/>
        <v>48.666666666666664</v>
      </c>
      <c r="J13" s="60" t="s">
        <v>421</v>
      </c>
    </row>
    <row r="14" spans="1:10" x14ac:dyDescent="0.25">
      <c r="A14" s="64">
        <v>37</v>
      </c>
      <c r="C14" t="s">
        <v>28</v>
      </c>
      <c r="D14" t="s">
        <v>429</v>
      </c>
      <c r="H14">
        <f>SUM(A23:A25)</f>
        <v>207</v>
      </c>
      <c r="I14" s="65">
        <f t="shared" si="0"/>
        <v>69</v>
      </c>
      <c r="J14" s="60" t="s">
        <v>422</v>
      </c>
    </row>
    <row r="15" spans="1:10" x14ac:dyDescent="0.25">
      <c r="A15" s="64">
        <v>37</v>
      </c>
    </row>
    <row r="16" spans="1:10" x14ac:dyDescent="0.25">
      <c r="A16" s="64">
        <v>37</v>
      </c>
    </row>
    <row r="17" spans="1:1" x14ac:dyDescent="0.25">
      <c r="A17">
        <v>45</v>
      </c>
    </row>
    <row r="18" spans="1:1" x14ac:dyDescent="0.25">
      <c r="A18">
        <v>45</v>
      </c>
    </row>
    <row r="19" spans="1:1" x14ac:dyDescent="0.25">
      <c r="A19">
        <v>48</v>
      </c>
    </row>
    <row r="20" spans="1:1" x14ac:dyDescent="0.25">
      <c r="A20" s="64">
        <v>48</v>
      </c>
    </row>
    <row r="21" spans="1:1" x14ac:dyDescent="0.25">
      <c r="A21" s="64">
        <v>49</v>
      </c>
    </row>
    <row r="22" spans="1:1" x14ac:dyDescent="0.25">
      <c r="A22" s="64">
        <v>49</v>
      </c>
    </row>
    <row r="23" spans="1:1" x14ac:dyDescent="0.25">
      <c r="A23">
        <v>53</v>
      </c>
    </row>
    <row r="24" spans="1:1" x14ac:dyDescent="0.25">
      <c r="A24">
        <v>75</v>
      </c>
    </row>
    <row r="25" spans="1:1" x14ac:dyDescent="0.25">
      <c r="A25">
        <v>79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52"/>
  <sheetViews>
    <sheetView zoomScaleNormal="100" workbookViewId="0">
      <selection activeCell="F34" sqref="F34"/>
    </sheetView>
  </sheetViews>
  <sheetFormatPr defaultRowHeight="15" x14ac:dyDescent="0.25"/>
  <cols>
    <col min="3" max="3" width="4.140625" customWidth="1"/>
    <col min="4" max="4" width="4" customWidth="1"/>
    <col min="5" max="5" width="15" customWidth="1"/>
    <col min="6" max="6" width="23.28515625" customWidth="1"/>
    <col min="15" max="15" width="13.140625" bestFit="1" customWidth="1"/>
  </cols>
  <sheetData>
    <row r="1" spans="1:18" s="4" customFormat="1" ht="21" x14ac:dyDescent="0.35">
      <c r="A1" s="7" t="s">
        <v>60</v>
      </c>
      <c r="M1" s="66"/>
      <c r="O1" s="4">
        <f>MIN(M3:M152)</f>
        <v>2</v>
      </c>
      <c r="P1" s="4">
        <f>MAX(M3:M152)</f>
        <v>4.4000000000000004</v>
      </c>
      <c r="Q1" s="4">
        <f>_xlfn.STDEV.S(M3:M152)</f>
        <v>0.4335943113621879</v>
      </c>
      <c r="R1" s="4">
        <f>(SUM(M3:M152)/COUNT(M3:M152))</f>
        <v>3.053999999999998</v>
      </c>
    </row>
    <row r="2" spans="1:18" s="4" customFormat="1" ht="30" x14ac:dyDescent="0.25">
      <c r="A2" s="3" t="s">
        <v>61</v>
      </c>
      <c r="M2" s="66" t="s">
        <v>432</v>
      </c>
      <c r="N2" s="4" t="s">
        <v>433</v>
      </c>
      <c r="O2" s="4" t="s">
        <v>434</v>
      </c>
      <c r="P2" s="4" t="s">
        <v>435</v>
      </c>
    </row>
    <row r="3" spans="1:18" x14ac:dyDescent="0.25">
      <c r="A3">
        <v>14</v>
      </c>
      <c r="C3" t="s">
        <v>30</v>
      </c>
      <c r="D3" t="s">
        <v>224</v>
      </c>
      <c r="M3" s="66">
        <v>2</v>
      </c>
      <c r="N3">
        <f>M3/10</f>
        <v>0.2</v>
      </c>
      <c r="O3" s="58">
        <f>((M3-2)/(4.4-2))*(1-0)+0</f>
        <v>0</v>
      </c>
      <c r="P3" s="58">
        <f>(M3-0.433594)/3.054</f>
        <v>0.51290307793058287</v>
      </c>
      <c r="Q3" s="58">
        <f>P152-P3</f>
        <v>0.78585461689587455</v>
      </c>
    </row>
    <row r="4" spans="1:18" x14ac:dyDescent="0.25">
      <c r="A4">
        <v>17</v>
      </c>
      <c r="D4" t="s">
        <v>31</v>
      </c>
      <c r="M4" s="66">
        <v>2.2000000000000002</v>
      </c>
      <c r="N4">
        <f t="shared" ref="N4:N67" si="0">M4/10</f>
        <v>0.22000000000000003</v>
      </c>
      <c r="O4" s="58">
        <f t="shared" ref="O4:O67" si="1">((M4-2)/(4.4-2))*(1-0)+0</f>
        <v>8.3333333333333398E-2</v>
      </c>
      <c r="P4" s="58">
        <f t="shared" ref="P4:P67" si="2">(M4-0.433594)/3.054</f>
        <v>0.57839096267190582</v>
      </c>
    </row>
    <row r="5" spans="1:18" x14ac:dyDescent="0.25">
      <c r="A5">
        <v>19</v>
      </c>
      <c r="E5" t="s">
        <v>47</v>
      </c>
      <c r="F5">
        <v>53</v>
      </c>
      <c r="M5" s="66">
        <v>2.2000000000000002</v>
      </c>
      <c r="N5">
        <f t="shared" si="0"/>
        <v>0.22000000000000003</v>
      </c>
      <c r="O5" s="58">
        <f t="shared" si="1"/>
        <v>8.3333333333333398E-2</v>
      </c>
      <c r="P5" s="58">
        <f t="shared" si="2"/>
        <v>0.57839096267190582</v>
      </c>
    </row>
    <row r="6" spans="1:18" x14ac:dyDescent="0.25">
      <c r="A6">
        <v>19</v>
      </c>
      <c r="E6" t="s">
        <v>48</v>
      </c>
      <c r="F6">
        <v>14</v>
      </c>
      <c r="M6" s="66">
        <v>2.2000000000000002</v>
      </c>
      <c r="N6">
        <f t="shared" si="0"/>
        <v>0.22000000000000003</v>
      </c>
      <c r="O6" s="58">
        <f t="shared" si="1"/>
        <v>8.3333333333333398E-2</v>
      </c>
      <c r="P6" s="58">
        <f t="shared" si="2"/>
        <v>0.57839096267190582</v>
      </c>
    </row>
    <row r="7" spans="1:18" x14ac:dyDescent="0.25">
      <c r="A7">
        <v>23</v>
      </c>
      <c r="E7" t="s">
        <v>49</v>
      </c>
      <c r="F7">
        <v>80</v>
      </c>
      <c r="M7" s="66">
        <v>2.2999999999999998</v>
      </c>
      <c r="N7">
        <f t="shared" si="0"/>
        <v>0.22999999999999998</v>
      </c>
      <c r="O7" s="58">
        <f t="shared" si="1"/>
        <v>0.1249999999999999</v>
      </c>
      <c r="P7" s="58">
        <f t="shared" si="2"/>
        <v>0.61113490504256707</v>
      </c>
    </row>
    <row r="8" spans="1:18" x14ac:dyDescent="0.25">
      <c r="A8">
        <v>25</v>
      </c>
      <c r="E8" t="s">
        <v>50</v>
      </c>
      <c r="F8" s="63">
        <v>0</v>
      </c>
      <c r="M8" s="66">
        <v>2.2999999999999998</v>
      </c>
      <c r="N8">
        <f t="shared" si="0"/>
        <v>0.22999999999999998</v>
      </c>
      <c r="O8" s="58">
        <f t="shared" si="1"/>
        <v>0.1249999999999999</v>
      </c>
      <c r="P8" s="58">
        <f t="shared" si="2"/>
        <v>0.61113490504256707</v>
      </c>
    </row>
    <row r="9" spans="1:18" x14ac:dyDescent="0.25">
      <c r="A9">
        <v>27</v>
      </c>
      <c r="E9" t="s">
        <v>51</v>
      </c>
      <c r="F9" s="63">
        <v>1</v>
      </c>
      <c r="M9" s="66">
        <v>2.2999999999999998</v>
      </c>
      <c r="N9">
        <f t="shared" si="0"/>
        <v>0.22999999999999998</v>
      </c>
      <c r="O9" s="58">
        <f t="shared" si="1"/>
        <v>0.1249999999999999</v>
      </c>
      <c r="P9" s="58">
        <f t="shared" si="2"/>
        <v>0.61113490504256707</v>
      </c>
    </row>
    <row r="10" spans="1:18" x14ac:dyDescent="0.25">
      <c r="A10">
        <v>31</v>
      </c>
      <c r="E10" s="1"/>
      <c r="M10" s="66">
        <v>2.2999999999999998</v>
      </c>
      <c r="N10">
        <f t="shared" si="0"/>
        <v>0.22999999999999998</v>
      </c>
      <c r="O10" s="58">
        <f t="shared" si="1"/>
        <v>0.1249999999999999</v>
      </c>
      <c r="P10" s="58">
        <f t="shared" si="2"/>
        <v>0.61113490504256707</v>
      </c>
    </row>
    <row r="11" spans="1:18" x14ac:dyDescent="0.25">
      <c r="A11">
        <v>31</v>
      </c>
      <c r="D11" s="4" t="s">
        <v>36</v>
      </c>
      <c r="E11" s="4">
        <f>((F5-F6)/(F7-F6))*(F9-F8)+F8</f>
        <v>0.59090909090909094</v>
      </c>
      <c r="M11" s="66">
        <v>2.4</v>
      </c>
      <c r="N11">
        <f t="shared" si="0"/>
        <v>0.24</v>
      </c>
      <c r="O11" s="58">
        <f t="shared" si="1"/>
        <v>0.1666666666666666</v>
      </c>
      <c r="P11" s="58">
        <f t="shared" si="2"/>
        <v>0.64387884741322854</v>
      </c>
    </row>
    <row r="12" spans="1:18" x14ac:dyDescent="0.25">
      <c r="A12">
        <v>32</v>
      </c>
      <c r="M12" s="66">
        <v>2.4</v>
      </c>
      <c r="N12">
        <f t="shared" si="0"/>
        <v>0.24</v>
      </c>
      <c r="O12" s="58">
        <f t="shared" si="1"/>
        <v>0.1666666666666666</v>
      </c>
      <c r="P12" s="58">
        <f t="shared" si="2"/>
        <v>0.64387884741322854</v>
      </c>
    </row>
    <row r="13" spans="1:18" x14ac:dyDescent="0.25">
      <c r="A13">
        <v>33</v>
      </c>
      <c r="C13" t="s">
        <v>32</v>
      </c>
      <c r="D13" t="s">
        <v>377</v>
      </c>
      <c r="M13" s="66">
        <v>2.4</v>
      </c>
      <c r="N13">
        <f t="shared" si="0"/>
        <v>0.24</v>
      </c>
      <c r="O13" s="58">
        <f t="shared" si="1"/>
        <v>0.1666666666666666</v>
      </c>
      <c r="P13" s="58">
        <f t="shared" si="2"/>
        <v>0.64387884741322854</v>
      </c>
    </row>
    <row r="14" spans="1:18" x14ac:dyDescent="0.25">
      <c r="A14">
        <v>37</v>
      </c>
      <c r="D14" t="s">
        <v>225</v>
      </c>
      <c r="M14" s="66">
        <v>2.5</v>
      </c>
      <c r="N14">
        <f t="shared" si="0"/>
        <v>0.25</v>
      </c>
      <c r="O14" s="58">
        <f t="shared" si="1"/>
        <v>0.20833333333333331</v>
      </c>
      <c r="P14" s="58">
        <f t="shared" si="2"/>
        <v>0.67662278978389012</v>
      </c>
    </row>
    <row r="15" spans="1:18" x14ac:dyDescent="0.25">
      <c r="A15">
        <v>37</v>
      </c>
      <c r="D15" t="s">
        <v>33</v>
      </c>
      <c r="M15" s="66">
        <v>2.5</v>
      </c>
      <c r="N15">
        <f t="shared" si="0"/>
        <v>0.25</v>
      </c>
      <c r="O15" s="58">
        <f t="shared" si="1"/>
        <v>0.20833333333333331</v>
      </c>
      <c r="P15" s="58">
        <f t="shared" si="2"/>
        <v>0.67662278978389012</v>
      </c>
    </row>
    <row r="16" spans="1:18" x14ac:dyDescent="0.25">
      <c r="A16">
        <v>37</v>
      </c>
      <c r="D16" t="s">
        <v>52</v>
      </c>
      <c r="E16">
        <v>53</v>
      </c>
      <c r="M16" s="66">
        <v>2.5</v>
      </c>
      <c r="N16">
        <f t="shared" si="0"/>
        <v>0.25</v>
      </c>
      <c r="O16" s="58">
        <f t="shared" si="1"/>
        <v>0.20833333333333331</v>
      </c>
      <c r="P16" s="58">
        <f t="shared" si="2"/>
        <v>0.67662278978389012</v>
      </c>
    </row>
    <row r="17" spans="1:16" x14ac:dyDescent="0.25">
      <c r="A17">
        <v>37</v>
      </c>
      <c r="D17" s="6" t="s">
        <v>53</v>
      </c>
      <c r="E17">
        <f>(SUM(A3:A27)/COUNT(A3:A27))</f>
        <v>39.6</v>
      </c>
      <c r="M17" s="66">
        <v>2.5</v>
      </c>
      <c r="N17">
        <f t="shared" si="0"/>
        <v>0.25</v>
      </c>
      <c r="O17" s="58">
        <f t="shared" si="1"/>
        <v>0.20833333333333331</v>
      </c>
      <c r="P17" s="58">
        <f t="shared" si="2"/>
        <v>0.67662278978389012</v>
      </c>
    </row>
    <row r="18" spans="1:16" x14ac:dyDescent="0.25">
      <c r="A18">
        <v>45</v>
      </c>
      <c r="D18" t="s">
        <v>226</v>
      </c>
      <c r="M18" s="66">
        <v>2.5</v>
      </c>
      <c r="N18">
        <f t="shared" si="0"/>
        <v>0.25</v>
      </c>
      <c r="O18" s="58">
        <f t="shared" si="1"/>
        <v>0.20833333333333331</v>
      </c>
      <c r="P18" s="58">
        <f t="shared" si="2"/>
        <v>0.67662278978389012</v>
      </c>
    </row>
    <row r="19" spans="1:16" x14ac:dyDescent="0.25">
      <c r="A19">
        <v>45</v>
      </c>
      <c r="M19" s="66">
        <v>2.5</v>
      </c>
      <c r="N19">
        <f t="shared" si="0"/>
        <v>0.25</v>
      </c>
      <c r="O19" s="58">
        <f t="shared" si="1"/>
        <v>0.20833333333333331</v>
      </c>
      <c r="P19" s="58">
        <f t="shared" si="2"/>
        <v>0.67662278978389012</v>
      </c>
    </row>
    <row r="20" spans="1:16" x14ac:dyDescent="0.25">
      <c r="A20">
        <v>48</v>
      </c>
      <c r="D20" t="s">
        <v>54</v>
      </c>
      <c r="E20" t="s">
        <v>430</v>
      </c>
      <c r="M20" s="66">
        <v>2.5</v>
      </c>
      <c r="N20">
        <f t="shared" si="0"/>
        <v>0.25</v>
      </c>
      <c r="O20" s="58">
        <f t="shared" si="1"/>
        <v>0.20833333333333331</v>
      </c>
      <c r="P20" s="58">
        <f t="shared" si="2"/>
        <v>0.67662278978389012</v>
      </c>
    </row>
    <row r="21" spans="1:16" x14ac:dyDescent="0.25">
      <c r="A21">
        <v>48</v>
      </c>
      <c r="D21" t="s">
        <v>34</v>
      </c>
      <c r="E21">
        <f>(53-39.6)/18.18</f>
        <v>0.73707370737073696</v>
      </c>
      <c r="M21" s="66">
        <v>2.5</v>
      </c>
      <c r="N21">
        <f t="shared" si="0"/>
        <v>0.25</v>
      </c>
      <c r="O21" s="58">
        <f t="shared" si="1"/>
        <v>0.20833333333333331</v>
      </c>
      <c r="P21" s="58">
        <f t="shared" si="2"/>
        <v>0.67662278978389012</v>
      </c>
    </row>
    <row r="22" spans="1:16" x14ac:dyDescent="0.25">
      <c r="A22">
        <v>49</v>
      </c>
      <c r="D22" s="4" t="s">
        <v>37</v>
      </c>
      <c r="E22">
        <f>(53-39.6)/18.18</f>
        <v>0.73707370737073696</v>
      </c>
      <c r="M22" s="66">
        <v>2.6</v>
      </c>
      <c r="N22">
        <f t="shared" si="0"/>
        <v>0.26</v>
      </c>
      <c r="O22" s="58">
        <f t="shared" si="1"/>
        <v>0.25</v>
      </c>
      <c r="P22" s="58">
        <f t="shared" si="2"/>
        <v>0.70936673215455159</v>
      </c>
    </row>
    <row r="23" spans="1:16" x14ac:dyDescent="0.25">
      <c r="A23">
        <v>49</v>
      </c>
      <c r="M23" s="66">
        <v>2.6</v>
      </c>
      <c r="N23">
        <f t="shared" si="0"/>
        <v>0.26</v>
      </c>
      <c r="O23" s="58">
        <f t="shared" si="1"/>
        <v>0.25</v>
      </c>
      <c r="P23" s="58">
        <f t="shared" si="2"/>
        <v>0.70936673215455159</v>
      </c>
    </row>
    <row r="24" spans="1:16" x14ac:dyDescent="0.25">
      <c r="A24">
        <v>53</v>
      </c>
      <c r="C24" t="s">
        <v>35</v>
      </c>
      <c r="D24" t="s">
        <v>376</v>
      </c>
      <c r="M24" s="66">
        <v>2.6</v>
      </c>
      <c r="N24">
        <f t="shared" si="0"/>
        <v>0.26</v>
      </c>
      <c r="O24" s="58">
        <f t="shared" si="1"/>
        <v>0.25</v>
      </c>
      <c r="P24" s="58">
        <f t="shared" si="2"/>
        <v>0.70936673215455159</v>
      </c>
    </row>
    <row r="25" spans="1:16" x14ac:dyDescent="0.25">
      <c r="A25">
        <v>75</v>
      </c>
      <c r="D25" t="s">
        <v>55</v>
      </c>
      <c r="M25" s="66">
        <v>2.6</v>
      </c>
      <c r="N25">
        <f t="shared" si="0"/>
        <v>0.26</v>
      </c>
      <c r="O25" s="58">
        <f t="shared" si="1"/>
        <v>0.25</v>
      </c>
      <c r="P25" s="58">
        <f t="shared" si="2"/>
        <v>0.70936673215455159</v>
      </c>
    </row>
    <row r="26" spans="1:16" x14ac:dyDescent="0.25">
      <c r="A26">
        <v>79</v>
      </c>
      <c r="D26" s="4" t="s">
        <v>37</v>
      </c>
      <c r="E26" s="4">
        <v>0.53</v>
      </c>
      <c r="F26" t="s">
        <v>431</v>
      </c>
      <c r="M26" s="66">
        <v>2.6</v>
      </c>
      <c r="N26">
        <f t="shared" si="0"/>
        <v>0.26</v>
      </c>
      <c r="O26" s="58">
        <f t="shared" si="1"/>
        <v>0.25</v>
      </c>
      <c r="P26" s="58">
        <f t="shared" si="2"/>
        <v>0.70936673215455159</v>
      </c>
    </row>
    <row r="27" spans="1:16" x14ac:dyDescent="0.25">
      <c r="A27">
        <v>80</v>
      </c>
      <c r="M27" s="66">
        <v>2.7</v>
      </c>
      <c r="N27">
        <f t="shared" si="0"/>
        <v>0.27</v>
      </c>
      <c r="O27" s="58">
        <f t="shared" si="1"/>
        <v>0.29166666666666669</v>
      </c>
      <c r="P27" s="58">
        <f t="shared" si="2"/>
        <v>0.74211067452521295</v>
      </c>
    </row>
    <row r="28" spans="1:16" x14ac:dyDescent="0.25">
      <c r="C28" t="s">
        <v>38</v>
      </c>
      <c r="D28" t="s">
        <v>39</v>
      </c>
      <c r="M28" s="66">
        <v>2.7</v>
      </c>
      <c r="N28">
        <f t="shared" si="0"/>
        <v>0.27</v>
      </c>
      <c r="O28" s="58">
        <f t="shared" si="1"/>
        <v>0.29166666666666669</v>
      </c>
      <c r="P28" s="58">
        <f t="shared" si="2"/>
        <v>0.74211067452521295</v>
      </c>
    </row>
    <row r="29" spans="1:16" x14ac:dyDescent="0.25">
      <c r="D29" t="s">
        <v>59</v>
      </c>
      <c r="M29" s="66">
        <v>2.7</v>
      </c>
      <c r="N29">
        <f t="shared" si="0"/>
        <v>0.27</v>
      </c>
      <c r="O29" s="58">
        <f t="shared" si="1"/>
        <v>0.29166666666666669</v>
      </c>
      <c r="P29" s="58">
        <f t="shared" si="2"/>
        <v>0.74211067452521295</v>
      </c>
    </row>
    <row r="30" spans="1:16" x14ac:dyDescent="0.25">
      <c r="D30" t="s">
        <v>42</v>
      </c>
      <c r="M30" s="66">
        <v>2.7</v>
      </c>
      <c r="N30">
        <f t="shared" si="0"/>
        <v>0.27</v>
      </c>
      <c r="O30" s="58">
        <f t="shared" si="1"/>
        <v>0.29166666666666669</v>
      </c>
      <c r="P30" s="58">
        <f t="shared" si="2"/>
        <v>0.74211067452521295</v>
      </c>
    </row>
    <row r="31" spans="1:16" x14ac:dyDescent="0.25">
      <c r="D31" t="s">
        <v>40</v>
      </c>
      <c r="M31" s="66">
        <v>2.7</v>
      </c>
      <c r="N31">
        <f t="shared" si="0"/>
        <v>0.27</v>
      </c>
      <c r="O31" s="58">
        <f t="shared" si="1"/>
        <v>0.29166666666666669</v>
      </c>
      <c r="P31" s="58">
        <f t="shared" si="2"/>
        <v>0.74211067452521295</v>
      </c>
    </row>
    <row r="32" spans="1:16" ht="105" x14ac:dyDescent="0.25">
      <c r="D32" s="6" t="s">
        <v>41</v>
      </c>
      <c r="E32" t="s">
        <v>56</v>
      </c>
      <c r="F32" s="59" t="s">
        <v>436</v>
      </c>
      <c r="M32" s="66">
        <v>2.7</v>
      </c>
      <c r="N32">
        <f t="shared" si="0"/>
        <v>0.27</v>
      </c>
      <c r="O32" s="58">
        <f t="shared" si="1"/>
        <v>0.29166666666666669</v>
      </c>
      <c r="P32" s="58">
        <f t="shared" si="2"/>
        <v>0.74211067452521295</v>
      </c>
    </row>
    <row r="33" spans="4:16" ht="165" x14ac:dyDescent="0.25">
      <c r="D33" s="6" t="s">
        <v>41</v>
      </c>
      <c r="E33" t="s">
        <v>57</v>
      </c>
      <c r="F33" s="67" t="s">
        <v>438</v>
      </c>
      <c r="M33" s="66">
        <v>2.7</v>
      </c>
      <c r="N33">
        <f t="shared" si="0"/>
        <v>0.27</v>
      </c>
      <c r="O33" s="58">
        <f t="shared" si="1"/>
        <v>0.29166666666666669</v>
      </c>
      <c r="P33" s="58">
        <f t="shared" si="2"/>
        <v>0.74211067452521295</v>
      </c>
    </row>
    <row r="34" spans="4:16" ht="120" x14ac:dyDescent="0.25">
      <c r="D34" s="6" t="s">
        <v>41</v>
      </c>
      <c r="E34" t="s">
        <v>58</v>
      </c>
      <c r="F34" s="59" t="s">
        <v>437</v>
      </c>
      <c r="M34" s="66">
        <v>2.7</v>
      </c>
      <c r="N34">
        <f t="shared" si="0"/>
        <v>0.27</v>
      </c>
      <c r="O34" s="58">
        <f t="shared" si="1"/>
        <v>0.29166666666666669</v>
      </c>
      <c r="P34" s="58">
        <f t="shared" si="2"/>
        <v>0.74211067452521295</v>
      </c>
    </row>
    <row r="35" spans="4:16" x14ac:dyDescent="0.25">
      <c r="M35" s="66">
        <v>2.7</v>
      </c>
      <c r="N35">
        <f t="shared" si="0"/>
        <v>0.27</v>
      </c>
      <c r="O35" s="58">
        <f t="shared" si="1"/>
        <v>0.29166666666666669</v>
      </c>
      <c r="P35" s="58">
        <f t="shared" si="2"/>
        <v>0.74211067452521295</v>
      </c>
    </row>
    <row r="36" spans="4:16" x14ac:dyDescent="0.25">
      <c r="M36" s="66">
        <v>2.8</v>
      </c>
      <c r="N36">
        <f t="shared" si="0"/>
        <v>0.27999999999999997</v>
      </c>
      <c r="O36" s="58">
        <f t="shared" si="1"/>
        <v>0.3333333333333332</v>
      </c>
      <c r="P36" s="58">
        <f t="shared" si="2"/>
        <v>0.77485461689587432</v>
      </c>
    </row>
    <row r="37" spans="4:16" x14ac:dyDescent="0.25">
      <c r="M37" s="66">
        <v>2.8</v>
      </c>
      <c r="N37">
        <f t="shared" si="0"/>
        <v>0.27999999999999997</v>
      </c>
      <c r="O37" s="58">
        <f t="shared" si="1"/>
        <v>0.3333333333333332</v>
      </c>
      <c r="P37" s="58">
        <f t="shared" si="2"/>
        <v>0.77485461689587432</v>
      </c>
    </row>
    <row r="38" spans="4:16" x14ac:dyDescent="0.25">
      <c r="M38" s="66">
        <v>2.8</v>
      </c>
      <c r="N38">
        <f t="shared" si="0"/>
        <v>0.27999999999999997</v>
      </c>
      <c r="O38" s="58">
        <f t="shared" si="1"/>
        <v>0.3333333333333332</v>
      </c>
      <c r="P38" s="58">
        <f t="shared" si="2"/>
        <v>0.77485461689587432</v>
      </c>
    </row>
    <row r="39" spans="4:16" x14ac:dyDescent="0.25">
      <c r="M39" s="66">
        <v>2.8</v>
      </c>
      <c r="N39">
        <f t="shared" si="0"/>
        <v>0.27999999999999997</v>
      </c>
      <c r="O39" s="58">
        <f t="shared" si="1"/>
        <v>0.3333333333333332</v>
      </c>
      <c r="P39" s="58">
        <f t="shared" si="2"/>
        <v>0.77485461689587432</v>
      </c>
    </row>
    <row r="40" spans="4:16" x14ac:dyDescent="0.25">
      <c r="M40" s="66">
        <v>2.8</v>
      </c>
      <c r="N40">
        <f t="shared" si="0"/>
        <v>0.27999999999999997</v>
      </c>
      <c r="O40" s="58">
        <f t="shared" si="1"/>
        <v>0.3333333333333332</v>
      </c>
      <c r="P40" s="58">
        <f t="shared" si="2"/>
        <v>0.77485461689587432</v>
      </c>
    </row>
    <row r="41" spans="4:16" x14ac:dyDescent="0.25">
      <c r="M41" s="66">
        <v>2.8</v>
      </c>
      <c r="N41">
        <f t="shared" si="0"/>
        <v>0.27999999999999997</v>
      </c>
      <c r="O41" s="58">
        <f t="shared" si="1"/>
        <v>0.3333333333333332</v>
      </c>
      <c r="P41" s="58">
        <f t="shared" si="2"/>
        <v>0.77485461689587432</v>
      </c>
    </row>
    <row r="42" spans="4:16" x14ac:dyDescent="0.25">
      <c r="M42" s="66">
        <v>2.8</v>
      </c>
      <c r="N42">
        <f t="shared" si="0"/>
        <v>0.27999999999999997</v>
      </c>
      <c r="O42" s="58">
        <f t="shared" si="1"/>
        <v>0.3333333333333332</v>
      </c>
      <c r="P42" s="58">
        <f t="shared" si="2"/>
        <v>0.77485461689587432</v>
      </c>
    </row>
    <row r="43" spans="4:16" x14ac:dyDescent="0.25">
      <c r="M43" s="66">
        <v>2.8</v>
      </c>
      <c r="N43">
        <f t="shared" si="0"/>
        <v>0.27999999999999997</v>
      </c>
      <c r="O43" s="58">
        <f t="shared" si="1"/>
        <v>0.3333333333333332</v>
      </c>
      <c r="P43" s="58">
        <f t="shared" si="2"/>
        <v>0.77485461689587432</v>
      </c>
    </row>
    <row r="44" spans="4:16" x14ac:dyDescent="0.25">
      <c r="M44" s="66">
        <v>2.8</v>
      </c>
      <c r="N44">
        <f t="shared" si="0"/>
        <v>0.27999999999999997</v>
      </c>
      <c r="O44" s="58">
        <f t="shared" si="1"/>
        <v>0.3333333333333332</v>
      </c>
      <c r="P44" s="58">
        <f t="shared" si="2"/>
        <v>0.77485461689587432</v>
      </c>
    </row>
    <row r="45" spans="4:16" x14ac:dyDescent="0.25">
      <c r="M45" s="66">
        <v>2.8</v>
      </c>
      <c r="N45">
        <f t="shared" si="0"/>
        <v>0.27999999999999997</v>
      </c>
      <c r="O45" s="58">
        <f t="shared" si="1"/>
        <v>0.3333333333333332</v>
      </c>
      <c r="P45" s="58">
        <f t="shared" si="2"/>
        <v>0.77485461689587432</v>
      </c>
    </row>
    <row r="46" spans="4:16" x14ac:dyDescent="0.25">
      <c r="M46" s="66">
        <v>2.8</v>
      </c>
      <c r="N46">
        <f t="shared" si="0"/>
        <v>0.27999999999999997</v>
      </c>
      <c r="O46" s="58">
        <f t="shared" si="1"/>
        <v>0.3333333333333332</v>
      </c>
      <c r="P46" s="58">
        <f t="shared" si="2"/>
        <v>0.77485461689587432</v>
      </c>
    </row>
    <row r="47" spans="4:16" x14ac:dyDescent="0.25">
      <c r="M47" s="66">
        <v>2.8</v>
      </c>
      <c r="N47">
        <f t="shared" si="0"/>
        <v>0.27999999999999997</v>
      </c>
      <c r="O47" s="58">
        <f t="shared" si="1"/>
        <v>0.3333333333333332</v>
      </c>
      <c r="P47" s="58">
        <f t="shared" si="2"/>
        <v>0.77485461689587432</v>
      </c>
    </row>
    <row r="48" spans="4:16" x14ac:dyDescent="0.25">
      <c r="M48" s="66">
        <v>2.8</v>
      </c>
      <c r="N48">
        <f t="shared" si="0"/>
        <v>0.27999999999999997</v>
      </c>
      <c r="O48" s="58">
        <f t="shared" si="1"/>
        <v>0.3333333333333332</v>
      </c>
      <c r="P48" s="58">
        <f t="shared" si="2"/>
        <v>0.77485461689587432</v>
      </c>
    </row>
    <row r="49" spans="13:16" x14ac:dyDescent="0.25">
      <c r="M49" s="66">
        <v>2.8</v>
      </c>
      <c r="N49">
        <f t="shared" si="0"/>
        <v>0.27999999999999997</v>
      </c>
      <c r="O49" s="58">
        <f t="shared" si="1"/>
        <v>0.3333333333333332</v>
      </c>
      <c r="P49" s="58">
        <f t="shared" si="2"/>
        <v>0.77485461689587432</v>
      </c>
    </row>
    <row r="50" spans="13:16" x14ac:dyDescent="0.25">
      <c r="M50" s="66">
        <v>2.9</v>
      </c>
      <c r="N50">
        <f t="shared" si="0"/>
        <v>0.28999999999999998</v>
      </c>
      <c r="O50" s="58">
        <f t="shared" si="1"/>
        <v>0.37499999999999989</v>
      </c>
      <c r="P50" s="58">
        <f t="shared" si="2"/>
        <v>0.80759855926653579</v>
      </c>
    </row>
    <row r="51" spans="13:16" x14ac:dyDescent="0.25">
      <c r="M51" s="66">
        <v>2.9</v>
      </c>
      <c r="N51">
        <f t="shared" si="0"/>
        <v>0.28999999999999998</v>
      </c>
      <c r="O51" s="58">
        <f t="shared" si="1"/>
        <v>0.37499999999999989</v>
      </c>
      <c r="P51" s="58">
        <f t="shared" si="2"/>
        <v>0.80759855926653579</v>
      </c>
    </row>
    <row r="52" spans="13:16" x14ac:dyDescent="0.25">
      <c r="M52" s="66">
        <v>2.9</v>
      </c>
      <c r="N52">
        <f t="shared" si="0"/>
        <v>0.28999999999999998</v>
      </c>
      <c r="O52" s="58">
        <f t="shared" si="1"/>
        <v>0.37499999999999989</v>
      </c>
      <c r="P52" s="58">
        <f t="shared" si="2"/>
        <v>0.80759855926653579</v>
      </c>
    </row>
    <row r="53" spans="13:16" x14ac:dyDescent="0.25">
      <c r="M53" s="66">
        <v>2.9</v>
      </c>
      <c r="N53">
        <f t="shared" si="0"/>
        <v>0.28999999999999998</v>
      </c>
      <c r="O53" s="58">
        <f t="shared" si="1"/>
        <v>0.37499999999999989</v>
      </c>
      <c r="P53" s="58">
        <f t="shared" si="2"/>
        <v>0.80759855926653579</v>
      </c>
    </row>
    <row r="54" spans="13:16" x14ac:dyDescent="0.25">
      <c r="M54" s="66">
        <v>2.9</v>
      </c>
      <c r="N54">
        <f t="shared" si="0"/>
        <v>0.28999999999999998</v>
      </c>
      <c r="O54" s="58">
        <f t="shared" si="1"/>
        <v>0.37499999999999989</v>
      </c>
      <c r="P54" s="58">
        <f t="shared" si="2"/>
        <v>0.80759855926653579</v>
      </c>
    </row>
    <row r="55" spans="13:16" x14ac:dyDescent="0.25">
      <c r="M55" s="66">
        <v>2.9</v>
      </c>
      <c r="N55">
        <f t="shared" si="0"/>
        <v>0.28999999999999998</v>
      </c>
      <c r="O55" s="58">
        <f t="shared" si="1"/>
        <v>0.37499999999999989</v>
      </c>
      <c r="P55" s="58">
        <f t="shared" si="2"/>
        <v>0.80759855926653579</v>
      </c>
    </row>
    <row r="56" spans="13:16" x14ac:dyDescent="0.25">
      <c r="M56" s="66">
        <v>2.9</v>
      </c>
      <c r="N56">
        <f t="shared" si="0"/>
        <v>0.28999999999999998</v>
      </c>
      <c r="O56" s="58">
        <f t="shared" si="1"/>
        <v>0.37499999999999989</v>
      </c>
      <c r="P56" s="58">
        <f t="shared" si="2"/>
        <v>0.80759855926653579</v>
      </c>
    </row>
    <row r="57" spans="13:16" x14ac:dyDescent="0.25">
      <c r="M57" s="66">
        <v>2.9</v>
      </c>
      <c r="N57">
        <f t="shared" si="0"/>
        <v>0.28999999999999998</v>
      </c>
      <c r="O57" s="58">
        <f t="shared" si="1"/>
        <v>0.37499999999999989</v>
      </c>
      <c r="P57" s="58">
        <f t="shared" si="2"/>
        <v>0.80759855926653579</v>
      </c>
    </row>
    <row r="58" spans="13:16" x14ac:dyDescent="0.25">
      <c r="M58" s="66">
        <v>2.9</v>
      </c>
      <c r="N58">
        <f t="shared" si="0"/>
        <v>0.28999999999999998</v>
      </c>
      <c r="O58" s="58">
        <f t="shared" si="1"/>
        <v>0.37499999999999989</v>
      </c>
      <c r="P58" s="58">
        <f t="shared" si="2"/>
        <v>0.80759855926653579</v>
      </c>
    </row>
    <row r="59" spans="13:16" x14ac:dyDescent="0.25">
      <c r="M59" s="66">
        <v>2.9</v>
      </c>
      <c r="N59">
        <f t="shared" si="0"/>
        <v>0.28999999999999998</v>
      </c>
      <c r="O59" s="58">
        <f t="shared" si="1"/>
        <v>0.37499999999999989</v>
      </c>
      <c r="P59" s="58">
        <f t="shared" si="2"/>
        <v>0.80759855926653579</v>
      </c>
    </row>
    <row r="60" spans="13:16" x14ac:dyDescent="0.25">
      <c r="M60" s="66">
        <v>3</v>
      </c>
      <c r="N60">
        <f t="shared" si="0"/>
        <v>0.3</v>
      </c>
      <c r="O60" s="58">
        <f t="shared" si="1"/>
        <v>0.41666666666666663</v>
      </c>
      <c r="P60" s="58">
        <f t="shared" si="2"/>
        <v>0.84034250163719726</v>
      </c>
    </row>
    <row r="61" spans="13:16" x14ac:dyDescent="0.25">
      <c r="M61" s="66">
        <v>3</v>
      </c>
      <c r="N61">
        <f t="shared" si="0"/>
        <v>0.3</v>
      </c>
      <c r="O61" s="58">
        <f t="shared" si="1"/>
        <v>0.41666666666666663</v>
      </c>
      <c r="P61" s="58">
        <f t="shared" si="2"/>
        <v>0.84034250163719726</v>
      </c>
    </row>
    <row r="62" spans="13:16" x14ac:dyDescent="0.25">
      <c r="M62" s="66">
        <v>3</v>
      </c>
      <c r="N62">
        <f t="shared" si="0"/>
        <v>0.3</v>
      </c>
      <c r="O62" s="58">
        <f t="shared" si="1"/>
        <v>0.41666666666666663</v>
      </c>
      <c r="P62" s="58">
        <f t="shared" si="2"/>
        <v>0.84034250163719726</v>
      </c>
    </row>
    <row r="63" spans="13:16" x14ac:dyDescent="0.25">
      <c r="M63" s="66">
        <v>3</v>
      </c>
      <c r="N63">
        <f t="shared" si="0"/>
        <v>0.3</v>
      </c>
      <c r="O63" s="58">
        <f t="shared" si="1"/>
        <v>0.41666666666666663</v>
      </c>
      <c r="P63" s="58">
        <f t="shared" si="2"/>
        <v>0.84034250163719726</v>
      </c>
    </row>
    <row r="64" spans="13:16" x14ac:dyDescent="0.25">
      <c r="M64" s="66">
        <v>3</v>
      </c>
      <c r="N64">
        <f t="shared" si="0"/>
        <v>0.3</v>
      </c>
      <c r="O64" s="58">
        <f t="shared" si="1"/>
        <v>0.41666666666666663</v>
      </c>
      <c r="P64" s="58">
        <f t="shared" si="2"/>
        <v>0.84034250163719726</v>
      </c>
    </row>
    <row r="65" spans="13:16" x14ac:dyDescent="0.25">
      <c r="M65" s="66">
        <v>3</v>
      </c>
      <c r="N65">
        <f t="shared" si="0"/>
        <v>0.3</v>
      </c>
      <c r="O65" s="58">
        <f t="shared" si="1"/>
        <v>0.41666666666666663</v>
      </c>
      <c r="P65" s="58">
        <f t="shared" si="2"/>
        <v>0.84034250163719726</v>
      </c>
    </row>
    <row r="66" spans="13:16" x14ac:dyDescent="0.25">
      <c r="M66" s="66">
        <v>3</v>
      </c>
      <c r="N66">
        <f t="shared" si="0"/>
        <v>0.3</v>
      </c>
      <c r="O66" s="58">
        <f t="shared" si="1"/>
        <v>0.41666666666666663</v>
      </c>
      <c r="P66" s="58">
        <f t="shared" si="2"/>
        <v>0.84034250163719726</v>
      </c>
    </row>
    <row r="67" spans="13:16" x14ac:dyDescent="0.25">
      <c r="M67" s="66">
        <v>3</v>
      </c>
      <c r="N67">
        <f t="shared" si="0"/>
        <v>0.3</v>
      </c>
      <c r="O67" s="58">
        <f t="shared" si="1"/>
        <v>0.41666666666666663</v>
      </c>
      <c r="P67" s="58">
        <f t="shared" si="2"/>
        <v>0.84034250163719726</v>
      </c>
    </row>
    <row r="68" spans="13:16" x14ac:dyDescent="0.25">
      <c r="M68" s="66">
        <v>3</v>
      </c>
      <c r="N68">
        <f t="shared" ref="N68:N131" si="3">M68/10</f>
        <v>0.3</v>
      </c>
      <c r="O68" s="58">
        <f t="shared" ref="O68:O131" si="4">((M68-2)/(4.4-2))*(1-0)+0</f>
        <v>0.41666666666666663</v>
      </c>
      <c r="P68" s="58">
        <f t="shared" ref="P68:P131" si="5">(M68-0.433594)/3.054</f>
        <v>0.84034250163719726</v>
      </c>
    </row>
    <row r="69" spans="13:16" x14ac:dyDescent="0.25">
      <c r="M69" s="66">
        <v>3</v>
      </c>
      <c r="N69">
        <f t="shared" si="3"/>
        <v>0.3</v>
      </c>
      <c r="O69" s="58">
        <f t="shared" si="4"/>
        <v>0.41666666666666663</v>
      </c>
      <c r="P69" s="58">
        <f t="shared" si="5"/>
        <v>0.84034250163719726</v>
      </c>
    </row>
    <row r="70" spans="13:16" x14ac:dyDescent="0.25">
      <c r="M70" s="66">
        <v>3</v>
      </c>
      <c r="N70">
        <f t="shared" si="3"/>
        <v>0.3</v>
      </c>
      <c r="O70" s="58">
        <f t="shared" si="4"/>
        <v>0.41666666666666663</v>
      </c>
      <c r="P70" s="58">
        <f t="shared" si="5"/>
        <v>0.84034250163719726</v>
      </c>
    </row>
    <row r="71" spans="13:16" x14ac:dyDescent="0.25">
      <c r="M71" s="66">
        <v>3</v>
      </c>
      <c r="N71">
        <f t="shared" si="3"/>
        <v>0.3</v>
      </c>
      <c r="O71" s="58">
        <f t="shared" si="4"/>
        <v>0.41666666666666663</v>
      </c>
      <c r="P71" s="58">
        <f t="shared" si="5"/>
        <v>0.84034250163719726</v>
      </c>
    </row>
    <row r="72" spans="13:16" x14ac:dyDescent="0.25">
      <c r="M72" s="66">
        <v>3</v>
      </c>
      <c r="N72">
        <f t="shared" si="3"/>
        <v>0.3</v>
      </c>
      <c r="O72" s="58">
        <f t="shared" si="4"/>
        <v>0.41666666666666663</v>
      </c>
      <c r="P72" s="58">
        <f t="shared" si="5"/>
        <v>0.84034250163719726</v>
      </c>
    </row>
    <row r="73" spans="13:16" x14ac:dyDescent="0.25">
      <c r="M73" s="66">
        <v>3</v>
      </c>
      <c r="N73">
        <f t="shared" si="3"/>
        <v>0.3</v>
      </c>
      <c r="O73" s="58">
        <f t="shared" si="4"/>
        <v>0.41666666666666663</v>
      </c>
      <c r="P73" s="58">
        <f t="shared" si="5"/>
        <v>0.84034250163719726</v>
      </c>
    </row>
    <row r="74" spans="13:16" x14ac:dyDescent="0.25">
      <c r="M74" s="66">
        <v>3</v>
      </c>
      <c r="N74">
        <f t="shared" si="3"/>
        <v>0.3</v>
      </c>
      <c r="O74" s="58">
        <f t="shared" si="4"/>
        <v>0.41666666666666663</v>
      </c>
      <c r="P74" s="58">
        <f t="shared" si="5"/>
        <v>0.84034250163719726</v>
      </c>
    </row>
    <row r="75" spans="13:16" x14ac:dyDescent="0.25">
      <c r="M75" s="66">
        <v>3</v>
      </c>
      <c r="N75">
        <f t="shared" si="3"/>
        <v>0.3</v>
      </c>
      <c r="O75" s="58">
        <f t="shared" si="4"/>
        <v>0.41666666666666663</v>
      </c>
      <c r="P75" s="58">
        <f t="shared" si="5"/>
        <v>0.84034250163719726</v>
      </c>
    </row>
    <row r="76" spans="13:16" x14ac:dyDescent="0.25">
      <c r="M76" s="66">
        <v>3</v>
      </c>
      <c r="N76">
        <f t="shared" si="3"/>
        <v>0.3</v>
      </c>
      <c r="O76" s="58">
        <f t="shared" si="4"/>
        <v>0.41666666666666663</v>
      </c>
      <c r="P76" s="58">
        <f t="shared" si="5"/>
        <v>0.84034250163719726</v>
      </c>
    </row>
    <row r="77" spans="13:16" x14ac:dyDescent="0.25">
      <c r="M77" s="66">
        <v>3</v>
      </c>
      <c r="N77">
        <f t="shared" si="3"/>
        <v>0.3</v>
      </c>
      <c r="O77" s="58">
        <f t="shared" si="4"/>
        <v>0.41666666666666663</v>
      </c>
      <c r="P77" s="58">
        <f t="shared" si="5"/>
        <v>0.84034250163719726</v>
      </c>
    </row>
    <row r="78" spans="13:16" x14ac:dyDescent="0.25">
      <c r="M78" s="66">
        <v>3</v>
      </c>
      <c r="N78">
        <f t="shared" si="3"/>
        <v>0.3</v>
      </c>
      <c r="O78" s="58">
        <f t="shared" si="4"/>
        <v>0.41666666666666663</v>
      </c>
      <c r="P78" s="58">
        <f t="shared" si="5"/>
        <v>0.84034250163719726</v>
      </c>
    </row>
    <row r="79" spans="13:16" x14ac:dyDescent="0.25">
      <c r="M79" s="66">
        <v>3</v>
      </c>
      <c r="N79">
        <f t="shared" si="3"/>
        <v>0.3</v>
      </c>
      <c r="O79" s="58">
        <f t="shared" si="4"/>
        <v>0.41666666666666663</v>
      </c>
      <c r="P79" s="58">
        <f t="shared" si="5"/>
        <v>0.84034250163719726</v>
      </c>
    </row>
    <row r="80" spans="13:16" x14ac:dyDescent="0.25">
      <c r="M80" s="66">
        <v>3</v>
      </c>
      <c r="N80">
        <f t="shared" si="3"/>
        <v>0.3</v>
      </c>
      <c r="O80" s="58">
        <f t="shared" si="4"/>
        <v>0.41666666666666663</v>
      </c>
      <c r="P80" s="58">
        <f t="shared" si="5"/>
        <v>0.84034250163719726</v>
      </c>
    </row>
    <row r="81" spans="13:16" x14ac:dyDescent="0.25">
      <c r="M81" s="66">
        <v>3</v>
      </c>
      <c r="N81">
        <f t="shared" si="3"/>
        <v>0.3</v>
      </c>
      <c r="O81" s="58">
        <f t="shared" si="4"/>
        <v>0.41666666666666663</v>
      </c>
      <c r="P81" s="58">
        <f t="shared" si="5"/>
        <v>0.84034250163719726</v>
      </c>
    </row>
    <row r="82" spans="13:16" x14ac:dyDescent="0.25">
      <c r="M82" s="66">
        <v>3</v>
      </c>
      <c r="N82">
        <f t="shared" si="3"/>
        <v>0.3</v>
      </c>
      <c r="O82" s="58">
        <f t="shared" si="4"/>
        <v>0.41666666666666663</v>
      </c>
      <c r="P82" s="58">
        <f t="shared" si="5"/>
        <v>0.84034250163719726</v>
      </c>
    </row>
    <row r="83" spans="13:16" x14ac:dyDescent="0.25">
      <c r="M83" s="66">
        <v>3</v>
      </c>
      <c r="N83">
        <f t="shared" si="3"/>
        <v>0.3</v>
      </c>
      <c r="O83" s="58">
        <f t="shared" si="4"/>
        <v>0.41666666666666663</v>
      </c>
      <c r="P83" s="58">
        <f t="shared" si="5"/>
        <v>0.84034250163719726</v>
      </c>
    </row>
    <row r="84" spans="13:16" x14ac:dyDescent="0.25">
      <c r="M84" s="66">
        <v>3</v>
      </c>
      <c r="N84">
        <f t="shared" si="3"/>
        <v>0.3</v>
      </c>
      <c r="O84" s="58">
        <f t="shared" si="4"/>
        <v>0.41666666666666663</v>
      </c>
      <c r="P84" s="58">
        <f t="shared" si="5"/>
        <v>0.84034250163719726</v>
      </c>
    </row>
    <row r="85" spans="13:16" x14ac:dyDescent="0.25">
      <c r="M85" s="66">
        <v>3</v>
      </c>
      <c r="N85">
        <f t="shared" si="3"/>
        <v>0.3</v>
      </c>
      <c r="O85" s="58">
        <f t="shared" si="4"/>
        <v>0.41666666666666663</v>
      </c>
      <c r="P85" s="58">
        <f t="shared" si="5"/>
        <v>0.84034250163719726</v>
      </c>
    </row>
    <row r="86" spans="13:16" x14ac:dyDescent="0.25">
      <c r="M86" s="66">
        <v>3.1</v>
      </c>
      <c r="N86">
        <f t="shared" si="3"/>
        <v>0.31</v>
      </c>
      <c r="O86" s="58">
        <f t="shared" si="4"/>
        <v>0.45833333333333331</v>
      </c>
      <c r="P86" s="58">
        <f t="shared" si="5"/>
        <v>0.87308644400785873</v>
      </c>
    </row>
    <row r="87" spans="13:16" x14ac:dyDescent="0.25">
      <c r="M87" s="66">
        <v>3.1</v>
      </c>
      <c r="N87">
        <f t="shared" si="3"/>
        <v>0.31</v>
      </c>
      <c r="O87" s="58">
        <f t="shared" si="4"/>
        <v>0.45833333333333331</v>
      </c>
      <c r="P87" s="58">
        <f t="shared" si="5"/>
        <v>0.87308644400785873</v>
      </c>
    </row>
    <row r="88" spans="13:16" x14ac:dyDescent="0.25">
      <c r="M88" s="66">
        <v>3.1</v>
      </c>
      <c r="N88">
        <f t="shared" si="3"/>
        <v>0.31</v>
      </c>
      <c r="O88" s="58">
        <f t="shared" si="4"/>
        <v>0.45833333333333331</v>
      </c>
      <c r="P88" s="58">
        <f t="shared" si="5"/>
        <v>0.87308644400785873</v>
      </c>
    </row>
    <row r="89" spans="13:16" x14ac:dyDescent="0.25">
      <c r="M89" s="66">
        <v>3.1</v>
      </c>
      <c r="N89">
        <f t="shared" si="3"/>
        <v>0.31</v>
      </c>
      <c r="O89" s="58">
        <f t="shared" si="4"/>
        <v>0.45833333333333331</v>
      </c>
      <c r="P89" s="58">
        <f t="shared" si="5"/>
        <v>0.87308644400785873</v>
      </c>
    </row>
    <row r="90" spans="13:16" x14ac:dyDescent="0.25">
      <c r="M90" s="66">
        <v>3.1</v>
      </c>
      <c r="N90">
        <f t="shared" si="3"/>
        <v>0.31</v>
      </c>
      <c r="O90" s="58">
        <f t="shared" si="4"/>
        <v>0.45833333333333331</v>
      </c>
      <c r="P90" s="58">
        <f t="shared" si="5"/>
        <v>0.87308644400785873</v>
      </c>
    </row>
    <row r="91" spans="13:16" x14ac:dyDescent="0.25">
      <c r="M91" s="66">
        <v>3.1</v>
      </c>
      <c r="N91">
        <f t="shared" si="3"/>
        <v>0.31</v>
      </c>
      <c r="O91" s="58">
        <f t="shared" si="4"/>
        <v>0.45833333333333331</v>
      </c>
      <c r="P91" s="58">
        <f t="shared" si="5"/>
        <v>0.87308644400785873</v>
      </c>
    </row>
    <row r="92" spans="13:16" x14ac:dyDescent="0.25">
      <c r="M92" s="66">
        <v>3.1</v>
      </c>
      <c r="N92">
        <f t="shared" si="3"/>
        <v>0.31</v>
      </c>
      <c r="O92" s="58">
        <f t="shared" si="4"/>
        <v>0.45833333333333331</v>
      </c>
      <c r="P92" s="58">
        <f t="shared" si="5"/>
        <v>0.87308644400785873</v>
      </c>
    </row>
    <row r="93" spans="13:16" x14ac:dyDescent="0.25">
      <c r="M93" s="66">
        <v>3.1</v>
      </c>
      <c r="N93">
        <f t="shared" si="3"/>
        <v>0.31</v>
      </c>
      <c r="O93" s="58">
        <f t="shared" si="4"/>
        <v>0.45833333333333331</v>
      </c>
      <c r="P93" s="58">
        <f t="shared" si="5"/>
        <v>0.87308644400785873</v>
      </c>
    </row>
    <row r="94" spans="13:16" x14ac:dyDescent="0.25">
      <c r="M94" s="66">
        <v>3.1</v>
      </c>
      <c r="N94">
        <f t="shared" si="3"/>
        <v>0.31</v>
      </c>
      <c r="O94" s="58">
        <f t="shared" si="4"/>
        <v>0.45833333333333331</v>
      </c>
      <c r="P94" s="58">
        <f t="shared" si="5"/>
        <v>0.87308644400785873</v>
      </c>
    </row>
    <row r="95" spans="13:16" x14ac:dyDescent="0.25">
      <c r="M95" s="66">
        <v>3.1</v>
      </c>
      <c r="N95">
        <f t="shared" si="3"/>
        <v>0.31</v>
      </c>
      <c r="O95" s="58">
        <f t="shared" si="4"/>
        <v>0.45833333333333331</v>
      </c>
      <c r="P95" s="58">
        <f t="shared" si="5"/>
        <v>0.87308644400785873</v>
      </c>
    </row>
    <row r="96" spans="13:16" x14ac:dyDescent="0.25">
      <c r="M96" s="66">
        <v>3.1</v>
      </c>
      <c r="N96">
        <f t="shared" si="3"/>
        <v>0.31</v>
      </c>
      <c r="O96" s="58">
        <f t="shared" si="4"/>
        <v>0.45833333333333331</v>
      </c>
      <c r="P96" s="58">
        <f t="shared" si="5"/>
        <v>0.87308644400785873</v>
      </c>
    </row>
    <row r="97" spans="13:16" x14ac:dyDescent="0.25">
      <c r="M97" s="66">
        <v>3.1</v>
      </c>
      <c r="N97">
        <f t="shared" si="3"/>
        <v>0.31</v>
      </c>
      <c r="O97" s="58">
        <f t="shared" si="4"/>
        <v>0.45833333333333331</v>
      </c>
      <c r="P97" s="58">
        <f t="shared" si="5"/>
        <v>0.87308644400785873</v>
      </c>
    </row>
    <row r="98" spans="13:16" x14ac:dyDescent="0.25">
      <c r="M98" s="66">
        <v>3.2</v>
      </c>
      <c r="N98">
        <f t="shared" si="3"/>
        <v>0.32</v>
      </c>
      <c r="O98" s="58">
        <f t="shared" si="4"/>
        <v>0.5</v>
      </c>
      <c r="P98" s="58">
        <f t="shared" si="5"/>
        <v>0.90583038637852009</v>
      </c>
    </row>
    <row r="99" spans="13:16" x14ac:dyDescent="0.25">
      <c r="M99" s="66">
        <v>3.2</v>
      </c>
      <c r="N99">
        <f t="shared" si="3"/>
        <v>0.32</v>
      </c>
      <c r="O99" s="58">
        <f t="shared" si="4"/>
        <v>0.5</v>
      </c>
      <c r="P99" s="58">
        <f t="shared" si="5"/>
        <v>0.90583038637852009</v>
      </c>
    </row>
    <row r="100" spans="13:16" x14ac:dyDescent="0.25">
      <c r="M100" s="66">
        <v>3.2</v>
      </c>
      <c r="N100">
        <f t="shared" si="3"/>
        <v>0.32</v>
      </c>
      <c r="O100" s="58">
        <f t="shared" si="4"/>
        <v>0.5</v>
      </c>
      <c r="P100" s="58">
        <f t="shared" si="5"/>
        <v>0.90583038637852009</v>
      </c>
    </row>
    <row r="101" spans="13:16" x14ac:dyDescent="0.25">
      <c r="M101" s="66">
        <v>3.2</v>
      </c>
      <c r="N101">
        <f t="shared" si="3"/>
        <v>0.32</v>
      </c>
      <c r="O101" s="58">
        <f t="shared" si="4"/>
        <v>0.5</v>
      </c>
      <c r="P101" s="58">
        <f t="shared" si="5"/>
        <v>0.90583038637852009</v>
      </c>
    </row>
    <row r="102" spans="13:16" x14ac:dyDescent="0.25">
      <c r="M102" s="66">
        <v>3.2</v>
      </c>
      <c r="N102">
        <f t="shared" si="3"/>
        <v>0.32</v>
      </c>
      <c r="O102" s="58">
        <f t="shared" si="4"/>
        <v>0.5</v>
      </c>
      <c r="P102" s="58">
        <f t="shared" si="5"/>
        <v>0.90583038637852009</v>
      </c>
    </row>
    <row r="103" spans="13:16" x14ac:dyDescent="0.25">
      <c r="M103" s="66">
        <v>3.2</v>
      </c>
      <c r="N103">
        <f t="shared" si="3"/>
        <v>0.32</v>
      </c>
      <c r="O103" s="58">
        <f t="shared" si="4"/>
        <v>0.5</v>
      </c>
      <c r="P103" s="58">
        <f t="shared" si="5"/>
        <v>0.90583038637852009</v>
      </c>
    </row>
    <row r="104" spans="13:16" x14ac:dyDescent="0.25">
      <c r="M104" s="66">
        <v>3.2</v>
      </c>
      <c r="N104">
        <f t="shared" si="3"/>
        <v>0.32</v>
      </c>
      <c r="O104" s="58">
        <f t="shared" si="4"/>
        <v>0.5</v>
      </c>
      <c r="P104" s="58">
        <f t="shared" si="5"/>
        <v>0.90583038637852009</v>
      </c>
    </row>
    <row r="105" spans="13:16" x14ac:dyDescent="0.25">
      <c r="M105" s="66">
        <v>3.2</v>
      </c>
      <c r="N105">
        <f t="shared" si="3"/>
        <v>0.32</v>
      </c>
      <c r="O105" s="58">
        <f t="shared" si="4"/>
        <v>0.5</v>
      </c>
      <c r="P105" s="58">
        <f t="shared" si="5"/>
        <v>0.90583038637852009</v>
      </c>
    </row>
    <row r="106" spans="13:16" x14ac:dyDescent="0.25">
      <c r="M106" s="66">
        <v>3.2</v>
      </c>
      <c r="N106">
        <f t="shared" si="3"/>
        <v>0.32</v>
      </c>
      <c r="O106" s="58">
        <f t="shared" si="4"/>
        <v>0.5</v>
      </c>
      <c r="P106" s="58">
        <f t="shared" si="5"/>
        <v>0.90583038637852009</v>
      </c>
    </row>
    <row r="107" spans="13:16" x14ac:dyDescent="0.25">
      <c r="M107" s="66">
        <v>3.2</v>
      </c>
      <c r="N107">
        <f t="shared" si="3"/>
        <v>0.32</v>
      </c>
      <c r="O107" s="58">
        <f t="shared" si="4"/>
        <v>0.5</v>
      </c>
      <c r="P107" s="58">
        <f t="shared" si="5"/>
        <v>0.90583038637852009</v>
      </c>
    </row>
    <row r="108" spans="13:16" x14ac:dyDescent="0.25">
      <c r="M108" s="66">
        <v>3.2</v>
      </c>
      <c r="N108">
        <f t="shared" si="3"/>
        <v>0.32</v>
      </c>
      <c r="O108" s="58">
        <f t="shared" si="4"/>
        <v>0.5</v>
      </c>
      <c r="P108" s="58">
        <f t="shared" si="5"/>
        <v>0.90583038637852009</v>
      </c>
    </row>
    <row r="109" spans="13:16" x14ac:dyDescent="0.25">
      <c r="M109" s="66">
        <v>3.2</v>
      </c>
      <c r="N109">
        <f t="shared" si="3"/>
        <v>0.32</v>
      </c>
      <c r="O109" s="58">
        <f t="shared" si="4"/>
        <v>0.5</v>
      </c>
      <c r="P109" s="58">
        <f t="shared" si="5"/>
        <v>0.90583038637852009</v>
      </c>
    </row>
    <row r="110" spans="13:16" x14ac:dyDescent="0.25">
      <c r="M110" s="66">
        <v>3.2</v>
      </c>
      <c r="N110">
        <f t="shared" si="3"/>
        <v>0.32</v>
      </c>
      <c r="O110" s="58">
        <f t="shared" si="4"/>
        <v>0.5</v>
      </c>
      <c r="P110" s="58">
        <f t="shared" si="5"/>
        <v>0.90583038637852009</v>
      </c>
    </row>
    <row r="111" spans="13:16" x14ac:dyDescent="0.25">
      <c r="M111" s="66">
        <v>3.3</v>
      </c>
      <c r="N111">
        <f t="shared" si="3"/>
        <v>0.32999999999999996</v>
      </c>
      <c r="O111" s="58">
        <f t="shared" si="4"/>
        <v>0.54166666666666652</v>
      </c>
      <c r="P111" s="58">
        <f t="shared" si="5"/>
        <v>0.93857432874918145</v>
      </c>
    </row>
    <row r="112" spans="13:16" x14ac:dyDescent="0.25">
      <c r="M112" s="66">
        <v>3.3</v>
      </c>
      <c r="N112">
        <f t="shared" si="3"/>
        <v>0.32999999999999996</v>
      </c>
      <c r="O112" s="58">
        <f t="shared" si="4"/>
        <v>0.54166666666666652</v>
      </c>
      <c r="P112" s="58">
        <f t="shared" si="5"/>
        <v>0.93857432874918145</v>
      </c>
    </row>
    <row r="113" spans="13:16" x14ac:dyDescent="0.25">
      <c r="M113" s="66">
        <v>3.3</v>
      </c>
      <c r="N113">
        <f t="shared" si="3"/>
        <v>0.32999999999999996</v>
      </c>
      <c r="O113" s="58">
        <f t="shared" si="4"/>
        <v>0.54166666666666652</v>
      </c>
      <c r="P113" s="58">
        <f t="shared" si="5"/>
        <v>0.93857432874918145</v>
      </c>
    </row>
    <row r="114" spans="13:16" x14ac:dyDescent="0.25">
      <c r="M114" s="66">
        <v>3.3</v>
      </c>
      <c r="N114">
        <f t="shared" si="3"/>
        <v>0.32999999999999996</v>
      </c>
      <c r="O114" s="58">
        <f t="shared" si="4"/>
        <v>0.54166666666666652</v>
      </c>
      <c r="P114" s="58">
        <f t="shared" si="5"/>
        <v>0.93857432874918145</v>
      </c>
    </row>
    <row r="115" spans="13:16" x14ac:dyDescent="0.25">
      <c r="M115" s="66">
        <v>3.3</v>
      </c>
      <c r="N115">
        <f t="shared" si="3"/>
        <v>0.32999999999999996</v>
      </c>
      <c r="O115" s="58">
        <f t="shared" si="4"/>
        <v>0.54166666666666652</v>
      </c>
      <c r="P115" s="58">
        <f t="shared" si="5"/>
        <v>0.93857432874918145</v>
      </c>
    </row>
    <row r="116" spans="13:16" x14ac:dyDescent="0.25">
      <c r="M116" s="66">
        <v>3.3</v>
      </c>
      <c r="N116">
        <f t="shared" si="3"/>
        <v>0.32999999999999996</v>
      </c>
      <c r="O116" s="58">
        <f t="shared" si="4"/>
        <v>0.54166666666666652</v>
      </c>
      <c r="P116" s="58">
        <f t="shared" si="5"/>
        <v>0.93857432874918145</v>
      </c>
    </row>
    <row r="117" spans="13:16" x14ac:dyDescent="0.25">
      <c r="M117" s="66">
        <v>3.4</v>
      </c>
      <c r="N117">
        <f t="shared" si="3"/>
        <v>0.33999999999999997</v>
      </c>
      <c r="O117" s="58">
        <f t="shared" si="4"/>
        <v>0.58333333333333326</v>
      </c>
      <c r="P117" s="58">
        <f t="shared" si="5"/>
        <v>0.97131827111984292</v>
      </c>
    </row>
    <row r="118" spans="13:16" x14ac:dyDescent="0.25">
      <c r="M118" s="66">
        <v>3.4</v>
      </c>
      <c r="N118">
        <f t="shared" si="3"/>
        <v>0.33999999999999997</v>
      </c>
      <c r="O118" s="58">
        <f t="shared" si="4"/>
        <v>0.58333333333333326</v>
      </c>
      <c r="P118" s="58">
        <f t="shared" si="5"/>
        <v>0.97131827111984292</v>
      </c>
    </row>
    <row r="119" spans="13:16" x14ac:dyDescent="0.25">
      <c r="M119" s="66">
        <v>3.4</v>
      </c>
      <c r="N119">
        <f t="shared" si="3"/>
        <v>0.33999999999999997</v>
      </c>
      <c r="O119" s="58">
        <f t="shared" si="4"/>
        <v>0.58333333333333326</v>
      </c>
      <c r="P119" s="58">
        <f t="shared" si="5"/>
        <v>0.97131827111984292</v>
      </c>
    </row>
    <row r="120" spans="13:16" x14ac:dyDescent="0.25">
      <c r="M120" s="66">
        <v>3.4</v>
      </c>
      <c r="N120">
        <f t="shared" si="3"/>
        <v>0.33999999999999997</v>
      </c>
      <c r="O120" s="58">
        <f t="shared" si="4"/>
        <v>0.58333333333333326</v>
      </c>
      <c r="P120" s="58">
        <f t="shared" si="5"/>
        <v>0.97131827111984292</v>
      </c>
    </row>
    <row r="121" spans="13:16" x14ac:dyDescent="0.25">
      <c r="M121" s="66">
        <v>3.4</v>
      </c>
      <c r="N121">
        <f t="shared" si="3"/>
        <v>0.33999999999999997</v>
      </c>
      <c r="O121" s="58">
        <f t="shared" si="4"/>
        <v>0.58333333333333326</v>
      </c>
      <c r="P121" s="58">
        <f t="shared" si="5"/>
        <v>0.97131827111984292</v>
      </c>
    </row>
    <row r="122" spans="13:16" x14ac:dyDescent="0.25">
      <c r="M122" s="66">
        <v>3.4</v>
      </c>
      <c r="N122">
        <f t="shared" si="3"/>
        <v>0.33999999999999997</v>
      </c>
      <c r="O122" s="58">
        <f t="shared" si="4"/>
        <v>0.58333333333333326</v>
      </c>
      <c r="P122" s="58">
        <f t="shared" si="5"/>
        <v>0.97131827111984292</v>
      </c>
    </row>
    <row r="123" spans="13:16" x14ac:dyDescent="0.25">
      <c r="M123" s="66">
        <v>3.4</v>
      </c>
      <c r="N123">
        <f t="shared" si="3"/>
        <v>0.33999999999999997</v>
      </c>
      <c r="O123" s="58">
        <f t="shared" si="4"/>
        <v>0.58333333333333326</v>
      </c>
      <c r="P123" s="58">
        <f t="shared" si="5"/>
        <v>0.97131827111984292</v>
      </c>
    </row>
    <row r="124" spans="13:16" x14ac:dyDescent="0.25">
      <c r="M124" s="66">
        <v>3.4</v>
      </c>
      <c r="N124">
        <f t="shared" si="3"/>
        <v>0.33999999999999997</v>
      </c>
      <c r="O124" s="58">
        <f t="shared" si="4"/>
        <v>0.58333333333333326</v>
      </c>
      <c r="P124" s="58">
        <f t="shared" si="5"/>
        <v>0.97131827111984292</v>
      </c>
    </row>
    <row r="125" spans="13:16" x14ac:dyDescent="0.25">
      <c r="M125" s="66">
        <v>3.4</v>
      </c>
      <c r="N125">
        <f t="shared" si="3"/>
        <v>0.33999999999999997</v>
      </c>
      <c r="O125" s="58">
        <f t="shared" si="4"/>
        <v>0.58333333333333326</v>
      </c>
      <c r="P125" s="58">
        <f t="shared" si="5"/>
        <v>0.97131827111984292</v>
      </c>
    </row>
    <row r="126" spans="13:16" x14ac:dyDescent="0.25">
      <c r="M126" s="66">
        <v>3.4</v>
      </c>
      <c r="N126">
        <f t="shared" si="3"/>
        <v>0.33999999999999997</v>
      </c>
      <c r="O126" s="58">
        <f t="shared" si="4"/>
        <v>0.58333333333333326</v>
      </c>
      <c r="P126" s="58">
        <f t="shared" si="5"/>
        <v>0.97131827111984292</v>
      </c>
    </row>
    <row r="127" spans="13:16" x14ac:dyDescent="0.25">
      <c r="M127" s="66">
        <v>3.4</v>
      </c>
      <c r="N127">
        <f t="shared" si="3"/>
        <v>0.33999999999999997</v>
      </c>
      <c r="O127" s="58">
        <f t="shared" si="4"/>
        <v>0.58333333333333326</v>
      </c>
      <c r="P127" s="58">
        <f t="shared" si="5"/>
        <v>0.97131827111984292</v>
      </c>
    </row>
    <row r="128" spans="13:16" x14ac:dyDescent="0.25">
      <c r="M128" s="66">
        <v>3.4</v>
      </c>
      <c r="N128">
        <f t="shared" si="3"/>
        <v>0.33999999999999997</v>
      </c>
      <c r="O128" s="58">
        <f t="shared" si="4"/>
        <v>0.58333333333333326</v>
      </c>
      <c r="P128" s="58">
        <f t="shared" si="5"/>
        <v>0.97131827111984292</v>
      </c>
    </row>
    <row r="129" spans="13:16" x14ac:dyDescent="0.25">
      <c r="M129" s="66">
        <v>3.5</v>
      </c>
      <c r="N129">
        <f t="shared" si="3"/>
        <v>0.35</v>
      </c>
      <c r="O129" s="58">
        <f t="shared" si="4"/>
        <v>0.62499999999999989</v>
      </c>
      <c r="P129" s="58">
        <f t="shared" si="5"/>
        <v>1.0040622134905044</v>
      </c>
    </row>
    <row r="130" spans="13:16" x14ac:dyDescent="0.25">
      <c r="M130" s="66">
        <v>3.5</v>
      </c>
      <c r="N130">
        <f t="shared" si="3"/>
        <v>0.35</v>
      </c>
      <c r="O130" s="58">
        <f t="shared" si="4"/>
        <v>0.62499999999999989</v>
      </c>
      <c r="P130" s="58">
        <f t="shared" si="5"/>
        <v>1.0040622134905044</v>
      </c>
    </row>
    <row r="131" spans="13:16" x14ac:dyDescent="0.25">
      <c r="M131" s="66">
        <v>3.5</v>
      </c>
      <c r="N131">
        <f t="shared" si="3"/>
        <v>0.35</v>
      </c>
      <c r="O131" s="58">
        <f t="shared" si="4"/>
        <v>0.62499999999999989</v>
      </c>
      <c r="P131" s="58">
        <f t="shared" si="5"/>
        <v>1.0040622134905044</v>
      </c>
    </row>
    <row r="132" spans="13:16" x14ac:dyDescent="0.25">
      <c r="M132" s="66">
        <v>3.5</v>
      </c>
      <c r="N132">
        <f t="shared" ref="N132:N152" si="6">M132/10</f>
        <v>0.35</v>
      </c>
      <c r="O132" s="58">
        <f t="shared" ref="O132:O152" si="7">((M132-2)/(4.4-2))*(1-0)+0</f>
        <v>0.62499999999999989</v>
      </c>
      <c r="P132" s="58">
        <f t="shared" ref="P132:P152" si="8">(M132-0.433594)/3.054</f>
        <v>1.0040622134905044</v>
      </c>
    </row>
    <row r="133" spans="13:16" x14ac:dyDescent="0.25">
      <c r="M133" s="66">
        <v>3.5</v>
      </c>
      <c r="N133">
        <f t="shared" si="6"/>
        <v>0.35</v>
      </c>
      <c r="O133" s="58">
        <f t="shared" si="7"/>
        <v>0.62499999999999989</v>
      </c>
      <c r="P133" s="58">
        <f t="shared" si="8"/>
        <v>1.0040622134905044</v>
      </c>
    </row>
    <row r="134" spans="13:16" x14ac:dyDescent="0.25">
      <c r="M134" s="66">
        <v>3.5</v>
      </c>
      <c r="N134">
        <f t="shared" si="6"/>
        <v>0.35</v>
      </c>
      <c r="O134" s="58">
        <f t="shared" si="7"/>
        <v>0.62499999999999989</v>
      </c>
      <c r="P134" s="58">
        <f t="shared" si="8"/>
        <v>1.0040622134905044</v>
      </c>
    </row>
    <row r="135" spans="13:16" x14ac:dyDescent="0.25">
      <c r="M135" s="66">
        <v>3.6</v>
      </c>
      <c r="N135">
        <f t="shared" si="6"/>
        <v>0.36</v>
      </c>
      <c r="O135" s="58">
        <f t="shared" si="7"/>
        <v>0.66666666666666663</v>
      </c>
      <c r="P135" s="58">
        <f t="shared" si="8"/>
        <v>1.0368061558611659</v>
      </c>
    </row>
    <row r="136" spans="13:16" x14ac:dyDescent="0.25">
      <c r="M136" s="66">
        <v>3.6</v>
      </c>
      <c r="N136">
        <f t="shared" si="6"/>
        <v>0.36</v>
      </c>
      <c r="O136" s="58">
        <f t="shared" si="7"/>
        <v>0.66666666666666663</v>
      </c>
      <c r="P136" s="58">
        <f t="shared" si="8"/>
        <v>1.0368061558611659</v>
      </c>
    </row>
    <row r="137" spans="13:16" x14ac:dyDescent="0.25">
      <c r="M137" s="66">
        <v>3.6</v>
      </c>
      <c r="N137">
        <f t="shared" si="6"/>
        <v>0.36</v>
      </c>
      <c r="O137" s="58">
        <f t="shared" si="7"/>
        <v>0.66666666666666663</v>
      </c>
      <c r="P137" s="58">
        <f t="shared" si="8"/>
        <v>1.0368061558611659</v>
      </c>
    </row>
    <row r="138" spans="13:16" x14ac:dyDescent="0.25">
      <c r="M138" s="66">
        <v>3.7</v>
      </c>
      <c r="N138">
        <f t="shared" si="6"/>
        <v>0.37</v>
      </c>
      <c r="O138" s="58">
        <f t="shared" si="7"/>
        <v>0.70833333333333326</v>
      </c>
      <c r="P138" s="58">
        <f t="shared" si="8"/>
        <v>1.0695500982318273</v>
      </c>
    </row>
    <row r="139" spans="13:16" x14ac:dyDescent="0.25">
      <c r="M139" s="66">
        <v>3.7</v>
      </c>
      <c r="N139">
        <f t="shared" si="6"/>
        <v>0.37</v>
      </c>
      <c r="O139" s="58">
        <f t="shared" si="7"/>
        <v>0.70833333333333326</v>
      </c>
      <c r="P139" s="58">
        <f t="shared" si="8"/>
        <v>1.0695500982318273</v>
      </c>
    </row>
    <row r="140" spans="13:16" x14ac:dyDescent="0.25">
      <c r="M140" s="66">
        <v>3.7</v>
      </c>
      <c r="N140">
        <f t="shared" si="6"/>
        <v>0.37</v>
      </c>
      <c r="O140" s="58">
        <f t="shared" si="7"/>
        <v>0.70833333333333326</v>
      </c>
      <c r="P140" s="58">
        <f t="shared" si="8"/>
        <v>1.0695500982318273</v>
      </c>
    </row>
    <row r="141" spans="13:16" x14ac:dyDescent="0.25">
      <c r="M141" s="66">
        <v>3.8</v>
      </c>
      <c r="N141">
        <f t="shared" si="6"/>
        <v>0.38</v>
      </c>
      <c r="O141" s="58">
        <f t="shared" si="7"/>
        <v>0.74999999999999978</v>
      </c>
      <c r="P141" s="58">
        <f t="shared" si="8"/>
        <v>1.1022940406024886</v>
      </c>
    </row>
    <row r="142" spans="13:16" x14ac:dyDescent="0.25">
      <c r="M142" s="66">
        <v>3.8</v>
      </c>
      <c r="N142">
        <f t="shared" si="6"/>
        <v>0.38</v>
      </c>
      <c r="O142" s="58">
        <f t="shared" si="7"/>
        <v>0.74999999999999978</v>
      </c>
      <c r="P142" s="58">
        <f t="shared" si="8"/>
        <v>1.1022940406024886</v>
      </c>
    </row>
    <row r="143" spans="13:16" x14ac:dyDescent="0.25">
      <c r="M143" s="66">
        <v>3.8</v>
      </c>
      <c r="N143">
        <f t="shared" si="6"/>
        <v>0.38</v>
      </c>
      <c r="O143" s="58">
        <f t="shared" si="7"/>
        <v>0.74999999999999978</v>
      </c>
      <c r="P143" s="58">
        <f t="shared" si="8"/>
        <v>1.1022940406024886</v>
      </c>
    </row>
    <row r="144" spans="13:16" x14ac:dyDescent="0.25">
      <c r="M144" s="66">
        <v>3.8</v>
      </c>
      <c r="N144">
        <f t="shared" si="6"/>
        <v>0.38</v>
      </c>
      <c r="O144" s="58">
        <f t="shared" si="7"/>
        <v>0.74999999999999978</v>
      </c>
      <c r="P144" s="58">
        <f t="shared" si="8"/>
        <v>1.1022940406024886</v>
      </c>
    </row>
    <row r="145" spans="13:16" x14ac:dyDescent="0.25">
      <c r="M145" s="66">
        <v>3.8</v>
      </c>
      <c r="N145">
        <f t="shared" si="6"/>
        <v>0.38</v>
      </c>
      <c r="O145" s="58">
        <f t="shared" si="7"/>
        <v>0.74999999999999978</v>
      </c>
      <c r="P145" s="58">
        <f t="shared" si="8"/>
        <v>1.1022940406024886</v>
      </c>
    </row>
    <row r="146" spans="13:16" x14ac:dyDescent="0.25">
      <c r="M146" s="66">
        <v>3.8</v>
      </c>
      <c r="N146">
        <f t="shared" si="6"/>
        <v>0.38</v>
      </c>
      <c r="O146" s="58">
        <f t="shared" si="7"/>
        <v>0.74999999999999978</v>
      </c>
      <c r="P146" s="58">
        <f t="shared" si="8"/>
        <v>1.1022940406024886</v>
      </c>
    </row>
    <row r="147" spans="13:16" x14ac:dyDescent="0.25">
      <c r="M147" s="66">
        <v>3.9</v>
      </c>
      <c r="N147">
        <f t="shared" si="6"/>
        <v>0.39</v>
      </c>
      <c r="O147" s="58">
        <f t="shared" si="7"/>
        <v>0.79166666666666652</v>
      </c>
      <c r="P147" s="58">
        <f t="shared" si="8"/>
        <v>1.1350379829731501</v>
      </c>
    </row>
    <row r="148" spans="13:16" x14ac:dyDescent="0.25">
      <c r="M148" s="66">
        <v>3.9</v>
      </c>
      <c r="N148">
        <f t="shared" si="6"/>
        <v>0.39</v>
      </c>
      <c r="O148" s="58">
        <f t="shared" si="7"/>
        <v>0.79166666666666652</v>
      </c>
      <c r="P148" s="58">
        <f t="shared" si="8"/>
        <v>1.1350379829731501</v>
      </c>
    </row>
    <row r="149" spans="13:16" x14ac:dyDescent="0.25">
      <c r="M149" s="66">
        <v>4</v>
      </c>
      <c r="N149">
        <f t="shared" si="6"/>
        <v>0.4</v>
      </c>
      <c r="O149" s="58">
        <f t="shared" si="7"/>
        <v>0.83333333333333326</v>
      </c>
      <c r="P149" s="58">
        <f t="shared" si="8"/>
        <v>1.1677819253438115</v>
      </c>
    </row>
    <row r="150" spans="13:16" x14ac:dyDescent="0.25">
      <c r="M150" s="66">
        <v>4.0999999999999996</v>
      </c>
      <c r="N150">
        <f t="shared" si="6"/>
        <v>0.41</v>
      </c>
      <c r="O150" s="58">
        <f t="shared" si="7"/>
        <v>0.87499999999999978</v>
      </c>
      <c r="P150" s="58">
        <f t="shared" si="8"/>
        <v>1.2005258677144728</v>
      </c>
    </row>
    <row r="151" spans="13:16" x14ac:dyDescent="0.25">
      <c r="M151" s="66">
        <v>4.2</v>
      </c>
      <c r="N151">
        <f t="shared" si="6"/>
        <v>0.42000000000000004</v>
      </c>
      <c r="O151" s="58">
        <f t="shared" si="7"/>
        <v>0.91666666666666663</v>
      </c>
      <c r="P151" s="58">
        <f t="shared" si="8"/>
        <v>1.2332698100851345</v>
      </c>
    </row>
    <row r="152" spans="13:16" x14ac:dyDescent="0.25">
      <c r="M152" s="66">
        <v>4.4000000000000004</v>
      </c>
      <c r="N152">
        <f t="shared" si="6"/>
        <v>0.44000000000000006</v>
      </c>
      <c r="O152" s="58">
        <f t="shared" si="7"/>
        <v>1</v>
      </c>
      <c r="P152" s="58">
        <f t="shared" si="8"/>
        <v>1.2987576948264574</v>
      </c>
    </row>
  </sheetData>
  <sortState xmlns:xlrd2="http://schemas.microsoft.com/office/spreadsheetml/2017/richdata2" ref="M3:M152">
    <sortCondition ref="M3:M15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730A-8100-48F4-8E66-D519E6FB08E9}">
  <dimension ref="A1:I66"/>
  <sheetViews>
    <sheetView topLeftCell="A31" zoomScaleNormal="100" workbookViewId="0">
      <selection activeCell="B52" sqref="B52"/>
    </sheetView>
  </sheetViews>
  <sheetFormatPr defaultColWidth="8.85546875" defaultRowHeight="15" x14ac:dyDescent="0.25"/>
  <cols>
    <col min="1" max="1" width="15.140625" bestFit="1" customWidth="1"/>
    <col min="2" max="2" width="9.85546875" customWidth="1"/>
    <col min="3" max="3" width="13.5703125" customWidth="1"/>
    <col min="4" max="4" width="17" customWidth="1"/>
    <col min="5" max="5" width="19" customWidth="1"/>
    <col min="8" max="8" width="21.28515625" customWidth="1"/>
    <col min="10" max="10" width="21.42578125" bestFit="1" customWidth="1"/>
    <col min="11" max="12" width="4" customWidth="1"/>
    <col min="13" max="13" width="3.42578125" customWidth="1"/>
  </cols>
  <sheetData>
    <row r="1" spans="1:9" ht="18.75" x14ac:dyDescent="0.3">
      <c r="A1" s="8" t="s">
        <v>86</v>
      </c>
    </row>
    <row r="2" spans="1:9" x14ac:dyDescent="0.25">
      <c r="B2" t="s">
        <v>87</v>
      </c>
    </row>
    <row r="3" spans="1:9" ht="132.75" customHeight="1" x14ac:dyDescent="0.25">
      <c r="C3" s="70" t="s">
        <v>439</v>
      </c>
      <c r="D3" s="70"/>
      <c r="E3" s="70"/>
      <c r="F3" s="70"/>
      <c r="G3" s="70"/>
      <c r="H3" s="70"/>
      <c r="I3" s="70"/>
    </row>
    <row r="5" spans="1:9" x14ac:dyDescent="0.25">
      <c r="B5" t="s">
        <v>228</v>
      </c>
    </row>
    <row r="6" spans="1:9" x14ac:dyDescent="0.25">
      <c r="C6" t="s">
        <v>229</v>
      </c>
    </row>
    <row r="8" spans="1:9" x14ac:dyDescent="0.25">
      <c r="H8" t="s">
        <v>414</v>
      </c>
    </row>
    <row r="9" spans="1:9" x14ac:dyDescent="0.25">
      <c r="B9" s="4" t="s">
        <v>227</v>
      </c>
      <c r="E9" s="4" t="s">
        <v>230</v>
      </c>
    </row>
    <row r="10" spans="1:9" x14ac:dyDescent="0.25">
      <c r="C10" t="s">
        <v>231</v>
      </c>
      <c r="E10" t="s">
        <v>232</v>
      </c>
    </row>
    <row r="11" spans="1:9" x14ac:dyDescent="0.25">
      <c r="C11" t="s">
        <v>233</v>
      </c>
      <c r="E11" t="s">
        <v>234</v>
      </c>
    </row>
    <row r="12" spans="1:9" x14ac:dyDescent="0.25">
      <c r="C12" t="s">
        <v>235</v>
      </c>
      <c r="E12" t="s">
        <v>236</v>
      </c>
    </row>
    <row r="13" spans="1:9" x14ac:dyDescent="0.25">
      <c r="E13" t="s">
        <v>88</v>
      </c>
    </row>
    <row r="16" spans="1:9" x14ac:dyDescent="0.25">
      <c r="B16" s="4" t="s">
        <v>237</v>
      </c>
    </row>
    <row r="17" spans="1:8" x14ac:dyDescent="0.25">
      <c r="C17" t="s">
        <v>238</v>
      </c>
    </row>
    <row r="18" spans="1:8" x14ac:dyDescent="0.25">
      <c r="C18" t="s">
        <v>239</v>
      </c>
    </row>
    <row r="19" spans="1:8" x14ac:dyDescent="0.25">
      <c r="C19" t="s">
        <v>240</v>
      </c>
    </row>
    <row r="20" spans="1:8" x14ac:dyDescent="0.25">
      <c r="C20" t="s">
        <v>241</v>
      </c>
    </row>
    <row r="21" spans="1:8" x14ac:dyDescent="0.25">
      <c r="C21" t="s">
        <v>242</v>
      </c>
    </row>
    <row r="22" spans="1:8" x14ac:dyDescent="0.25">
      <c r="C22" t="s">
        <v>243</v>
      </c>
    </row>
    <row r="24" spans="1:8" ht="18.75" x14ac:dyDescent="0.3">
      <c r="A24" s="10" t="s">
        <v>89</v>
      </c>
      <c r="B24" t="s">
        <v>90</v>
      </c>
    </row>
    <row r="25" spans="1:8" x14ac:dyDescent="0.25">
      <c r="B25" t="s">
        <v>91</v>
      </c>
    </row>
    <row r="26" spans="1:8" x14ac:dyDescent="0.25">
      <c r="C26" t="s">
        <v>92</v>
      </c>
    </row>
    <row r="32" spans="1:8" ht="15.75" thickBot="1" x14ac:dyDescent="0.3">
      <c r="C32" s="77" t="s">
        <v>442</v>
      </c>
      <c r="H32" s="77" t="s">
        <v>444</v>
      </c>
    </row>
    <row r="33" spans="1:9" ht="15.75" thickTop="1" x14ac:dyDescent="0.25">
      <c r="C33" s="76" t="s">
        <v>231</v>
      </c>
      <c r="H33" s="76" t="s">
        <v>232</v>
      </c>
    </row>
    <row r="34" spans="1:9" ht="15.75" thickBot="1" x14ac:dyDescent="0.3">
      <c r="C34" s="76" t="s">
        <v>233</v>
      </c>
      <c r="E34" s="77" t="s">
        <v>445</v>
      </c>
      <c r="H34" s="76" t="s">
        <v>234</v>
      </c>
    </row>
    <row r="35" spans="1:9" ht="15.75" thickTop="1" x14ac:dyDescent="0.25">
      <c r="C35" s="21" t="s">
        <v>235</v>
      </c>
      <c r="E35" s="21" t="s">
        <v>446</v>
      </c>
      <c r="H35" s="76" t="s">
        <v>236</v>
      </c>
    </row>
    <row r="36" spans="1:9" x14ac:dyDescent="0.25">
      <c r="E36" s="24" t="s">
        <v>447</v>
      </c>
      <c r="H36" s="21" t="s">
        <v>88</v>
      </c>
    </row>
    <row r="37" spans="1:9" ht="15.75" thickBot="1" x14ac:dyDescent="0.3">
      <c r="E37" s="77" t="s">
        <v>448</v>
      </c>
    </row>
    <row r="38" spans="1:9" ht="16.5" thickTop="1" thickBot="1" x14ac:dyDescent="0.3">
      <c r="C38" s="77" t="s">
        <v>443</v>
      </c>
      <c r="E38" s="21" t="s">
        <v>440</v>
      </c>
    </row>
    <row r="39" spans="1:9" ht="15.75" thickTop="1" x14ac:dyDescent="0.25">
      <c r="C39" s="76" t="s">
        <v>238</v>
      </c>
      <c r="E39" s="24" t="s">
        <v>441</v>
      </c>
    </row>
    <row r="40" spans="1:9" x14ac:dyDescent="0.25">
      <c r="C40" s="76" t="s">
        <v>239</v>
      </c>
    </row>
    <row r="41" spans="1:9" x14ac:dyDescent="0.25">
      <c r="C41" s="76" t="s">
        <v>240</v>
      </c>
    </row>
    <row r="42" spans="1:9" x14ac:dyDescent="0.25">
      <c r="C42" s="76" t="s">
        <v>241</v>
      </c>
    </row>
    <row r="43" spans="1:9" x14ac:dyDescent="0.25">
      <c r="C43" s="76" t="s">
        <v>242</v>
      </c>
    </row>
    <row r="44" spans="1:9" x14ac:dyDescent="0.25">
      <c r="C44" s="21" t="s">
        <v>243</v>
      </c>
    </row>
    <row r="47" spans="1:9" x14ac:dyDescent="0.25">
      <c r="A47" s="34"/>
      <c r="B47" s="34"/>
      <c r="C47" s="34"/>
      <c r="D47" s="34"/>
      <c r="E47" s="34"/>
      <c r="F47" s="34"/>
      <c r="G47" s="34"/>
      <c r="H47" s="34"/>
      <c r="I47" s="34"/>
    </row>
    <row r="48" spans="1:9" x14ac:dyDescent="0.25">
      <c r="A48" s="34"/>
      <c r="B48" s="34"/>
      <c r="C48" s="34"/>
      <c r="D48" s="34"/>
      <c r="E48" s="34"/>
      <c r="F48" s="34"/>
      <c r="G48" s="34"/>
      <c r="H48" s="34"/>
      <c r="I48" s="34"/>
    </row>
    <row r="49" spans="1:9" x14ac:dyDescent="0.25">
      <c r="A49" s="34"/>
      <c r="B49" s="34"/>
      <c r="C49" s="34"/>
      <c r="D49" s="34"/>
      <c r="E49" s="34"/>
      <c r="F49" s="34"/>
      <c r="G49" s="34"/>
      <c r="H49" s="34"/>
      <c r="I49" s="34"/>
    </row>
    <row r="50" spans="1:9" x14ac:dyDescent="0.25">
      <c r="A50" s="34"/>
      <c r="B50" s="34"/>
      <c r="C50" s="34"/>
      <c r="D50" s="34"/>
      <c r="E50" s="34"/>
      <c r="F50" s="34"/>
      <c r="G50" s="34"/>
      <c r="H50" s="34"/>
      <c r="I50" s="34"/>
    </row>
    <row r="51" spans="1:9" x14ac:dyDescent="0.25">
      <c r="A51" s="34"/>
      <c r="B51" s="34"/>
      <c r="C51" s="34"/>
      <c r="D51" s="34"/>
      <c r="E51" s="34"/>
      <c r="F51" s="34"/>
      <c r="G51" s="34"/>
      <c r="H51" s="34"/>
      <c r="I51" s="34"/>
    </row>
    <row r="52" spans="1:9" x14ac:dyDescent="0.25">
      <c r="A52" s="34"/>
      <c r="B52" s="34"/>
      <c r="C52" s="34"/>
      <c r="D52" s="34"/>
      <c r="E52" s="34"/>
      <c r="F52" s="34"/>
      <c r="G52" s="34"/>
      <c r="H52" s="34"/>
      <c r="I52" s="34"/>
    </row>
    <row r="53" spans="1:9" x14ac:dyDescent="0.25">
      <c r="A53" s="34"/>
      <c r="B53" s="34"/>
      <c r="C53" s="34"/>
      <c r="D53" s="34"/>
      <c r="E53" s="34"/>
      <c r="F53" s="34"/>
      <c r="G53" s="34"/>
      <c r="H53" s="34"/>
      <c r="I53" s="34"/>
    </row>
    <row r="54" spans="1:9" x14ac:dyDescent="0.25">
      <c r="A54" s="34"/>
      <c r="B54" s="34"/>
      <c r="C54" s="34"/>
      <c r="D54" s="34"/>
      <c r="E54" s="34"/>
      <c r="F54" s="34"/>
      <c r="G54" s="34"/>
      <c r="H54" s="34"/>
      <c r="I54" s="34"/>
    </row>
    <row r="55" spans="1:9" x14ac:dyDescent="0.25">
      <c r="A55" s="34"/>
      <c r="B55" s="34"/>
      <c r="C55" s="34"/>
      <c r="D55" s="34"/>
      <c r="E55" s="34"/>
      <c r="F55" s="34"/>
      <c r="G55" s="34"/>
      <c r="H55" s="34"/>
      <c r="I55" s="34"/>
    </row>
    <row r="56" spans="1:9" x14ac:dyDescent="0.25">
      <c r="A56" s="34"/>
      <c r="B56" s="34"/>
      <c r="C56" s="34"/>
      <c r="D56" s="34"/>
      <c r="E56" s="34"/>
      <c r="F56" s="34"/>
      <c r="G56" s="34"/>
      <c r="H56" s="34"/>
      <c r="I56" s="34"/>
    </row>
    <row r="57" spans="1:9" x14ac:dyDescent="0.25">
      <c r="A57" s="34"/>
      <c r="B57" s="34"/>
      <c r="C57" s="34"/>
      <c r="D57" s="34"/>
      <c r="E57" s="34"/>
      <c r="F57" s="34"/>
      <c r="G57" s="34"/>
      <c r="H57" s="34"/>
      <c r="I57" s="34"/>
    </row>
    <row r="58" spans="1:9" x14ac:dyDescent="0.25">
      <c r="A58" s="34"/>
      <c r="B58" s="34"/>
      <c r="C58" s="34"/>
      <c r="D58" s="34"/>
      <c r="E58" s="34"/>
      <c r="F58" s="34"/>
      <c r="G58" s="34"/>
      <c r="H58" s="34"/>
      <c r="I58" s="34"/>
    </row>
    <row r="59" spans="1:9" x14ac:dyDescent="0.25">
      <c r="A59" s="34"/>
      <c r="B59" s="34"/>
      <c r="C59" s="34"/>
      <c r="D59" s="34"/>
      <c r="E59" s="34"/>
      <c r="F59" s="34"/>
      <c r="G59" s="34"/>
      <c r="H59" s="34"/>
      <c r="I59" s="34"/>
    </row>
    <row r="60" spans="1:9" x14ac:dyDescent="0.25">
      <c r="A60" s="34"/>
      <c r="B60" s="34"/>
      <c r="C60" s="34"/>
      <c r="D60" s="34"/>
      <c r="E60" s="34"/>
      <c r="F60" s="34"/>
      <c r="G60" s="34"/>
      <c r="H60" s="34"/>
      <c r="I60" s="34"/>
    </row>
    <row r="61" spans="1:9" x14ac:dyDescent="0.25">
      <c r="A61" s="34"/>
      <c r="B61" s="34"/>
      <c r="C61" s="34"/>
      <c r="D61" s="34"/>
      <c r="E61" s="34"/>
      <c r="F61" s="34"/>
      <c r="G61" s="34"/>
      <c r="H61" s="34"/>
      <c r="I61" s="34"/>
    </row>
    <row r="62" spans="1:9" x14ac:dyDescent="0.25">
      <c r="A62" s="34"/>
      <c r="B62" s="34"/>
      <c r="C62" s="34"/>
      <c r="D62" s="34"/>
      <c r="E62" s="34"/>
      <c r="F62" s="34"/>
      <c r="G62" s="34"/>
      <c r="H62" s="34"/>
      <c r="I62" s="34"/>
    </row>
    <row r="63" spans="1:9" x14ac:dyDescent="0.25">
      <c r="A63" s="34"/>
      <c r="B63" s="34"/>
      <c r="C63" s="34"/>
      <c r="D63" s="34"/>
      <c r="E63" s="34"/>
      <c r="F63" s="34"/>
      <c r="G63" s="34"/>
      <c r="H63" s="34"/>
      <c r="I63" s="34"/>
    </row>
    <row r="64" spans="1:9" x14ac:dyDescent="0.25">
      <c r="A64" s="34"/>
      <c r="B64" s="34"/>
      <c r="C64" s="34"/>
      <c r="D64" s="34"/>
      <c r="E64" s="34"/>
      <c r="F64" s="34"/>
      <c r="G64" s="34"/>
      <c r="H64" s="34"/>
      <c r="I64" s="34"/>
    </row>
    <row r="65" spans="1:9" x14ac:dyDescent="0.25">
      <c r="A65" s="34"/>
      <c r="B65" s="34"/>
      <c r="C65" s="34"/>
      <c r="D65" s="34"/>
      <c r="E65" s="34"/>
      <c r="F65" s="34"/>
      <c r="G65" s="34"/>
      <c r="H65" s="34"/>
      <c r="I65" s="34"/>
    </row>
    <row r="66" spans="1:9" x14ac:dyDescent="0.25">
      <c r="A66" s="34"/>
      <c r="B66" s="34"/>
      <c r="C66" s="34"/>
      <c r="D66" s="34"/>
      <c r="E66" s="34"/>
      <c r="F66" s="34"/>
      <c r="G66" s="34"/>
      <c r="H66" s="34"/>
      <c r="I66" s="34"/>
    </row>
  </sheetData>
  <mergeCells count="1">
    <mergeCell ref="C3:I3"/>
  </mergeCells>
  <pageMargins left="0.7" right="0.7" top="0.75" bottom="0.75" header="0.3" footer="0.3"/>
  <pageSetup scale="94"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BA2D1-388C-4218-8BE1-29873196265A}">
  <dimension ref="A1:L46"/>
  <sheetViews>
    <sheetView tabSelected="1" topLeftCell="A11" workbookViewId="0">
      <selection activeCell="I34" sqref="I34"/>
    </sheetView>
  </sheetViews>
  <sheetFormatPr defaultColWidth="8.85546875" defaultRowHeight="15" x14ac:dyDescent="0.25"/>
  <cols>
    <col min="1" max="1" width="2.85546875" customWidth="1"/>
    <col min="2" max="2" width="4.42578125" customWidth="1"/>
    <col min="11" max="11" width="24.140625" bestFit="1" customWidth="1"/>
  </cols>
  <sheetData>
    <row r="1" spans="1:1" ht="18.75" x14ac:dyDescent="0.3">
      <c r="A1" s="8" t="s">
        <v>93</v>
      </c>
    </row>
    <row r="3" spans="1:1" x14ac:dyDescent="0.25">
      <c r="A3" t="s">
        <v>94</v>
      </c>
    </row>
    <row r="5" spans="1:1" x14ac:dyDescent="0.25">
      <c r="A5" t="s">
        <v>95</v>
      </c>
    </row>
    <row r="30" spans="1:1" x14ac:dyDescent="0.25">
      <c r="A30" s="11" t="s">
        <v>383</v>
      </c>
    </row>
    <row r="31" spans="1:1" x14ac:dyDescent="0.25">
      <c r="A31" t="s">
        <v>384</v>
      </c>
    </row>
    <row r="33" spans="1:12" x14ac:dyDescent="0.25">
      <c r="A33" s="9" t="s">
        <v>41</v>
      </c>
      <c r="B33" t="s">
        <v>244</v>
      </c>
      <c r="K33" t="s">
        <v>454</v>
      </c>
      <c r="L33" t="s">
        <v>449</v>
      </c>
    </row>
    <row r="34" spans="1:12" x14ac:dyDescent="0.25">
      <c r="A34" s="9" t="s">
        <v>41</v>
      </c>
      <c r="B34" t="s">
        <v>245</v>
      </c>
      <c r="K34" t="s">
        <v>454</v>
      </c>
      <c r="L34" t="s">
        <v>450</v>
      </c>
    </row>
    <row r="35" spans="1:12" ht="18.75" x14ac:dyDescent="0.3">
      <c r="A35" s="35" t="s">
        <v>41</v>
      </c>
      <c r="B35" t="s">
        <v>246</v>
      </c>
      <c r="K35" t="s">
        <v>454</v>
      </c>
      <c r="L35" t="s">
        <v>451</v>
      </c>
    </row>
    <row r="36" spans="1:12" ht="18.75" x14ac:dyDescent="0.3">
      <c r="A36" s="35" t="s">
        <v>41</v>
      </c>
      <c r="B36" t="s">
        <v>247</v>
      </c>
      <c r="K36" t="s">
        <v>454</v>
      </c>
      <c r="L36" t="s">
        <v>452</v>
      </c>
    </row>
    <row r="37" spans="1:12" ht="18.75" x14ac:dyDescent="0.3">
      <c r="A37" s="35" t="s">
        <v>41</v>
      </c>
      <c r="B37" t="s">
        <v>248</v>
      </c>
      <c r="K37" t="s">
        <v>454</v>
      </c>
      <c r="L37" t="s">
        <v>453</v>
      </c>
    </row>
    <row r="38" spans="1:12" ht="18.75" x14ac:dyDescent="0.3">
      <c r="A38" s="35" t="s">
        <v>41</v>
      </c>
      <c r="B38" t="s">
        <v>98</v>
      </c>
      <c r="K38" t="s">
        <v>454</v>
      </c>
      <c r="L38" t="s">
        <v>455</v>
      </c>
    </row>
    <row r="39" spans="1:12" ht="18.75" x14ac:dyDescent="0.3">
      <c r="A39" s="35" t="s">
        <v>41</v>
      </c>
      <c r="B39" t="s">
        <v>96</v>
      </c>
      <c r="K39" t="s">
        <v>454</v>
      </c>
      <c r="L39" t="s">
        <v>456</v>
      </c>
    </row>
    <row r="40" spans="1:12" ht="18.75" x14ac:dyDescent="0.3">
      <c r="A40" s="35" t="s">
        <v>41</v>
      </c>
      <c r="B40" t="s">
        <v>97</v>
      </c>
      <c r="K40" t="s">
        <v>454</v>
      </c>
      <c r="L40" t="s">
        <v>457</v>
      </c>
    </row>
    <row r="42" spans="1:12" x14ac:dyDescent="0.25">
      <c r="A42" t="s">
        <v>325</v>
      </c>
    </row>
    <row r="43" spans="1:12" x14ac:dyDescent="0.25">
      <c r="B43" t="s">
        <v>326</v>
      </c>
    </row>
    <row r="44" spans="1:12" x14ac:dyDescent="0.25">
      <c r="B44" t="s">
        <v>390</v>
      </c>
    </row>
    <row r="46" spans="1:12" x14ac:dyDescent="0.25">
      <c r="B46" t="s">
        <v>458</v>
      </c>
      <c r="C46">
        <f xml:space="preserve"> (3+1)*(3+1)+(6+1)*(3+1)</f>
        <v>44</v>
      </c>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31"/>
  <sheetViews>
    <sheetView zoomScale="85" zoomScaleNormal="85" workbookViewId="0">
      <selection activeCell="A3" sqref="A3"/>
    </sheetView>
  </sheetViews>
  <sheetFormatPr defaultRowHeight="15" x14ac:dyDescent="0.25"/>
  <cols>
    <col min="1" max="1" width="5.140625" customWidth="1"/>
  </cols>
  <sheetData>
    <row r="1" spans="1:5" ht="21" x14ac:dyDescent="0.35">
      <c r="A1" t="s">
        <v>249</v>
      </c>
    </row>
    <row r="2" spans="1:5" x14ac:dyDescent="0.25">
      <c r="C2" t="s">
        <v>250</v>
      </c>
    </row>
    <row r="3" spans="1:5" x14ac:dyDescent="0.25">
      <c r="C3" t="s">
        <v>251</v>
      </c>
    </row>
    <row r="4" spans="1:5" x14ac:dyDescent="0.25">
      <c r="C4" t="s">
        <v>252</v>
      </c>
    </row>
    <row r="5" spans="1:5" x14ac:dyDescent="0.25">
      <c r="C5" t="s">
        <v>99</v>
      </c>
    </row>
    <row r="6" spans="1:5" x14ac:dyDescent="0.25">
      <c r="C6" t="s">
        <v>253</v>
      </c>
    </row>
    <row r="7" spans="1:5" x14ac:dyDescent="0.25">
      <c r="D7" t="s">
        <v>254</v>
      </c>
    </row>
    <row r="8" spans="1:5" x14ac:dyDescent="0.25">
      <c r="D8" t="s">
        <v>255</v>
      </c>
    </row>
    <row r="9" spans="1:5" x14ac:dyDescent="0.25">
      <c r="D9" t="s">
        <v>256</v>
      </c>
    </row>
    <row r="10" spans="1:5" x14ac:dyDescent="0.25">
      <c r="E10" t="s">
        <v>257</v>
      </c>
    </row>
    <row r="11" spans="1:5" x14ac:dyDescent="0.25">
      <c r="D11" t="s">
        <v>258</v>
      </c>
    </row>
    <row r="14" spans="1:5" x14ac:dyDescent="0.25">
      <c r="A14" t="s">
        <v>100</v>
      </c>
    </row>
    <row r="15" spans="1:5" x14ac:dyDescent="0.25">
      <c r="A15" t="s">
        <v>101</v>
      </c>
    </row>
    <row r="16" spans="1:5" x14ac:dyDescent="0.25">
      <c r="B16" t="s">
        <v>259</v>
      </c>
    </row>
    <row r="17" spans="1:2" x14ac:dyDescent="0.25">
      <c r="A17" t="s">
        <v>30</v>
      </c>
      <c r="B17" t="s">
        <v>102</v>
      </c>
    </row>
    <row r="18" spans="1:2" x14ac:dyDescent="0.25">
      <c r="B18" t="s">
        <v>103</v>
      </c>
    </row>
    <row r="19" spans="1:2" x14ac:dyDescent="0.25">
      <c r="A19" t="s">
        <v>32</v>
      </c>
      <c r="B19" t="s">
        <v>104</v>
      </c>
    </row>
    <row r="20" spans="1:2" x14ac:dyDescent="0.25">
      <c r="B20" t="s">
        <v>105</v>
      </c>
    </row>
    <row r="21" spans="1:2" x14ac:dyDescent="0.25">
      <c r="B21" t="s">
        <v>260</v>
      </c>
    </row>
    <row r="22" spans="1:2" x14ac:dyDescent="0.25">
      <c r="B22" t="s">
        <v>206</v>
      </c>
    </row>
    <row r="23" spans="1:2" x14ac:dyDescent="0.25">
      <c r="A23" t="s">
        <v>35</v>
      </c>
      <c r="B23" t="s">
        <v>106</v>
      </c>
    </row>
    <row r="24" spans="1:2" x14ac:dyDescent="0.25">
      <c r="B24" t="s">
        <v>107</v>
      </c>
    </row>
    <row r="25" spans="1:2" x14ac:dyDescent="0.25">
      <c r="B25" t="s">
        <v>108</v>
      </c>
    </row>
    <row r="26" spans="1:2" x14ac:dyDescent="0.25">
      <c r="B26" t="s">
        <v>109</v>
      </c>
    </row>
    <row r="27" spans="1:2" x14ac:dyDescent="0.25">
      <c r="B27" t="s">
        <v>110</v>
      </c>
    </row>
    <row r="28" spans="1:2" x14ac:dyDescent="0.25">
      <c r="B28" t="s">
        <v>111</v>
      </c>
    </row>
    <row r="29" spans="1:2" x14ac:dyDescent="0.25">
      <c r="B29" t="s">
        <v>112</v>
      </c>
    </row>
    <row r="30" spans="1:2" x14ac:dyDescent="0.25">
      <c r="B30" t="s">
        <v>113</v>
      </c>
    </row>
    <row r="31" spans="1:2" x14ac:dyDescent="0.25">
      <c r="A31" t="s">
        <v>38</v>
      </c>
      <c r="B31" t="s">
        <v>114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HW Index</vt:lpstr>
      <vt:lpstr>Problem 2.2</vt:lpstr>
      <vt:lpstr>Problem 2.3</vt:lpstr>
      <vt:lpstr>Problem 2.6</vt:lpstr>
      <vt:lpstr>Problem 3.3</vt:lpstr>
      <vt:lpstr>Problem 3.7</vt:lpstr>
      <vt:lpstr>Problem 4.3</vt:lpstr>
      <vt:lpstr>Problem 4.4</vt:lpstr>
      <vt:lpstr>Problem 4.16</vt:lpstr>
      <vt:lpstr>Problem 6.6</vt:lpstr>
      <vt:lpstr>Problem 6.14c</vt:lpstr>
      <vt:lpstr>Problem 8.7 demo</vt:lpstr>
      <vt:lpstr>Problem 8.7 HW</vt:lpstr>
      <vt:lpstr>Problem 8.12 demo</vt:lpstr>
      <vt:lpstr>Problem 8.12  HW</vt:lpstr>
      <vt:lpstr>HW Problem 9.1</vt:lpstr>
      <vt:lpstr>HW Problem 9.4- 9.6</vt:lpstr>
      <vt:lpstr>HW, Chapter 10</vt:lpstr>
      <vt:lpstr>'Problem 4.3'!Print_Area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naiman</dc:creator>
  <cp:lastModifiedBy>Ben Lorentz</cp:lastModifiedBy>
  <cp:lastPrinted>2013-12-17T07:18:23Z</cp:lastPrinted>
  <dcterms:created xsi:type="dcterms:W3CDTF">2013-05-19T08:21:10Z</dcterms:created>
  <dcterms:modified xsi:type="dcterms:W3CDTF">2020-02-05T18:41:44Z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6d44cf3a-763f-405b-9c7e-c4c5e4e86f92</vt:lpwstr>
  </property>
</Properties>
</file>