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9_{E72781E8-A15C-44DF-8F72-E500F6A00509}" xr6:coauthVersionLast="45" xr6:coauthVersionMax="45" xr10:uidLastSave="{00000000-0000-0000-0000-000000000000}"/>
  <bookViews>
    <workbookView xWindow="-120" yWindow="-120" windowWidth="29040" windowHeight="15840" firstSheet="10" activeTab="14"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 name="table_8_1" sheetId="45" r:id="rId19"/>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31" l="1"/>
  <c r="I10" i="31"/>
  <c r="I11" i="31"/>
  <c r="I12" i="31"/>
  <c r="I13" i="31"/>
  <c r="I14" i="31"/>
  <c r="I15" i="31"/>
  <c r="I16" i="31"/>
  <c r="I17" i="31"/>
  <c r="I8" i="31"/>
  <c r="H9" i="31"/>
  <c r="H10" i="31"/>
  <c r="H11" i="31"/>
  <c r="H12" i="31"/>
  <c r="H13" i="31"/>
  <c r="H14" i="31"/>
  <c r="H15" i="31"/>
  <c r="H16" i="31"/>
  <c r="H17" i="31"/>
  <c r="H8" i="31"/>
  <c r="H62" i="37"/>
  <c r="H59" i="37"/>
  <c r="G59" i="37"/>
  <c r="G56" i="37"/>
  <c r="G57" i="37"/>
  <c r="G58" i="37"/>
  <c r="F56" i="37"/>
  <c r="F57" i="37"/>
  <c r="F58" i="37"/>
  <c r="E58" i="37"/>
  <c r="E57" i="37"/>
  <c r="E56" i="37"/>
  <c r="E55" i="37"/>
  <c r="H50" i="37"/>
  <c r="H48" i="37"/>
  <c r="H46" i="37"/>
  <c r="H47" i="37"/>
  <c r="E46" i="37"/>
  <c r="E47" i="37"/>
  <c r="H45" i="37"/>
  <c r="E45" i="37"/>
  <c r="H44" i="37"/>
  <c r="E44" i="37"/>
  <c r="G36" i="37"/>
  <c r="F55" i="37" l="1"/>
  <c r="G55" i="37" s="1"/>
  <c r="P22" i="29"/>
  <c r="O22" i="29"/>
  <c r="N22" i="29"/>
  <c r="M22" i="29"/>
  <c r="L22" i="29"/>
  <c r="E25" i="29"/>
  <c r="E24" i="29"/>
  <c r="E22" i="29"/>
  <c r="E23" i="29"/>
  <c r="G14" i="29"/>
  <c r="I14" i="29"/>
  <c r="I13" i="29"/>
  <c r="I12" i="29"/>
  <c r="I11" i="29"/>
  <c r="J6" i="29"/>
  <c r="J5" i="29"/>
  <c r="I6" i="29"/>
  <c r="I5" i="29"/>
  <c r="F7" i="29"/>
  <c r="F6" i="29"/>
  <c r="F5" i="29"/>
  <c r="E7" i="29"/>
  <c r="D7" i="29"/>
  <c r="K80" i="28"/>
  <c r="K82" i="28"/>
  <c r="K83" i="28"/>
  <c r="K85" i="28"/>
  <c r="K86" i="28"/>
  <c r="K88" i="28"/>
  <c r="K89" i="28"/>
  <c r="K91" i="28"/>
  <c r="K92" i="28"/>
  <c r="K94" i="28"/>
  <c r="K95" i="28"/>
  <c r="K97" i="28"/>
  <c r="K98" i="28"/>
  <c r="K100" i="28"/>
  <c r="K101" i="28"/>
  <c r="K103" i="28"/>
  <c r="K104" i="28"/>
  <c r="K106" i="28"/>
  <c r="K107" i="28"/>
  <c r="K109" i="28"/>
  <c r="K110" i="28"/>
  <c r="K112" i="28"/>
  <c r="K113" i="28"/>
  <c r="K115" i="28"/>
  <c r="K116" i="28"/>
  <c r="K119" i="28"/>
  <c r="K120" i="28"/>
  <c r="K121" i="28"/>
  <c r="K122" i="28"/>
  <c r="K123" i="28"/>
  <c r="K124" i="28"/>
  <c r="K79" i="28"/>
  <c r="C46" i="44" l="1"/>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<sst xmlns="http://schemas.openxmlformats.org/spreadsheetml/2006/main" count="1205" uniqueCount="609">
  <si>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</si>
  <si>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</si>
  <si>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</si>
  <si>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</si>
  <si>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</si>
  <si>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</si>
  <si>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</si>
  <si>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</si>
  <si>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</si>
  <si>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</si>
  <si>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</si>
  <si>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</si>
  <si>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</si>
  <si>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</si>
  <si>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</si>
  <si>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</si>
  <si>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</si>
  <si>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</si>
  <si>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</si>
  <si>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</si>
  <si>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</si>
  <si>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</si>
  <si>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</si>
  <si>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</si>
  <si>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</si>
  <si>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</si>
  <si>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</si>
  <si>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</si>
  <si>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</si>
  <si>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</si>
  <si>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</si>
  <si>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</si>
  <si>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</si>
  <si>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</si>
  <si>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</si>
  <si>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</si>
  <si>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</si>
  <si>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</si>
  <si>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</si>
  <si>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</si>
  <si>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</si>
  <si>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</si>
  <si>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</si>
  <si>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</si>
  <si>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</si>
  <si>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</si>
  <si>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</si>
  <si>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</si>
  <si>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</si>
  <si>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</si>
  <si>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</si>
  <si>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</si>
  <si>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</si>
  <si>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</si>
  <si>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</si>
  <si>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</si>
  <si>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</si>
  <si>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</si>
  <si>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</si>
  <si>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</si>
  <si>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</si>
  <si>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</si>
  <si>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</si>
  <si>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</si>
  <si>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</si>
  <si>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</si>
  <si>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</si>
  <si>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</si>
  <si>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</si>
  <si>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</si>
  <si>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</si>
  <si>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</si>
  <si>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</si>
  <si>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</si>
  <si>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</si>
  <si>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</si>
  <si>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</si>
  <si>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</si>
  <si>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</si>
  <si>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</si>
  <si>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</si>
  <si>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</si>
  <si>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</si>
  <si>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</si>
  <si>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</si>
  <si>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</si>
  <si>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</si>
  <si>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</si>
  <si>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</si>
  <si>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</si>
  <si>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</si>
  <si>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</si>
  <si>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</si>
  <si>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</si>
  <si>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</si>
  <si>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</si>
  <si>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</si>
  <si>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</si>
  <si>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</si>
  <si>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</si>
  <si>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</si>
  <si>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</si>
  <si>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</si>
  <si>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</si>
  <si>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</si>
  <si>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</si>
  <si>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</si>
  <si>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</si>
  <si>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</si>
  <si>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</si>
  <si>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</si>
  <si>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</si>
  <si>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</si>
  <si>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</si>
  <si>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</si>
  <si>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</si>
  <si>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</si>
  <si>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</si>
  <si>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</si>
  <si>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</si>
  <si>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</si>
  <si>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</si>
  <si>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</si>
  <si>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</si>
  <si>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</si>
  <si>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</si>
  <si>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</si>
  <si>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</si>
  <si>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</si>
  <si>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</si>
  <si>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</si>
  <si>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</si>
  <si>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</si>
  <si>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</si>
  <si>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</si>
  <si>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</si>
  <si>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</si>
  <si>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</si>
  <si>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</si>
  <si>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</si>
  <si>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</si>
  <si>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</si>
  <si>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</si>
  <si>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</si>
  <si>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</si>
  <si>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</si>
  <si>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</si>
  <si>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</si>
  <si>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</si>
  <si>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</si>
  <si>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</si>
  <si>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</si>
  <si>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</si>
  <si>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</si>
  <si>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</si>
  <si>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</si>
  <si>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</si>
  <si>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</si>
  <si>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</si>
  <si>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</si>
  <si>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</si>
  <si>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</si>
  <si>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</si>
  <si>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</si>
  <si>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</si>
  <si>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</si>
  <si>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</si>
  <si>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</si>
  <si>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</si>
  <si>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</si>
  <si>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</si>
  <si>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</si>
  <si>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</si>
  <si>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</si>
  <si>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</si>
  <si>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</si>
  <si>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</si>
  <si>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</si>
  <si>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</si>
  <si>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</si>
  <si>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</si>
  <si>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</si>
  <si>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</si>
  <si>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</si>
  <si>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</si>
  <si>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</si>
  <si>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</si>
  <si>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</si>
  <si>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</si>
  <si>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</si>
  <si>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</si>
  <si>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</si>
  <si>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</si>
  <si>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</si>
  <si>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</si>
  <si>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</si>
  <si>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</si>
  <si>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</si>
  <si>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</si>
  <si>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</si>
  <si>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</si>
  <si>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</si>
  <si>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</si>
  <si>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</si>
  <si>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</si>
  <si>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</si>
  <si>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</si>
  <si>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</si>
  <si>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</si>
  <si>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</si>
  <si>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</si>
  <si>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</si>
  <si>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</si>
  <si>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</si>
  <si>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</si>
  <si>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</si>
  <si>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</si>
  <si>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</si>
  <si>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</si>
  <si>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</si>
  <si>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</si>
  <si>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</si>
  <si>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</si>
  <si>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</si>
  <si>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</si>
  <si>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</si>
  <si>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</si>
  <si>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</si>
  <si>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</si>
  <si>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</si>
  <si>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</si>
  <si>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</si>
  <si>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</si>
  <si>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</si>
  <si>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</si>
  <si>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</si>
  <si>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</si>
  <si>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</si>
  <si>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</si>
  <si>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</si>
  <si>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</si>
  <si>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</si>
  <si>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</si>
  <si>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</si>
  <si>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</si>
  <si>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</si>
  <si>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</si>
  <si>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</si>
  <si>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</si>
  <si>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</si>
  <si>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</si>
  <si>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</si>
  <si>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</si>
  <si>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</si>
  <si>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</si>
  <si>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</si>
  <si>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</si>
  <si>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</si>
  <si>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</si>
  <si>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</si>
  <si>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</si>
  <si>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</si>
  <si>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</si>
  <si>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</si>
  <si>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</si>
  <si>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</si>
  <si>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</si>
  <si>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</si>
  <si>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</si>
  <si>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</si>
  <si>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</si>
  <si>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</si>
  <si>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</si>
  <si>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</si>
  <si>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</si>
  <si>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</si>
  <si>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</si>
  <si>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</si>
  <si>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</si>
  <si>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</si>
  <si>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</si>
  <si>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</si>
  <si>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</si>
  <si>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</si>
  <si>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</si>
  <si>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</si>
  <si>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</si>
  <si>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</si>
  <si>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</si>
  <si>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</si>
  <si>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</si>
  <si>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</si>
  <si>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</si>
  <si>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</si>
  <si>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</si>
  <si>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</si>
  <si>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</si>
  <si>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</si>
  <si>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</si>
  <si>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</si>
  <si>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</si>
  <si>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</si>
  <si>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</si>
  <si>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</si>
  <si>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</si>
  <si>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</si>
  <si>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</si>
  <si>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</si>
  <si>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</si>
  <si>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</si>
  <si>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</si>
  <si>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</si>
  <si>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</si>
  <si>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</si>
  <si>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</si>
  <si>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</si>
  <si>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</si>
  <si>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</si>
  <si>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</si>
  <si>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</si>
  <si>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</si>
  <si>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</si>
  <si>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</si>
  <si>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</si>
  <si>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</si>
  <si>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</si>
  <si>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</si>
  <si>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</si>
  <si>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</si>
  <si>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</si>
  <si>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</si>
  <si>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</si>
  <si>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</si>
  <si>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</si>
  <si>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</si>
  <si>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</si>
  <si>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</si>
  <si>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</si>
  <si>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</si>
  <si>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</si>
  <si>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</si>
  <si>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</si>
  <si>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</si>
  <si>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</si>
  <si>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</si>
  <si>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</si>
  <si>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</si>
  <si>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</si>
  <si>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</si>
  <si>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</si>
  <si>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</si>
  <si>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</si>
  <si>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</si>
  <si>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</si>
  <si>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</si>
  <si>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</si>
  <si>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</si>
  <si>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</si>
  <si>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</si>
  <si>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</si>
  <si>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</si>
  <si>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</si>
  <si>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</si>
  <si>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</si>
  <si>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</si>
  <si>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</si>
  <si>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</si>
  <si>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</si>
  <si>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</si>
  <si>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</si>
  <si>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</si>
  <si>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</si>
  <si>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</si>
  <si>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</si>
  <si>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</si>
  <si>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</si>
  <si>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</si>
  <si>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</si>
  <si>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</si>
  <si>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</si>
  <si>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</si>
  <si>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</si>
  <si>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</si>
  <si>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</si>
  <si>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</si>
  <si>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</si>
  <si>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</si>
  <si>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</si>
  <si>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</si>
  <si>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</si>
  <si>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</si>
  <si>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</si>
  <si>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</si>
  <si>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</si>
  <si>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</si>
  <si>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</si>
  <si>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</si>
  <si>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</si>
  <si>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</si>
  <si>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</si>
  <si>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</si>
  <si>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</si>
  <si>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</si>
  <si>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</si>
  <si>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</si>
  <si>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</si>
  <si>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</si>
  <si>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</si>
  <si>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</si>
  <si>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</si>
  <si>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</si>
  <si>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</si>
  <si>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</si>
  <si>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</si>
  <si>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</si>
  <si>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</si>
  <si>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</si>
  <si>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</si>
  <si>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</si>
  <si>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</si>
  <si>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</si>
  <si>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</si>
  <si>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</si>
  <si>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</si>
  <si>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</si>
  <si>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</si>
  <si>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</si>
  <si>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</si>
  <si>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</si>
  <si>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</si>
  <si>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</si>
  <si>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</si>
  <si>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</si>
  <si>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</si>
  <si>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</si>
  <si>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</si>
  <si>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</si>
  <si>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</si>
  <si>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</si>
  <si>
    <r>
      <t xml:space="preserve">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t>
    </r>
    <r>
      <rPr>
        <u/>
        <sz val="11"/>
        <color theme="1"/>
        <rFont val="Calibri"/>
        <family val="2"/>
        <scheme val="minor"/>
      </rPr>
      <t>number of hours that a specific piece of equipment is checked out to a specific chemist for a specific project</t>
    </r>
    <r>
      <rPr>
        <sz val="11"/>
        <color theme="1"/>
        <rFont val="Calibri"/>
        <family val="2"/>
        <scheme val="minor"/>
      </rPr>
      <t>.  In addition, the charge to the project varies, depending upon the project, the chemist and the equipment.</t>
    </r>
  </si>
  <si>
    <t>num_hours</t>
  </si>
  <si>
    <t>charge_per_hr</t>
  </si>
  <si>
    <t>chemist</t>
  </si>
  <si>
    <t>project</t>
  </si>
  <si>
    <t>equipment</t>
  </si>
  <si>
    <t>fact table</t>
  </si>
  <si>
    <t>Chemist_key</t>
  </si>
  <si>
    <t>Project_key</t>
  </si>
  <si>
    <t>Equipment_key</t>
  </si>
  <si>
    <t xml:space="preserve">roll up to university and slice on course comp 300 </t>
  </si>
  <si>
    <t>roll up to university and slice on course comp 300 slice on instructor #007</t>
  </si>
  <si>
    <t>roll up to university and roll up to department and slice on CS department</t>
  </si>
  <si>
    <t>roll up to major and roll up to year and dice on math and 2013</t>
  </si>
  <si>
    <t>roll up to year and roll up to university and slice on 2013</t>
  </si>
  <si>
    <t xml:space="preserve">drill down to base cuboid </t>
  </si>
  <si>
    <t xml:space="preserve">roll up to department and drill down to student_id and slice on English </t>
  </si>
  <si>
    <t>roll up to year and slice on 2012</t>
  </si>
  <si>
    <t>roll up to year and roll up to university and slice on 2012</t>
  </si>
  <si>
    <t xml:space="preserve">T = </t>
  </si>
  <si>
    <t>H</t>
  </si>
  <si>
    <t>O</t>
  </si>
  <si>
    <t>A</t>
  </si>
  <si>
    <t>R</t>
  </si>
  <si>
    <t>D</t>
  </si>
  <si>
    <t>S</t>
  </si>
  <si>
    <t>E</t>
  </si>
  <si>
    <t>C</t>
  </si>
  <si>
    <t>U</t>
  </si>
  <si>
    <t>C1</t>
  </si>
  <si>
    <t>L1</t>
  </si>
  <si>
    <t>C2</t>
  </si>
  <si>
    <t>OA</t>
  </si>
  <si>
    <t>OR</t>
  </si>
  <si>
    <t>OD</t>
  </si>
  <si>
    <t>OS</t>
  </si>
  <si>
    <t>OE</t>
  </si>
  <si>
    <t>AR</t>
  </si>
  <si>
    <t>AD</t>
  </si>
  <si>
    <t>AS</t>
  </si>
  <si>
    <t>AE</t>
  </si>
  <si>
    <t>RD</t>
  </si>
  <si>
    <t>RS</t>
  </si>
  <si>
    <t>RE</t>
  </si>
  <si>
    <t>DS</t>
  </si>
  <si>
    <t>DE</t>
  </si>
  <si>
    <t>SE</t>
  </si>
  <si>
    <t>L2</t>
  </si>
  <si>
    <t>C3</t>
  </si>
  <si>
    <t>OAR</t>
  </si>
  <si>
    <t>OAS</t>
  </si>
  <si>
    <t>ORS</t>
  </si>
  <si>
    <t>OAE</t>
  </si>
  <si>
    <t>ORE</t>
  </si>
  <si>
    <t>OSE</t>
  </si>
  <si>
    <t>TEMP</t>
  </si>
  <si>
    <t>ARD</t>
  </si>
  <si>
    <t>ARS</t>
  </si>
  <si>
    <t>ARE</t>
  </si>
  <si>
    <t>ADS</t>
  </si>
  <si>
    <t>ADE</t>
  </si>
  <si>
    <t>ASE</t>
  </si>
  <si>
    <t>RDS</t>
  </si>
  <si>
    <t>RSE</t>
  </si>
  <si>
    <t>RDE</t>
  </si>
  <si>
    <t>X</t>
  </si>
  <si>
    <t>L3</t>
  </si>
  <si>
    <t>OARS</t>
  </si>
  <si>
    <t>ARDS</t>
  </si>
  <si>
    <t>ARDE</t>
  </si>
  <si>
    <t>ARSE</t>
  </si>
  <si>
    <t>C4</t>
  </si>
  <si>
    <t>L4</t>
  </si>
  <si>
    <t>SOR</t>
  </si>
  <si>
    <t>L</t>
  </si>
  <si>
    <t>s</t>
  </si>
  <si>
    <t>L-s</t>
  </si>
  <si>
    <t>Sup. Count_L</t>
  </si>
  <si>
    <t>Sup.Count_s</t>
  </si>
  <si>
    <t>Sup. Count (L-s)</t>
  </si>
  <si>
    <t>Confidence</t>
  </si>
  <si>
    <t>SR</t>
  </si>
  <si>
    <t>E{{SO:1}{SOAR:2}{SAR:1}}</t>
  </si>
  <si>
    <t>D {{SOAR:1}{SOARE:1}{SARE:1}}</t>
  </si>
  <si>
    <t>R{{SOA:3}{SA:2}}</t>
  </si>
  <si>
    <t>A{{S:1}{SO:3}}</t>
  </si>
  <si>
    <t>O{S:4}</t>
  </si>
  <si>
    <t>&lt;S:3,A:3,R:3&gt;</t>
  </si>
  <si>
    <t>&lt;S:4,O:3,A:3,R:3&gt;</t>
  </si>
  <si>
    <t>&lt;S:4,O:3&gt;</t>
  </si>
  <si>
    <t>&lt;S:4&gt;</t>
  </si>
  <si>
    <t>{{S,D:3}{A,D:3}{R,D:3}{S,A,R,D:3}}</t>
  </si>
  <si>
    <t>&lt;S:5,A:5&gt;</t>
  </si>
  <si>
    <t>{{S,R:5}{A,R:5}{S,A,R:5}}</t>
  </si>
  <si>
    <t>{S,A:4}</t>
  </si>
  <si>
    <t>{S,O:4&gt;</t>
  </si>
  <si>
    <t>{{S,E:4}{O,E:3}{A,E:3}{R,E:3}{SOARE:3}}</t>
  </si>
  <si>
    <t>{{S,O,A,R:1}{S,O,A,R,E:1}{S,A,R,E:1}}</t>
  </si>
  <si>
    <t>{{S,O:1}{S,O,A,R:2}{S,A,R:1}}</t>
  </si>
  <si>
    <t>&lt;S:4,A:3,R:3&gt;</t>
  </si>
  <si>
    <t>{{S,E:4}{A,E:3}{R,E:3}{S,A,R,E:3}}</t>
  </si>
  <si>
    <t>ARES</t>
  </si>
  <si>
    <t>{{S,O,A:3}{S,A:1}}</t>
  </si>
  <si>
    <t>&lt;S:4,O:3,A:4&gt;</t>
  </si>
  <si>
    <t>{{S,R:4}{O,R:3}{A,R:4}{S,O,A,R:3}</t>
  </si>
  <si>
    <t>{{S,O:3}{S:1}}</t>
  </si>
  <si>
    <t>{{S,A:4}{O,A:3}{S,O,A:3}</t>
  </si>
  <si>
    <t>{S:4}</t>
  </si>
  <si>
    <t>{S,O:4}</t>
  </si>
  <si>
    <t>{}</t>
  </si>
  <si>
    <t>&lt;&gt;</t>
  </si>
  <si>
    <t>Expected</t>
  </si>
  <si>
    <t>(O-E)^2/E</t>
  </si>
  <si>
    <t>We cannot conclude that there is no connection between the data since 2976.19 is greater than 3.841</t>
  </si>
  <si>
    <t>BD</t>
  </si>
  <si>
    <t>B = hamBurger</t>
  </si>
  <si>
    <t>D = hot Dog</t>
  </si>
  <si>
    <t>~BD</t>
  </si>
  <si>
    <t>B~D</t>
  </si>
  <si>
    <t>~B~D</t>
  </si>
  <si>
    <t>chi-sq</t>
  </si>
  <si>
    <t>lift</t>
  </si>
  <si>
    <t>all_conf</t>
  </si>
  <si>
    <t>Kulc</t>
  </si>
  <si>
    <t>cosine</t>
  </si>
  <si>
    <t>max_conf</t>
  </si>
  <si>
    <t xml:space="preserve">The data appears neutrally associated because kulc and cosine are close to  0.5 however chi-square implies a positive association. </t>
  </si>
  <si>
    <t>age</t>
  </si>
  <si>
    <t>income</t>
  </si>
  <si>
    <t>student</t>
  </si>
  <si>
    <t>credit_rating</t>
  </si>
  <si>
    <t>buys_computer</t>
  </si>
  <si>
    <t>no</t>
  </si>
  <si>
    <t>fair</t>
  </si>
  <si>
    <t xml:space="preserve">no </t>
  </si>
  <si>
    <t>excellent</t>
  </si>
  <si>
    <t>middle age</t>
  </si>
  <si>
    <t>yes</t>
  </si>
  <si>
    <t>gain ratio</t>
  </si>
  <si>
    <t xml:space="preserve">info gain </t>
  </si>
  <si>
    <t>looks like gini which makes sense because they both consider midpoint values for split points when deciding to split or not. Gini uses a binary split for each attribute though, which is different than the method used in information gain.</t>
  </si>
  <si>
    <t xml:space="preserve">Looks different than gini and info gain, which makes sense since it is determing splits differently than the other two. It is deciding to split based on potentital information gained by splitting on the attribute with the maximum gain. </t>
  </si>
  <si>
    <t>department</t>
  </si>
  <si>
    <t>status</t>
  </si>
  <si>
    <t>salary</t>
  </si>
  <si>
    <t>count</t>
  </si>
  <si>
    <t>sales</t>
  </si>
  <si>
    <t>31-35</t>
  </si>
  <si>
    <t>junior</t>
  </si>
  <si>
    <t>26-30</t>
  </si>
  <si>
    <t>systems</t>
  </si>
  <si>
    <t>21-25</t>
  </si>
  <si>
    <t>46-50</t>
  </si>
  <si>
    <t>66-70</t>
  </si>
  <si>
    <t>41-45</t>
  </si>
  <si>
    <t>marketing</t>
  </si>
  <si>
    <t>secretary</t>
  </si>
  <si>
    <t>36-40</t>
  </si>
  <si>
    <t>|senior|</t>
  </si>
  <si>
    <t>|junior|</t>
  </si>
  <si>
    <t>Info(D) = (-113/165)*log_2(113/165) -(52/165)*log_2(52/165)</t>
  </si>
  <si>
    <t>value of department</t>
  </si>
  <si>
    <t>#senior_j</t>
  </si>
  <si>
    <t>#junior_j</t>
  </si>
  <si>
    <t xml:space="preserve">GainRatio(A)= </t>
  </si>
  <si>
    <t>Gain(A)</t>
  </si>
  <si>
    <t>SplitInfo_A(D)</t>
  </si>
  <si>
    <t>Gain_Dept = Info(D) -Info_Dept(D)</t>
  </si>
  <si>
    <t>P=5</t>
  </si>
  <si>
    <t>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</si>
</sst>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indexed="64"/>
      </left>
      <right style="thin">
        <color indexed="64"/>
      </right>
      <top/>
      <bottom/>
      <diagonal/>
    </border>
  </borders>
  <cellStyleXfs count="2">
    <xf numFmtId="0" fontId="0" fillId="0" borderId="0"/>
    <xf numFmtId="0" fontId="6" fillId="0" borderId="0"/>
  </cellStyleXfs>
  <cellXfs count="88">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2" xfId="0" applyBorder="1"/>
    <xf numFmtId="0" fontId="0" fillId="0" borderId="2" xfId="0" applyBorder="1"/>
    <xf numFmtId="0" fontId="0" fillId="0" borderId="1" xfId="0" applyBorder="1" applyAlignment="1">
      <alignment horizontal="right"/>
    </xf>
    <xf numFmtId="0" fontId="0" fillId="5" borderId="1" xfId="0" applyFill="1" applyBorder="1"/>
    <xf numFmtId="0" fontId="0" fillId="0" borderId="0" xfId="0" applyAlignment="1"/>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xf numFmtId="0" fontId="0" fillId="0" borderId="0" xfId="0" applyAlignment="1">
      <alignment horizontal="center" vertical="center" wrapText="1"/>
    </xf>
    <xf numFmtId="0" fontId="0" fillId="6" borderId="0" xfId="0" applyFill="1"/>
    <xf numFmtId="0" fontId="0" fillId="2" borderId="12" xfId="0" applyFill="1" applyBorder="1"/>
    <xf numFmtId="0" fontId="9" fillId="0" borderId="0" xfId="0" applyFont="1" applyBorder="1" applyAlignment="1">
      <alignment horizontal="center"/>
    </xf>
    <xf numFmtId="0" fontId="9" fillId="0" borderId="0" xfId="0" applyFont="1" applyBorder="1" applyAlignment="1">
      <alignment horizontal="right"/>
    </xf>
    <xf numFmtId="0" fontId="0" fillId="0" borderId="0" xfId="0" applyBorder="1" applyAlignment="1">
      <alignment horizontal="center"/>
    </xf>
    <xf numFmtId="2" fontId="0" fillId="0" borderId="0" xfId="0" applyNumberFormat="1" applyBorder="1"/>
  </cellXfs>
  <cellStyles count="2">
    <cellStyle name="Normal" xfId="0" builtinId="0"/>
    <cellStyle name="Normal 2" xfId="1" xr:uid="{00000000-0005-0000-0000-000001000000}"/>
  </cellStyles>
  <dxfs count="3">
    <dxf>
      <fill>
        <patternFill>
          <bgColor theme="6"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HW'!$H$7</c:f>
              <c:strCache>
                <c:ptCount val="1"/>
                <c:pt idx="0">
                  <c:v>TPR</c:v>
                </c:pt>
              </c:strCache>
            </c:strRef>
          </c:tx>
          <c:xVal>
            <c:numRef>
              <c:f>'Problem 8.12  HW'!$I$8:$I$17</c:f>
              <c:numCache>
                <c:formatCode>General</c:formatCode>
                <c:ptCount val="10"/>
                <c:pt idx="0">
                  <c:v>0</c:v>
                </c:pt>
                <c:pt idx="1">
                  <c:v>0.2</c:v>
                </c:pt>
                <c:pt idx="2">
                  <c:v>0.2</c:v>
                </c:pt>
                <c:pt idx="3">
                  <c:v>0.4</c:v>
                </c:pt>
                <c:pt idx="4">
                  <c:v>0.6</c:v>
                </c:pt>
                <c:pt idx="5">
                  <c:v>0.8</c:v>
                </c:pt>
                <c:pt idx="6">
                  <c:v>0.8</c:v>
                </c:pt>
                <c:pt idx="7">
                  <c:v>0.8</c:v>
                </c:pt>
                <c:pt idx="8">
                  <c:v>1</c:v>
                </c:pt>
                <c:pt idx="9">
                  <c:v>1</c:v>
                </c:pt>
              </c:numCache>
            </c:numRef>
          </c:xVal>
          <c:yVal>
            <c:numRef>
              <c:f>'Problem 8.12  HW'!$H$8:$H$17</c:f>
              <c:numCache>
                <c:formatCode>General</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292F-4989-A223-71B6E59CBD79}"/>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32</xdr:row>
      <xdr:rowOff>123825</xdr:rowOff>
    </xdr:from>
    <xdr:to>
      <xdr:col>3</xdr:col>
      <xdr:colOff>1104900</xdr:colOff>
      <xdr:row>34</xdr:row>
      <xdr:rowOff>123825</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flipV="1">
          <a:off x="1485900" y="7820025"/>
          <a:ext cx="1028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35</xdr:row>
      <xdr:rowOff>95250</xdr:rowOff>
    </xdr:from>
    <xdr:to>
      <xdr:col>3</xdr:col>
      <xdr:colOff>1114425</xdr:colOff>
      <xdr:row>38</xdr:row>
      <xdr:rowOff>85725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flipH="1">
          <a:off x="1466850" y="8391525"/>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32</xdr:row>
      <xdr:rowOff>76200</xdr:rowOff>
    </xdr:from>
    <xdr:to>
      <xdr:col>6</xdr:col>
      <xdr:colOff>571500</xdr:colOff>
      <xdr:row>36</xdr:row>
      <xdr:rowOff>133350</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V="1">
          <a:off x="3905250" y="7772400"/>
          <a:ext cx="1066800"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323850</xdr:colOff>
      <xdr:row>127</xdr:row>
      <xdr:rowOff>85725</xdr:rowOff>
    </xdr:from>
    <xdr:to>
      <xdr:col>9</xdr:col>
      <xdr:colOff>533400</xdr:colOff>
      <xdr:row>131</xdr:row>
      <xdr:rowOff>47625</xdr:rowOff>
    </xdr:to>
    <xdr:grpSp>
      <xdr:nvGrpSpPr>
        <xdr:cNvPr id="15" name="Group 14">
          <a:extLst>
            <a:ext uri="{FF2B5EF4-FFF2-40B4-BE49-F238E27FC236}">
              <a16:creationId xmlns:a16="http://schemas.microsoft.com/office/drawing/2014/main" id="{00000000-0008-0000-0900-00000F000000}"/>
            </a:ext>
          </a:extLst>
        </xdr:cNvPr>
        <xdr:cNvGrpSpPr/>
      </xdr:nvGrpSpPr>
      <xdr:grpSpPr>
        <a:xfrm>
          <a:off x="5781675" y="24469725"/>
          <a:ext cx="1209675" cy="723900"/>
          <a:chOff x="581025" y="24203025"/>
          <a:chExt cx="1209675" cy="723900"/>
        </a:xfrm>
      </xdr:grpSpPr>
      <xdr:sp macro="" textlink="">
        <xdr:nvSpPr>
          <xdr:cNvPr id="16" name="Flowchart: Process 15">
            <a:extLst>
              <a:ext uri="{FF2B5EF4-FFF2-40B4-BE49-F238E27FC236}">
                <a16:creationId xmlns:a16="http://schemas.microsoft.com/office/drawing/2014/main" id="{00000000-0008-0000-0900-000010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17" name="Straight Arrow Connector 16">
            <a:extLst>
              <a:ext uri="{FF2B5EF4-FFF2-40B4-BE49-F238E27FC236}">
                <a16:creationId xmlns:a16="http://schemas.microsoft.com/office/drawing/2014/main" id="{00000000-0008-0000-0900-000011000000}"/>
              </a:ext>
            </a:extLst>
          </xdr:cNvPr>
          <xdr:cNvCxnSpPr>
            <a:stCxn id="1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8</xdr:col>
      <xdr:colOff>371475</xdr:colOff>
      <xdr:row>132</xdr:row>
      <xdr:rowOff>123825</xdr:rowOff>
    </xdr:from>
    <xdr:to>
      <xdr:col>9</xdr:col>
      <xdr:colOff>581025</xdr:colOff>
      <xdr:row>136</xdr:row>
      <xdr:rowOff>19050</xdr:rowOff>
    </xdr:to>
    <xdr:grpSp>
      <xdr:nvGrpSpPr>
        <xdr:cNvPr id="38" name="Group 37">
          <a:extLst>
            <a:ext uri="{FF2B5EF4-FFF2-40B4-BE49-F238E27FC236}">
              <a16:creationId xmlns:a16="http://schemas.microsoft.com/office/drawing/2014/main" id="{00000000-0008-0000-0900-000026000000}"/>
            </a:ext>
          </a:extLst>
        </xdr:cNvPr>
        <xdr:cNvGrpSpPr/>
      </xdr:nvGrpSpPr>
      <xdr:grpSpPr>
        <a:xfrm>
          <a:off x="5829300" y="25460325"/>
          <a:ext cx="1209675" cy="657225"/>
          <a:chOff x="5829300" y="25460325"/>
          <a:chExt cx="1209675" cy="657225"/>
        </a:xfrm>
      </xdr:grpSpPr>
      <xdr:sp macro="" textlink="">
        <xdr:nvSpPr>
          <xdr:cNvPr id="29" name="Flowchart: Process 28">
            <a:extLst>
              <a:ext uri="{FF2B5EF4-FFF2-40B4-BE49-F238E27FC236}">
                <a16:creationId xmlns:a16="http://schemas.microsoft.com/office/drawing/2014/main" id="{00000000-0008-0000-0900-00001D000000}"/>
              </a:ext>
            </a:extLst>
          </xdr:cNvPr>
          <xdr:cNvSpPr/>
        </xdr:nvSpPr>
        <xdr:spPr>
          <a:xfrm>
            <a:off x="5829300" y="254603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30" name="Straight Arrow Connector 29">
            <a:extLst>
              <a:ext uri="{FF2B5EF4-FFF2-40B4-BE49-F238E27FC236}">
                <a16:creationId xmlns:a16="http://schemas.microsoft.com/office/drawing/2014/main" id="{00000000-0008-0000-0900-00001E000000}"/>
              </a:ext>
            </a:extLst>
          </xdr:cNvPr>
          <xdr:cNvCxnSpPr>
            <a:stCxn id="29" idx="2"/>
          </xdr:cNvCxnSpPr>
        </xdr:nvCxnSpPr>
        <xdr:spPr>
          <a:xfrm flipH="1">
            <a:off x="6210300" y="25841325"/>
            <a:ext cx="223838"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xnSp macro="">
        <xdr:nvCxnSpPr>
          <xdr:cNvPr id="33" name="Straight Arrow Connector 32">
            <a:extLst>
              <a:ext uri="{FF2B5EF4-FFF2-40B4-BE49-F238E27FC236}">
                <a16:creationId xmlns:a16="http://schemas.microsoft.com/office/drawing/2014/main" id="{00000000-0008-0000-0900-000021000000}"/>
              </a:ext>
            </a:extLst>
          </xdr:cNvPr>
          <xdr:cNvCxnSpPr>
            <a:stCxn id="29" idx="2"/>
          </xdr:cNvCxnSpPr>
        </xdr:nvCxnSpPr>
        <xdr:spPr>
          <a:xfrm>
            <a:off x="6434138" y="25841325"/>
            <a:ext cx="29051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19050</xdr:colOff>
      <xdr:row>135</xdr:row>
      <xdr:rowOff>47625</xdr:rowOff>
    </xdr:from>
    <xdr:to>
      <xdr:col>3</xdr:col>
      <xdr:colOff>104775</xdr:colOff>
      <xdr:row>162</xdr:row>
      <xdr:rowOff>28575</xdr:rowOff>
    </xdr:to>
    <xdr:grpSp>
      <xdr:nvGrpSpPr>
        <xdr:cNvPr id="51" name="Group 50">
          <a:extLst>
            <a:ext uri="{FF2B5EF4-FFF2-40B4-BE49-F238E27FC236}">
              <a16:creationId xmlns:a16="http://schemas.microsoft.com/office/drawing/2014/main" id="{00000000-0008-0000-0900-000033000000}"/>
            </a:ext>
          </a:extLst>
        </xdr:cNvPr>
        <xdr:cNvGrpSpPr/>
      </xdr:nvGrpSpPr>
      <xdr:grpSpPr>
        <a:xfrm>
          <a:off x="628650" y="25955625"/>
          <a:ext cx="1304925" cy="5124450"/>
          <a:chOff x="1028700" y="25660350"/>
          <a:chExt cx="1304925" cy="5124450"/>
        </a:xfrm>
      </xdr:grpSpPr>
      <xdr:grpSp>
        <xdr:nvGrpSpPr>
          <xdr:cNvPr id="6" name="Group 5">
            <a:extLst>
              <a:ext uri="{FF2B5EF4-FFF2-40B4-BE49-F238E27FC236}">
                <a16:creationId xmlns:a16="http://schemas.microsoft.com/office/drawing/2014/main" id="{00000000-0008-0000-0900-000006000000}"/>
              </a:ext>
            </a:extLst>
          </xdr:cNvPr>
          <xdr:cNvGrpSpPr/>
        </xdr:nvGrpSpPr>
        <xdr:grpSpPr>
          <a:xfrm>
            <a:off x="1038225" y="26308050"/>
            <a:ext cx="1209675" cy="685800"/>
            <a:chOff x="581025" y="24203025"/>
            <a:chExt cx="1209675" cy="685800"/>
          </a:xfrm>
        </xdr:grpSpPr>
        <xdr:sp macro="" textlink="">
          <xdr:nvSpPr>
            <xdr:cNvPr id="2" name="Flowchart: Process 1">
              <a:extLst>
                <a:ext uri="{FF2B5EF4-FFF2-40B4-BE49-F238E27FC236}">
                  <a16:creationId xmlns:a16="http://schemas.microsoft.com/office/drawing/2014/main" id="{00000000-0008-0000-0900-00000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S:1</a:t>
              </a:r>
            </a:p>
          </xdr:txBody>
        </xdr:sp>
        <xdr:cxnSp macro="">
          <xdr:nvCxnSpPr>
            <xdr:cNvPr id="5" name="Straight Arrow Connector 4">
              <a:extLst>
                <a:ext uri="{FF2B5EF4-FFF2-40B4-BE49-F238E27FC236}">
                  <a16:creationId xmlns:a16="http://schemas.microsoft.com/office/drawing/2014/main" id="{00000000-0008-0000-0900-000005000000}"/>
                </a:ext>
              </a:extLst>
            </xdr:cNvPr>
            <xdr:cNvCxnSpPr>
              <a:stCxn id="2"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 name="Group 8">
            <a:extLst>
              <a:ext uri="{FF2B5EF4-FFF2-40B4-BE49-F238E27FC236}">
                <a16:creationId xmlns:a16="http://schemas.microsoft.com/office/drawing/2014/main" id="{00000000-0008-0000-0900-000009000000}"/>
              </a:ext>
            </a:extLst>
          </xdr:cNvPr>
          <xdr:cNvGrpSpPr/>
        </xdr:nvGrpSpPr>
        <xdr:grpSpPr>
          <a:xfrm>
            <a:off x="1028700" y="25660350"/>
            <a:ext cx="1209675" cy="638175"/>
            <a:chOff x="619125" y="24364950"/>
            <a:chExt cx="1209675" cy="638175"/>
          </a:xfrm>
        </xdr:grpSpPr>
        <xdr:sp macro="" textlink="">
          <xdr:nvSpPr>
            <xdr:cNvPr id="10" name="Flowchart: Process 9">
              <a:extLst>
                <a:ext uri="{FF2B5EF4-FFF2-40B4-BE49-F238E27FC236}">
                  <a16:creationId xmlns:a16="http://schemas.microsoft.com/office/drawing/2014/main" id="{00000000-0008-0000-0900-00000A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 name="Straight Arrow Connector 10">
              <a:extLst>
                <a:ext uri="{FF2B5EF4-FFF2-40B4-BE49-F238E27FC236}">
                  <a16:creationId xmlns:a16="http://schemas.microsoft.com/office/drawing/2014/main" id="{00000000-0008-0000-0900-00000B000000}"/>
                </a:ext>
              </a:extLst>
            </xdr:cNvPr>
            <xdr:cNvCxnSpPr>
              <a:stCxn id="10"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 name="Group 17">
            <a:extLst>
              <a:ext uri="{FF2B5EF4-FFF2-40B4-BE49-F238E27FC236}">
                <a16:creationId xmlns:a16="http://schemas.microsoft.com/office/drawing/2014/main" id="{00000000-0008-0000-0900-000012000000}"/>
              </a:ext>
            </a:extLst>
          </xdr:cNvPr>
          <xdr:cNvGrpSpPr/>
        </xdr:nvGrpSpPr>
        <xdr:grpSpPr>
          <a:xfrm>
            <a:off x="1028700" y="26955750"/>
            <a:ext cx="1209675" cy="638175"/>
            <a:chOff x="581025" y="24203025"/>
            <a:chExt cx="1209675" cy="638175"/>
          </a:xfrm>
        </xdr:grpSpPr>
        <xdr:sp macro="" textlink="">
          <xdr:nvSpPr>
            <xdr:cNvPr id="19" name="Flowchart: Process 18">
              <a:extLst>
                <a:ext uri="{FF2B5EF4-FFF2-40B4-BE49-F238E27FC236}">
                  <a16:creationId xmlns:a16="http://schemas.microsoft.com/office/drawing/2014/main" id="{00000000-0008-0000-0900-00001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O:1</a:t>
              </a:r>
            </a:p>
          </xdr:txBody>
        </xdr:sp>
        <xdr:cxnSp macro="">
          <xdr:nvCxnSpPr>
            <xdr:cNvPr id="20" name="Straight Arrow Connector 19">
              <a:extLst>
                <a:ext uri="{FF2B5EF4-FFF2-40B4-BE49-F238E27FC236}">
                  <a16:creationId xmlns:a16="http://schemas.microsoft.com/office/drawing/2014/main" id="{00000000-0008-0000-0900-000014000000}"/>
                </a:ext>
              </a:extLst>
            </xdr:cNvPr>
            <xdr:cNvCxnSpPr>
              <a:stCxn id="1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 name="Group 20">
            <a:extLst>
              <a:ext uri="{FF2B5EF4-FFF2-40B4-BE49-F238E27FC236}">
                <a16:creationId xmlns:a16="http://schemas.microsoft.com/office/drawing/2014/main" id="{00000000-0008-0000-0900-000015000000}"/>
              </a:ext>
            </a:extLst>
          </xdr:cNvPr>
          <xdr:cNvGrpSpPr/>
        </xdr:nvGrpSpPr>
        <xdr:grpSpPr>
          <a:xfrm>
            <a:off x="1076325" y="27584400"/>
            <a:ext cx="1209675" cy="657225"/>
            <a:chOff x="581025" y="24203025"/>
            <a:chExt cx="1209675" cy="657225"/>
          </a:xfrm>
        </xdr:grpSpPr>
        <xdr:sp macro="" textlink="">
          <xdr:nvSpPr>
            <xdr:cNvPr id="22" name="Flowchart: Process 21">
              <a:extLst>
                <a:ext uri="{FF2B5EF4-FFF2-40B4-BE49-F238E27FC236}">
                  <a16:creationId xmlns:a16="http://schemas.microsoft.com/office/drawing/2014/main" id="{00000000-0008-0000-0900-00001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3" name="Straight Arrow Connector 22">
              <a:extLst>
                <a:ext uri="{FF2B5EF4-FFF2-40B4-BE49-F238E27FC236}">
                  <a16:creationId xmlns:a16="http://schemas.microsoft.com/office/drawing/2014/main" id="{00000000-0008-0000-0900-000017000000}"/>
                </a:ext>
              </a:extLst>
            </xdr:cNvPr>
            <xdr:cNvCxnSpPr>
              <a:stCxn id="22"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39" name="Group 38">
            <a:extLst>
              <a:ext uri="{FF2B5EF4-FFF2-40B4-BE49-F238E27FC236}">
                <a16:creationId xmlns:a16="http://schemas.microsoft.com/office/drawing/2014/main" id="{00000000-0008-0000-0900-000027000000}"/>
              </a:ext>
            </a:extLst>
          </xdr:cNvPr>
          <xdr:cNvGrpSpPr/>
        </xdr:nvGrpSpPr>
        <xdr:grpSpPr>
          <a:xfrm>
            <a:off x="1104900" y="28203525"/>
            <a:ext cx="1209675" cy="723900"/>
            <a:chOff x="581025" y="24203025"/>
            <a:chExt cx="1209675" cy="723900"/>
          </a:xfrm>
        </xdr:grpSpPr>
        <xdr:sp macro="" textlink="">
          <xdr:nvSpPr>
            <xdr:cNvPr id="40" name="Flowchart: Process 39">
              <a:extLst>
                <a:ext uri="{FF2B5EF4-FFF2-40B4-BE49-F238E27FC236}">
                  <a16:creationId xmlns:a16="http://schemas.microsoft.com/office/drawing/2014/main" id="{00000000-0008-0000-0900-00002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41" name="Straight Arrow Connector 40">
              <a:extLst>
                <a:ext uri="{FF2B5EF4-FFF2-40B4-BE49-F238E27FC236}">
                  <a16:creationId xmlns:a16="http://schemas.microsoft.com/office/drawing/2014/main" id="{00000000-0008-0000-0900-000029000000}"/>
                </a:ext>
              </a:extLst>
            </xdr:cNvPr>
            <xdr:cNvCxnSpPr>
              <a:stCxn id="40"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2" name="Group 41">
            <a:extLst>
              <a:ext uri="{FF2B5EF4-FFF2-40B4-BE49-F238E27FC236}">
                <a16:creationId xmlns:a16="http://schemas.microsoft.com/office/drawing/2014/main" id="{00000000-0008-0000-0900-00002A000000}"/>
              </a:ext>
            </a:extLst>
          </xdr:cNvPr>
          <xdr:cNvGrpSpPr/>
        </xdr:nvGrpSpPr>
        <xdr:grpSpPr>
          <a:xfrm>
            <a:off x="1085850" y="28956000"/>
            <a:ext cx="1209675" cy="723900"/>
            <a:chOff x="581025" y="24203025"/>
            <a:chExt cx="1209675" cy="723900"/>
          </a:xfrm>
        </xdr:grpSpPr>
        <xdr:sp macro="" textlink="">
          <xdr:nvSpPr>
            <xdr:cNvPr id="43" name="Flowchart: Process 42">
              <a:extLst>
                <a:ext uri="{FF2B5EF4-FFF2-40B4-BE49-F238E27FC236}">
                  <a16:creationId xmlns:a16="http://schemas.microsoft.com/office/drawing/2014/main" id="{00000000-0008-0000-0900-00002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44" name="Straight Arrow Connector 43">
              <a:extLst>
                <a:ext uri="{FF2B5EF4-FFF2-40B4-BE49-F238E27FC236}">
                  <a16:creationId xmlns:a16="http://schemas.microsoft.com/office/drawing/2014/main" id="{00000000-0008-0000-0900-00002C000000}"/>
                </a:ext>
              </a:extLst>
            </xdr:cNvPr>
            <xdr:cNvCxnSpPr>
              <a:stCxn id="43"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5" name="Group 44">
            <a:extLst>
              <a:ext uri="{FF2B5EF4-FFF2-40B4-BE49-F238E27FC236}">
                <a16:creationId xmlns:a16="http://schemas.microsoft.com/office/drawing/2014/main" id="{00000000-0008-0000-0900-00002D000000}"/>
              </a:ext>
            </a:extLst>
          </xdr:cNvPr>
          <xdr:cNvGrpSpPr/>
        </xdr:nvGrpSpPr>
        <xdr:grpSpPr>
          <a:xfrm>
            <a:off x="1095375" y="29689425"/>
            <a:ext cx="1209675" cy="723900"/>
            <a:chOff x="581025" y="24203025"/>
            <a:chExt cx="1209675" cy="723900"/>
          </a:xfrm>
        </xdr:grpSpPr>
        <xdr:sp macro="" textlink="">
          <xdr:nvSpPr>
            <xdr:cNvPr id="46" name="Flowchart: Process 45">
              <a:extLst>
                <a:ext uri="{FF2B5EF4-FFF2-40B4-BE49-F238E27FC236}">
                  <a16:creationId xmlns:a16="http://schemas.microsoft.com/office/drawing/2014/main" id="{00000000-0008-0000-0900-00002E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47" name="Straight Arrow Connector 46">
              <a:extLst>
                <a:ext uri="{FF2B5EF4-FFF2-40B4-BE49-F238E27FC236}">
                  <a16:creationId xmlns:a16="http://schemas.microsoft.com/office/drawing/2014/main" id="{00000000-0008-0000-0900-00002F000000}"/>
                </a:ext>
              </a:extLst>
            </xdr:cNvPr>
            <xdr:cNvCxnSpPr>
              <a:stCxn id="4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49" name="Flowchart: Process 48">
            <a:extLst>
              <a:ext uri="{FF2B5EF4-FFF2-40B4-BE49-F238E27FC236}">
                <a16:creationId xmlns:a16="http://schemas.microsoft.com/office/drawing/2014/main" id="{00000000-0008-0000-0900-000031000000}"/>
              </a:ext>
            </a:extLst>
          </xdr:cNvPr>
          <xdr:cNvSpPr/>
        </xdr:nvSpPr>
        <xdr:spPr>
          <a:xfrm>
            <a:off x="1123950" y="304038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clientData/>
  </xdr:twoCellAnchor>
  <xdr:twoCellAnchor>
    <xdr:from>
      <xdr:col>4</xdr:col>
      <xdr:colOff>38100</xdr:colOff>
      <xdr:row>138</xdr:row>
      <xdr:rowOff>57150</xdr:rowOff>
    </xdr:from>
    <xdr:to>
      <xdr:col>5</xdr:col>
      <xdr:colOff>752475</xdr:colOff>
      <xdr:row>164</xdr:row>
      <xdr:rowOff>28575</xdr:rowOff>
    </xdr:to>
    <xdr:grpSp>
      <xdr:nvGrpSpPr>
        <xdr:cNvPr id="85" name="Group 84">
          <a:extLst>
            <a:ext uri="{FF2B5EF4-FFF2-40B4-BE49-F238E27FC236}">
              <a16:creationId xmlns:a16="http://schemas.microsoft.com/office/drawing/2014/main" id="{00000000-0008-0000-0900-000055000000}"/>
            </a:ext>
          </a:extLst>
        </xdr:cNvPr>
        <xdr:cNvGrpSpPr/>
      </xdr:nvGrpSpPr>
      <xdr:grpSpPr>
        <a:xfrm>
          <a:off x="2476500" y="26536650"/>
          <a:ext cx="1323975" cy="4924425"/>
          <a:chOff x="2476500" y="26536650"/>
          <a:chExt cx="1323975" cy="4924425"/>
        </a:xfrm>
      </xdr:grpSpPr>
      <xdr:grpSp>
        <xdr:nvGrpSpPr>
          <xdr:cNvPr id="52" name="Group 51">
            <a:extLst>
              <a:ext uri="{FF2B5EF4-FFF2-40B4-BE49-F238E27FC236}">
                <a16:creationId xmlns:a16="http://schemas.microsoft.com/office/drawing/2014/main" id="{00000000-0008-0000-0900-000034000000}"/>
              </a:ext>
            </a:extLst>
          </xdr:cNvPr>
          <xdr:cNvGrpSpPr/>
        </xdr:nvGrpSpPr>
        <xdr:grpSpPr>
          <a:xfrm>
            <a:off x="2476500" y="26536650"/>
            <a:ext cx="1323975" cy="4924425"/>
            <a:chOff x="990600" y="25660350"/>
            <a:chExt cx="1323975" cy="4924425"/>
          </a:xfrm>
        </xdr:grpSpPr>
        <xdr:grpSp>
          <xdr:nvGrpSpPr>
            <xdr:cNvPr id="53" name="Group 52">
              <a:extLst>
                <a:ext uri="{FF2B5EF4-FFF2-40B4-BE49-F238E27FC236}">
                  <a16:creationId xmlns:a16="http://schemas.microsoft.com/office/drawing/2014/main" id="{00000000-0008-0000-0900-000035000000}"/>
                </a:ext>
              </a:extLst>
            </xdr:cNvPr>
            <xdr:cNvGrpSpPr/>
          </xdr:nvGrpSpPr>
          <xdr:grpSpPr>
            <a:xfrm>
              <a:off x="1038225" y="26308050"/>
              <a:ext cx="1209675" cy="685800"/>
              <a:chOff x="581025" y="24203025"/>
              <a:chExt cx="1209675" cy="685800"/>
            </a:xfrm>
          </xdr:grpSpPr>
          <xdr:sp macro="" textlink="">
            <xdr:nvSpPr>
              <xdr:cNvPr id="73" name="Flowchart: Process 72">
                <a:extLst>
                  <a:ext uri="{FF2B5EF4-FFF2-40B4-BE49-F238E27FC236}">
                    <a16:creationId xmlns:a16="http://schemas.microsoft.com/office/drawing/2014/main" id="{00000000-0008-0000-0900-000049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S:2</a:t>
                </a:r>
              </a:p>
            </xdr:txBody>
          </xdr:sp>
          <xdr:cxnSp macro="">
            <xdr:nvCxnSpPr>
              <xdr:cNvPr id="74" name="Straight Arrow Connector 73">
                <a:extLst>
                  <a:ext uri="{FF2B5EF4-FFF2-40B4-BE49-F238E27FC236}">
                    <a16:creationId xmlns:a16="http://schemas.microsoft.com/office/drawing/2014/main" id="{00000000-0008-0000-0900-00004A000000}"/>
                  </a:ext>
                </a:extLst>
              </xdr:cNvPr>
              <xdr:cNvCxnSpPr>
                <a:stCxn id="73"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4" name="Group 53">
              <a:extLst>
                <a:ext uri="{FF2B5EF4-FFF2-40B4-BE49-F238E27FC236}">
                  <a16:creationId xmlns:a16="http://schemas.microsoft.com/office/drawing/2014/main" id="{00000000-0008-0000-0900-000036000000}"/>
                </a:ext>
              </a:extLst>
            </xdr:cNvPr>
            <xdr:cNvGrpSpPr/>
          </xdr:nvGrpSpPr>
          <xdr:grpSpPr>
            <a:xfrm>
              <a:off x="1028700" y="25660350"/>
              <a:ext cx="1209675" cy="638175"/>
              <a:chOff x="619125" y="24364950"/>
              <a:chExt cx="1209675" cy="638175"/>
            </a:xfrm>
          </xdr:grpSpPr>
          <xdr:sp macro="" textlink="">
            <xdr:nvSpPr>
              <xdr:cNvPr id="71" name="Flowchart: Process 70">
                <a:extLst>
                  <a:ext uri="{FF2B5EF4-FFF2-40B4-BE49-F238E27FC236}">
                    <a16:creationId xmlns:a16="http://schemas.microsoft.com/office/drawing/2014/main" id="{00000000-0008-0000-0900-000047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72" name="Straight Arrow Connector 71">
                <a:extLst>
                  <a:ext uri="{FF2B5EF4-FFF2-40B4-BE49-F238E27FC236}">
                    <a16:creationId xmlns:a16="http://schemas.microsoft.com/office/drawing/2014/main" id="{00000000-0008-0000-0900-000048000000}"/>
                  </a:ext>
                </a:extLst>
              </xdr:cNvPr>
              <xdr:cNvCxnSpPr>
                <a:stCxn id="71"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5" name="Group 54">
              <a:extLst>
                <a:ext uri="{FF2B5EF4-FFF2-40B4-BE49-F238E27FC236}">
                  <a16:creationId xmlns:a16="http://schemas.microsoft.com/office/drawing/2014/main" id="{00000000-0008-0000-0900-000037000000}"/>
                </a:ext>
              </a:extLst>
            </xdr:cNvPr>
            <xdr:cNvGrpSpPr/>
          </xdr:nvGrpSpPr>
          <xdr:grpSpPr>
            <a:xfrm>
              <a:off x="1028700" y="26955750"/>
              <a:ext cx="1209675" cy="638175"/>
              <a:chOff x="581025" y="24203025"/>
              <a:chExt cx="1209675" cy="638175"/>
            </a:xfrm>
          </xdr:grpSpPr>
          <xdr:sp macro="" textlink="">
            <xdr:nvSpPr>
              <xdr:cNvPr id="69" name="Flowchart: Process 68">
                <a:extLst>
                  <a:ext uri="{FF2B5EF4-FFF2-40B4-BE49-F238E27FC236}">
                    <a16:creationId xmlns:a16="http://schemas.microsoft.com/office/drawing/2014/main" id="{00000000-0008-0000-0900-000045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70" name="Straight Arrow Connector 69">
                <a:extLst>
                  <a:ext uri="{FF2B5EF4-FFF2-40B4-BE49-F238E27FC236}">
                    <a16:creationId xmlns:a16="http://schemas.microsoft.com/office/drawing/2014/main" id="{00000000-0008-0000-0900-000046000000}"/>
                  </a:ext>
                </a:extLst>
              </xdr:cNvPr>
              <xdr:cNvCxnSpPr>
                <a:stCxn id="6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6" name="Group 55">
              <a:extLst>
                <a:ext uri="{FF2B5EF4-FFF2-40B4-BE49-F238E27FC236}">
                  <a16:creationId xmlns:a16="http://schemas.microsoft.com/office/drawing/2014/main" id="{00000000-0008-0000-0900-000038000000}"/>
                </a:ext>
              </a:extLst>
            </xdr:cNvPr>
            <xdr:cNvGrpSpPr/>
          </xdr:nvGrpSpPr>
          <xdr:grpSpPr>
            <a:xfrm>
              <a:off x="1076325" y="27584400"/>
              <a:ext cx="1209675" cy="657225"/>
              <a:chOff x="581025" y="24203025"/>
              <a:chExt cx="1209675" cy="657225"/>
            </a:xfrm>
          </xdr:grpSpPr>
          <xdr:sp macro="" textlink="">
            <xdr:nvSpPr>
              <xdr:cNvPr id="67" name="Flowchart: Process 66">
                <a:extLst>
                  <a:ext uri="{FF2B5EF4-FFF2-40B4-BE49-F238E27FC236}">
                    <a16:creationId xmlns:a16="http://schemas.microsoft.com/office/drawing/2014/main" id="{00000000-0008-0000-0900-00004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68" name="Straight Arrow Connector 67">
                <a:extLst>
                  <a:ext uri="{FF2B5EF4-FFF2-40B4-BE49-F238E27FC236}">
                    <a16:creationId xmlns:a16="http://schemas.microsoft.com/office/drawing/2014/main" id="{00000000-0008-0000-0900-000044000000}"/>
                  </a:ext>
                </a:extLst>
              </xdr:cNvPr>
              <xdr:cNvCxnSpPr>
                <a:stCxn id="67"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7" name="Group 56">
              <a:extLst>
                <a:ext uri="{FF2B5EF4-FFF2-40B4-BE49-F238E27FC236}">
                  <a16:creationId xmlns:a16="http://schemas.microsoft.com/office/drawing/2014/main" id="{00000000-0008-0000-0900-000039000000}"/>
                </a:ext>
              </a:extLst>
            </xdr:cNvPr>
            <xdr:cNvGrpSpPr/>
          </xdr:nvGrpSpPr>
          <xdr:grpSpPr>
            <a:xfrm>
              <a:off x="1104900" y="28203525"/>
              <a:ext cx="1209675" cy="723900"/>
              <a:chOff x="581025" y="24203025"/>
              <a:chExt cx="1209675" cy="723900"/>
            </a:xfrm>
          </xdr:grpSpPr>
          <xdr:sp macro="" textlink="">
            <xdr:nvSpPr>
              <xdr:cNvPr id="65" name="Flowchart: Process 64">
                <a:extLst>
                  <a:ext uri="{FF2B5EF4-FFF2-40B4-BE49-F238E27FC236}">
                    <a16:creationId xmlns:a16="http://schemas.microsoft.com/office/drawing/2014/main" id="{00000000-0008-0000-0900-00004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66" name="Straight Arrow Connector 65">
                <a:extLst>
                  <a:ext uri="{FF2B5EF4-FFF2-40B4-BE49-F238E27FC236}">
                    <a16:creationId xmlns:a16="http://schemas.microsoft.com/office/drawing/2014/main" id="{00000000-0008-0000-0900-000042000000}"/>
                  </a:ext>
                </a:extLst>
              </xdr:cNvPr>
              <xdr:cNvCxnSpPr>
                <a:stCxn id="65"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8" name="Group 57">
              <a:extLst>
                <a:ext uri="{FF2B5EF4-FFF2-40B4-BE49-F238E27FC236}">
                  <a16:creationId xmlns:a16="http://schemas.microsoft.com/office/drawing/2014/main" id="{00000000-0008-0000-0900-00003A000000}"/>
                </a:ext>
              </a:extLst>
            </xdr:cNvPr>
            <xdr:cNvGrpSpPr/>
          </xdr:nvGrpSpPr>
          <xdr:grpSpPr>
            <a:xfrm>
              <a:off x="1085850" y="28956000"/>
              <a:ext cx="1209675" cy="638175"/>
              <a:chOff x="581025" y="24203025"/>
              <a:chExt cx="1209675" cy="638175"/>
            </a:xfrm>
          </xdr:grpSpPr>
          <xdr:sp macro="" textlink="">
            <xdr:nvSpPr>
              <xdr:cNvPr id="63" name="Flowchart: Process 62">
                <a:extLst>
                  <a:ext uri="{FF2B5EF4-FFF2-40B4-BE49-F238E27FC236}">
                    <a16:creationId xmlns:a16="http://schemas.microsoft.com/office/drawing/2014/main" id="{00000000-0008-0000-0900-00003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64" name="Straight Arrow Connector 63">
                <a:extLst>
                  <a:ext uri="{FF2B5EF4-FFF2-40B4-BE49-F238E27FC236}">
                    <a16:creationId xmlns:a16="http://schemas.microsoft.com/office/drawing/2014/main" id="{00000000-0008-0000-0900-000040000000}"/>
                  </a:ext>
                </a:extLst>
              </xdr:cNvPr>
              <xdr:cNvCxnSpPr>
                <a:stCxn id="63" idx="2"/>
                <a:endCxn id="61" idx="0"/>
              </xdr:cNvCxnSpPr>
            </xdr:nvCxnSpPr>
            <xdr:spPr>
              <a:xfrm flipH="1">
                <a:off x="766763" y="24584025"/>
                <a:ext cx="419100"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9" name="Group 58">
              <a:extLst>
                <a:ext uri="{FF2B5EF4-FFF2-40B4-BE49-F238E27FC236}">
                  <a16:creationId xmlns:a16="http://schemas.microsoft.com/office/drawing/2014/main" id="{00000000-0008-0000-0900-00003B000000}"/>
                </a:ext>
              </a:extLst>
            </xdr:cNvPr>
            <xdr:cNvGrpSpPr/>
          </xdr:nvGrpSpPr>
          <xdr:grpSpPr>
            <a:xfrm>
              <a:off x="990600" y="29594175"/>
              <a:ext cx="561975" cy="609600"/>
              <a:chOff x="476250" y="24107775"/>
              <a:chExt cx="561975" cy="609600"/>
            </a:xfrm>
          </xdr:grpSpPr>
          <xdr:sp macro="" textlink="">
            <xdr:nvSpPr>
              <xdr:cNvPr id="61" name="Flowchart: Process 60">
                <a:extLst>
                  <a:ext uri="{FF2B5EF4-FFF2-40B4-BE49-F238E27FC236}">
                    <a16:creationId xmlns:a16="http://schemas.microsoft.com/office/drawing/2014/main" id="{00000000-0008-0000-0900-00003D000000}"/>
                  </a:ext>
                </a:extLst>
              </xdr:cNvPr>
              <xdr:cNvSpPr/>
            </xdr:nvSpPr>
            <xdr:spPr>
              <a:xfrm>
                <a:off x="476250" y="241077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62" name="Straight Arrow Connector 61">
                <a:extLst>
                  <a:ext uri="{FF2B5EF4-FFF2-40B4-BE49-F238E27FC236}">
                    <a16:creationId xmlns:a16="http://schemas.microsoft.com/office/drawing/2014/main" id="{00000000-0008-0000-0900-00003E000000}"/>
                  </a:ext>
                </a:extLst>
              </xdr:cNvPr>
              <xdr:cNvCxnSpPr>
                <a:stCxn id="61" idx="2"/>
                <a:endCxn id="60" idx="0"/>
              </xdr:cNvCxnSpPr>
            </xdr:nvCxnSpPr>
            <xdr:spPr>
              <a:xfrm>
                <a:off x="757238" y="24488775"/>
                <a:ext cx="4763"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60" name="Flowchart: Process 59">
              <a:extLst>
                <a:ext uri="{FF2B5EF4-FFF2-40B4-BE49-F238E27FC236}">
                  <a16:creationId xmlns:a16="http://schemas.microsoft.com/office/drawing/2014/main" id="{00000000-0008-0000-0900-00003C000000}"/>
                </a:ext>
              </a:extLst>
            </xdr:cNvPr>
            <xdr:cNvSpPr/>
          </xdr:nvSpPr>
          <xdr:spPr>
            <a:xfrm>
              <a:off x="1009651" y="302037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0" name="Group 79">
            <a:extLst>
              <a:ext uri="{FF2B5EF4-FFF2-40B4-BE49-F238E27FC236}">
                <a16:creationId xmlns:a16="http://schemas.microsoft.com/office/drawing/2014/main" id="{00000000-0008-0000-0900-000050000000}"/>
              </a:ext>
            </a:extLst>
          </xdr:cNvPr>
          <xdr:cNvGrpSpPr/>
        </xdr:nvGrpSpPr>
        <xdr:grpSpPr>
          <a:xfrm>
            <a:off x="3105151" y="30213300"/>
            <a:ext cx="609600" cy="647700"/>
            <a:chOff x="581025" y="23936325"/>
            <a:chExt cx="1209675" cy="647700"/>
          </a:xfrm>
        </xdr:grpSpPr>
        <xdr:sp macro="" textlink="">
          <xdr:nvSpPr>
            <xdr:cNvPr id="81" name="Flowchart: Process 80">
              <a:extLst>
                <a:ext uri="{FF2B5EF4-FFF2-40B4-BE49-F238E27FC236}">
                  <a16:creationId xmlns:a16="http://schemas.microsoft.com/office/drawing/2014/main" id="{00000000-0008-0000-0900-00005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82" name="Straight Arrow Connector 81">
              <a:extLst>
                <a:ext uri="{FF2B5EF4-FFF2-40B4-BE49-F238E27FC236}">
                  <a16:creationId xmlns:a16="http://schemas.microsoft.com/office/drawing/2014/main" id="{00000000-0008-0000-0900-000052000000}"/>
                </a:ext>
              </a:extLst>
            </xdr:cNvPr>
            <xdr:cNvCxnSpPr>
              <a:stCxn id="63" idx="2"/>
              <a:endCxn id="81" idx="0"/>
            </xdr:cNvCxnSpPr>
          </xdr:nvCxnSpPr>
          <xdr:spPr>
            <a:xfrm>
              <a:off x="722783" y="23936325"/>
              <a:ext cx="46308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clientData/>
  </xdr:twoCellAnchor>
  <xdr:twoCellAnchor>
    <xdr:from>
      <xdr:col>9</xdr:col>
      <xdr:colOff>571501</xdr:colOff>
      <xdr:row>137</xdr:row>
      <xdr:rowOff>114300</xdr:rowOff>
    </xdr:from>
    <xdr:to>
      <xdr:col>11</xdr:col>
      <xdr:colOff>38100</xdr:colOff>
      <xdr:row>138</xdr:row>
      <xdr:rowOff>0</xdr:rowOff>
    </xdr:to>
    <xdr:cxnSp macro="">
      <xdr:nvCxnSpPr>
        <xdr:cNvPr id="161" name="Straight Connector 160">
          <a:extLst>
            <a:ext uri="{FF2B5EF4-FFF2-40B4-BE49-F238E27FC236}">
              <a16:creationId xmlns:a16="http://schemas.microsoft.com/office/drawing/2014/main" id="{00000000-0008-0000-0900-0000A1000000}"/>
            </a:ext>
          </a:extLst>
        </xdr:cNvPr>
        <xdr:cNvCxnSpPr/>
      </xdr:nvCxnSpPr>
      <xdr:spPr>
        <a:xfrm flipV="1">
          <a:off x="7029451" y="26403300"/>
          <a:ext cx="685799" cy="762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139</xdr:row>
      <xdr:rowOff>66675</xdr:rowOff>
    </xdr:from>
    <xdr:to>
      <xdr:col>8</xdr:col>
      <xdr:colOff>504825</xdr:colOff>
      <xdr:row>165</xdr:row>
      <xdr:rowOff>19050</xdr:rowOff>
    </xdr:to>
    <xdr:grpSp>
      <xdr:nvGrpSpPr>
        <xdr:cNvPr id="180" name="Group 179">
          <a:extLst>
            <a:ext uri="{FF2B5EF4-FFF2-40B4-BE49-F238E27FC236}">
              <a16:creationId xmlns:a16="http://schemas.microsoft.com/office/drawing/2014/main" id="{00000000-0008-0000-0900-0000B4000000}"/>
            </a:ext>
          </a:extLst>
        </xdr:cNvPr>
        <xdr:cNvGrpSpPr/>
      </xdr:nvGrpSpPr>
      <xdr:grpSpPr>
        <a:xfrm>
          <a:off x="3924300" y="26736675"/>
          <a:ext cx="2038350" cy="4905375"/>
          <a:chOff x="3924300" y="26736675"/>
          <a:chExt cx="2038350" cy="4905375"/>
        </a:xfrm>
      </xdr:grpSpPr>
      <xdr:grpSp>
        <xdr:nvGrpSpPr>
          <xdr:cNvPr id="86" name="Group 85">
            <a:extLst>
              <a:ext uri="{FF2B5EF4-FFF2-40B4-BE49-F238E27FC236}">
                <a16:creationId xmlns:a16="http://schemas.microsoft.com/office/drawing/2014/main" id="{00000000-0008-0000-0900-000056000000}"/>
              </a:ext>
            </a:extLst>
          </xdr:cNvPr>
          <xdr:cNvGrpSpPr/>
        </xdr:nvGrpSpPr>
        <xdr:grpSpPr>
          <a:xfrm>
            <a:off x="3924300" y="26736675"/>
            <a:ext cx="1457325" cy="4905375"/>
            <a:chOff x="2276475" y="26536650"/>
            <a:chExt cx="1457325" cy="4905375"/>
          </a:xfrm>
        </xdr:grpSpPr>
        <xdr:grpSp>
          <xdr:nvGrpSpPr>
            <xdr:cNvPr id="87" name="Group 86">
              <a:extLst>
                <a:ext uri="{FF2B5EF4-FFF2-40B4-BE49-F238E27FC236}">
                  <a16:creationId xmlns:a16="http://schemas.microsoft.com/office/drawing/2014/main" id="{00000000-0008-0000-0900-000057000000}"/>
                </a:ext>
              </a:extLst>
            </xdr:cNvPr>
            <xdr:cNvGrpSpPr/>
          </xdr:nvGrpSpPr>
          <xdr:grpSpPr>
            <a:xfrm>
              <a:off x="2276475" y="26536650"/>
              <a:ext cx="1457325" cy="4905375"/>
              <a:chOff x="790575" y="25660350"/>
              <a:chExt cx="1457325" cy="4905375"/>
            </a:xfrm>
          </xdr:grpSpPr>
          <xdr:grpSp>
            <xdr:nvGrpSpPr>
              <xdr:cNvPr id="91" name="Group 90">
                <a:extLst>
                  <a:ext uri="{FF2B5EF4-FFF2-40B4-BE49-F238E27FC236}">
                    <a16:creationId xmlns:a16="http://schemas.microsoft.com/office/drawing/2014/main" id="{00000000-0008-0000-0900-00005B000000}"/>
                  </a:ext>
                </a:extLst>
              </xdr:cNvPr>
              <xdr:cNvGrpSpPr/>
            </xdr:nvGrpSpPr>
            <xdr:grpSpPr>
              <a:xfrm>
                <a:off x="1038225" y="26308050"/>
                <a:ext cx="1209675" cy="647700"/>
                <a:chOff x="581025" y="24203025"/>
                <a:chExt cx="1209675" cy="647700"/>
              </a:xfrm>
            </xdr:grpSpPr>
            <xdr:sp macro="" textlink="">
              <xdr:nvSpPr>
                <xdr:cNvPr id="111" name="Flowchart: Process 110">
                  <a:extLst>
                    <a:ext uri="{FF2B5EF4-FFF2-40B4-BE49-F238E27FC236}">
                      <a16:creationId xmlns:a16="http://schemas.microsoft.com/office/drawing/2014/main" id="{00000000-0008-0000-0900-00006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S:3</a:t>
                  </a:r>
                </a:p>
              </xdr:txBody>
            </xdr:sp>
            <xdr:cxnSp macro="">
              <xdr:nvCxnSpPr>
                <xdr:cNvPr id="112" name="Straight Arrow Connector 111">
                  <a:extLst>
                    <a:ext uri="{FF2B5EF4-FFF2-40B4-BE49-F238E27FC236}">
                      <a16:creationId xmlns:a16="http://schemas.microsoft.com/office/drawing/2014/main" id="{00000000-0008-0000-0900-000070000000}"/>
                    </a:ext>
                  </a:extLst>
                </xdr:cNvPr>
                <xdr:cNvCxnSpPr>
                  <a:stCxn id="111" idx="2"/>
                  <a:endCxn id="107"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2" name="Group 91">
                <a:extLst>
                  <a:ext uri="{FF2B5EF4-FFF2-40B4-BE49-F238E27FC236}">
                    <a16:creationId xmlns:a16="http://schemas.microsoft.com/office/drawing/2014/main" id="{00000000-0008-0000-0900-00005C000000}"/>
                  </a:ext>
                </a:extLst>
              </xdr:cNvPr>
              <xdr:cNvGrpSpPr/>
            </xdr:nvGrpSpPr>
            <xdr:grpSpPr>
              <a:xfrm>
                <a:off x="1028700" y="25660350"/>
                <a:ext cx="1209675" cy="647700"/>
                <a:chOff x="619125" y="24364950"/>
                <a:chExt cx="1209675" cy="647700"/>
              </a:xfrm>
            </xdr:grpSpPr>
            <xdr:sp macro="" textlink="">
              <xdr:nvSpPr>
                <xdr:cNvPr id="109" name="Flowchart: Process 108">
                  <a:extLst>
                    <a:ext uri="{FF2B5EF4-FFF2-40B4-BE49-F238E27FC236}">
                      <a16:creationId xmlns:a16="http://schemas.microsoft.com/office/drawing/2014/main" id="{00000000-0008-0000-0900-00006D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0" name="Straight Arrow Connector 109">
                  <a:extLst>
                    <a:ext uri="{FF2B5EF4-FFF2-40B4-BE49-F238E27FC236}">
                      <a16:creationId xmlns:a16="http://schemas.microsoft.com/office/drawing/2014/main" id="{00000000-0008-0000-0900-00006E000000}"/>
                    </a:ext>
                  </a:extLst>
                </xdr:cNvPr>
                <xdr:cNvCxnSpPr>
                  <a:stCxn id="109" idx="2"/>
                  <a:endCxn id="111"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3" name="Group 92">
                <a:extLst>
                  <a:ext uri="{FF2B5EF4-FFF2-40B4-BE49-F238E27FC236}">
                    <a16:creationId xmlns:a16="http://schemas.microsoft.com/office/drawing/2014/main" id="{00000000-0008-0000-0900-00005D000000}"/>
                  </a:ext>
                </a:extLst>
              </xdr:cNvPr>
              <xdr:cNvGrpSpPr/>
            </xdr:nvGrpSpPr>
            <xdr:grpSpPr>
              <a:xfrm>
                <a:off x="1028701" y="26955750"/>
                <a:ext cx="657224" cy="628650"/>
                <a:chOff x="581026" y="24203025"/>
                <a:chExt cx="657224" cy="628650"/>
              </a:xfrm>
            </xdr:grpSpPr>
            <xdr:sp macro="" textlink="">
              <xdr:nvSpPr>
                <xdr:cNvPr id="107" name="Flowchart: Process 106">
                  <a:extLst>
                    <a:ext uri="{FF2B5EF4-FFF2-40B4-BE49-F238E27FC236}">
                      <a16:creationId xmlns:a16="http://schemas.microsoft.com/office/drawing/2014/main" id="{00000000-0008-0000-0900-00006B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108" name="Straight Arrow Connector 107">
                  <a:extLst>
                    <a:ext uri="{FF2B5EF4-FFF2-40B4-BE49-F238E27FC236}">
                      <a16:creationId xmlns:a16="http://schemas.microsoft.com/office/drawing/2014/main" id="{00000000-0008-0000-0900-00006C000000}"/>
                    </a:ext>
                  </a:extLst>
                </xdr:cNvPr>
                <xdr:cNvCxnSpPr>
                  <a:stCxn id="107" idx="2"/>
                  <a:endCxn id="105"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4" name="Group 93">
                <a:extLst>
                  <a:ext uri="{FF2B5EF4-FFF2-40B4-BE49-F238E27FC236}">
                    <a16:creationId xmlns:a16="http://schemas.microsoft.com/office/drawing/2014/main" id="{00000000-0008-0000-0900-00005E000000}"/>
                  </a:ext>
                </a:extLst>
              </xdr:cNvPr>
              <xdr:cNvGrpSpPr/>
            </xdr:nvGrpSpPr>
            <xdr:grpSpPr>
              <a:xfrm>
                <a:off x="1076326" y="27584400"/>
                <a:ext cx="590550" cy="581025"/>
                <a:chOff x="581026" y="24203025"/>
                <a:chExt cx="590550" cy="581025"/>
              </a:xfrm>
            </xdr:grpSpPr>
            <xdr:sp macro="" textlink="">
              <xdr:nvSpPr>
                <xdr:cNvPr id="105" name="Flowchart: Process 104">
                  <a:extLst>
                    <a:ext uri="{FF2B5EF4-FFF2-40B4-BE49-F238E27FC236}">
                      <a16:creationId xmlns:a16="http://schemas.microsoft.com/office/drawing/2014/main" id="{00000000-0008-0000-0900-000069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106" name="Straight Arrow Connector 105">
                  <a:extLst>
                    <a:ext uri="{FF2B5EF4-FFF2-40B4-BE49-F238E27FC236}">
                      <a16:creationId xmlns:a16="http://schemas.microsoft.com/office/drawing/2014/main" id="{00000000-0008-0000-0900-00006A000000}"/>
                    </a:ext>
                  </a:extLst>
                </xdr:cNvPr>
                <xdr:cNvCxnSpPr>
                  <a:stCxn id="105" idx="2"/>
                  <a:endCxn id="103"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5" name="Group 94">
                <a:extLst>
                  <a:ext uri="{FF2B5EF4-FFF2-40B4-BE49-F238E27FC236}">
                    <a16:creationId xmlns:a16="http://schemas.microsoft.com/office/drawing/2014/main" id="{00000000-0008-0000-0900-00005F000000}"/>
                  </a:ext>
                </a:extLst>
              </xdr:cNvPr>
              <xdr:cNvGrpSpPr/>
            </xdr:nvGrpSpPr>
            <xdr:grpSpPr>
              <a:xfrm>
                <a:off x="1085851" y="28165425"/>
                <a:ext cx="590550" cy="790575"/>
                <a:chOff x="561976" y="24164925"/>
                <a:chExt cx="590550" cy="790575"/>
              </a:xfrm>
            </xdr:grpSpPr>
            <xdr:sp macro="" textlink="">
              <xdr:nvSpPr>
                <xdr:cNvPr id="103" name="Flowchart: Process 102">
                  <a:extLst>
                    <a:ext uri="{FF2B5EF4-FFF2-40B4-BE49-F238E27FC236}">
                      <a16:creationId xmlns:a16="http://schemas.microsoft.com/office/drawing/2014/main" id="{00000000-0008-0000-0900-000067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104" name="Straight Arrow Connector 103">
                  <a:extLst>
                    <a:ext uri="{FF2B5EF4-FFF2-40B4-BE49-F238E27FC236}">
                      <a16:creationId xmlns:a16="http://schemas.microsoft.com/office/drawing/2014/main" id="{00000000-0008-0000-0900-000068000000}"/>
                    </a:ext>
                  </a:extLst>
                </xdr:cNvPr>
                <xdr:cNvCxnSpPr>
                  <a:stCxn id="103" idx="2"/>
                  <a:endCxn id="101"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6" name="Group 95">
                <a:extLst>
                  <a:ext uri="{FF2B5EF4-FFF2-40B4-BE49-F238E27FC236}">
                    <a16:creationId xmlns:a16="http://schemas.microsoft.com/office/drawing/2014/main" id="{00000000-0008-0000-0900-000060000000}"/>
                  </a:ext>
                </a:extLst>
              </xdr:cNvPr>
              <xdr:cNvGrpSpPr/>
            </xdr:nvGrpSpPr>
            <xdr:grpSpPr>
              <a:xfrm>
                <a:off x="1071563" y="28956000"/>
                <a:ext cx="595312" cy="676275"/>
                <a:chOff x="566738" y="24203025"/>
                <a:chExt cx="595312" cy="676275"/>
              </a:xfrm>
            </xdr:grpSpPr>
            <xdr:sp macro="" textlink="">
              <xdr:nvSpPr>
                <xdr:cNvPr id="101" name="Flowchart: Process 100">
                  <a:extLst>
                    <a:ext uri="{FF2B5EF4-FFF2-40B4-BE49-F238E27FC236}">
                      <a16:creationId xmlns:a16="http://schemas.microsoft.com/office/drawing/2014/main" id="{00000000-0008-0000-0900-000065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102" name="Straight Arrow Connector 101">
                  <a:extLst>
                    <a:ext uri="{FF2B5EF4-FFF2-40B4-BE49-F238E27FC236}">
                      <a16:creationId xmlns:a16="http://schemas.microsoft.com/office/drawing/2014/main" id="{00000000-0008-0000-0900-000066000000}"/>
                    </a:ext>
                  </a:extLst>
                </xdr:cNvPr>
                <xdr:cNvCxnSpPr>
                  <a:stCxn id="101" idx="2"/>
                  <a:endCxn id="99"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7" name="Group 96">
                <a:extLst>
                  <a:ext uri="{FF2B5EF4-FFF2-40B4-BE49-F238E27FC236}">
                    <a16:creationId xmlns:a16="http://schemas.microsoft.com/office/drawing/2014/main" id="{00000000-0008-0000-0900-000061000000}"/>
                  </a:ext>
                </a:extLst>
              </xdr:cNvPr>
              <xdr:cNvGrpSpPr/>
            </xdr:nvGrpSpPr>
            <xdr:grpSpPr>
              <a:xfrm>
                <a:off x="790575" y="29632275"/>
                <a:ext cx="561975" cy="552450"/>
                <a:chOff x="276225" y="24145875"/>
                <a:chExt cx="561975" cy="552450"/>
              </a:xfrm>
            </xdr:grpSpPr>
            <xdr:sp macro="" textlink="">
              <xdr:nvSpPr>
                <xdr:cNvPr id="99" name="Flowchart: Process 98">
                  <a:extLst>
                    <a:ext uri="{FF2B5EF4-FFF2-40B4-BE49-F238E27FC236}">
                      <a16:creationId xmlns:a16="http://schemas.microsoft.com/office/drawing/2014/main" id="{00000000-0008-0000-0900-000063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00" name="Straight Arrow Connector 99">
                  <a:extLst>
                    <a:ext uri="{FF2B5EF4-FFF2-40B4-BE49-F238E27FC236}">
                      <a16:creationId xmlns:a16="http://schemas.microsoft.com/office/drawing/2014/main" id="{00000000-0008-0000-0900-000064000000}"/>
                    </a:ext>
                  </a:extLst>
                </xdr:cNvPr>
                <xdr:cNvCxnSpPr>
                  <a:stCxn id="99" idx="2"/>
                  <a:endCxn id="98"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98" name="Flowchart: Process 97">
                <a:extLst>
                  <a:ext uri="{FF2B5EF4-FFF2-40B4-BE49-F238E27FC236}">
                    <a16:creationId xmlns:a16="http://schemas.microsoft.com/office/drawing/2014/main" id="{00000000-0008-0000-0900-000062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8" name="Group 87">
              <a:extLst>
                <a:ext uri="{FF2B5EF4-FFF2-40B4-BE49-F238E27FC236}">
                  <a16:creationId xmlns:a16="http://schemas.microsoft.com/office/drawing/2014/main" id="{00000000-0008-0000-0900-000058000000}"/>
                </a:ext>
              </a:extLst>
            </xdr:cNvPr>
            <xdr:cNvGrpSpPr/>
          </xdr:nvGrpSpPr>
          <xdr:grpSpPr>
            <a:xfrm>
              <a:off x="2862263" y="30213300"/>
              <a:ext cx="681038" cy="676275"/>
              <a:chOff x="99044" y="23936325"/>
              <a:chExt cx="1351435" cy="676275"/>
            </a:xfrm>
          </xdr:grpSpPr>
          <xdr:sp macro="" textlink="">
            <xdr:nvSpPr>
              <xdr:cNvPr id="89" name="Flowchart: Process 88">
                <a:extLst>
                  <a:ext uri="{FF2B5EF4-FFF2-40B4-BE49-F238E27FC236}">
                    <a16:creationId xmlns:a16="http://schemas.microsoft.com/office/drawing/2014/main" id="{00000000-0008-0000-0900-000059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90" name="Straight Arrow Connector 89">
                <a:extLst>
                  <a:ext uri="{FF2B5EF4-FFF2-40B4-BE49-F238E27FC236}">
                    <a16:creationId xmlns:a16="http://schemas.microsoft.com/office/drawing/2014/main" id="{00000000-0008-0000-0900-00005A000000}"/>
                  </a:ext>
                </a:extLst>
              </xdr:cNvPr>
              <xdr:cNvCxnSpPr>
                <a:stCxn id="101" idx="2"/>
                <a:endCxn id="89"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39" name="Group 138">
            <a:extLst>
              <a:ext uri="{FF2B5EF4-FFF2-40B4-BE49-F238E27FC236}">
                <a16:creationId xmlns:a16="http://schemas.microsoft.com/office/drawing/2014/main" id="{00000000-0008-0000-0900-00008B000000}"/>
              </a:ext>
            </a:extLst>
          </xdr:cNvPr>
          <xdr:cNvGrpSpPr/>
        </xdr:nvGrpSpPr>
        <xdr:grpSpPr>
          <a:xfrm>
            <a:off x="5076826" y="28032075"/>
            <a:ext cx="590550" cy="638175"/>
            <a:chOff x="581025" y="24203025"/>
            <a:chExt cx="1209675" cy="638175"/>
          </a:xfrm>
        </xdr:grpSpPr>
        <xdr:sp macro="" textlink="">
          <xdr:nvSpPr>
            <xdr:cNvPr id="140" name="Flowchart: Process 139">
              <a:extLst>
                <a:ext uri="{FF2B5EF4-FFF2-40B4-BE49-F238E27FC236}">
                  <a16:creationId xmlns:a16="http://schemas.microsoft.com/office/drawing/2014/main" id="{00000000-0008-0000-0900-00008C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141" name="Straight Arrow Connector 140">
              <a:extLst>
                <a:ext uri="{FF2B5EF4-FFF2-40B4-BE49-F238E27FC236}">
                  <a16:creationId xmlns:a16="http://schemas.microsoft.com/office/drawing/2014/main" id="{00000000-0008-0000-0900-00008D000000}"/>
                </a:ext>
              </a:extLst>
            </xdr:cNvPr>
            <xdr:cNvCxnSpPr>
              <a:stCxn id="140" idx="2"/>
              <a:endCxn id="147"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42" name="Straight Arrow Connector 141">
            <a:extLst>
              <a:ext uri="{FF2B5EF4-FFF2-40B4-BE49-F238E27FC236}">
                <a16:creationId xmlns:a16="http://schemas.microsoft.com/office/drawing/2014/main" id="{00000000-0008-0000-0900-00008E000000}"/>
              </a:ext>
            </a:extLst>
          </xdr:cNvPr>
          <xdr:cNvCxnSpPr>
            <a:stCxn id="111" idx="2"/>
            <a:endCxn id="14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46" name="Group 145">
            <a:extLst>
              <a:ext uri="{FF2B5EF4-FFF2-40B4-BE49-F238E27FC236}">
                <a16:creationId xmlns:a16="http://schemas.microsoft.com/office/drawing/2014/main" id="{00000000-0008-0000-0900-000092000000}"/>
              </a:ext>
            </a:extLst>
          </xdr:cNvPr>
          <xdr:cNvGrpSpPr/>
        </xdr:nvGrpSpPr>
        <xdr:grpSpPr>
          <a:xfrm>
            <a:off x="5095876" y="28670250"/>
            <a:ext cx="590550" cy="609600"/>
            <a:chOff x="581025" y="24203025"/>
            <a:chExt cx="1209675" cy="609600"/>
          </a:xfrm>
        </xdr:grpSpPr>
        <xdr:sp macro="" textlink="">
          <xdr:nvSpPr>
            <xdr:cNvPr id="147" name="Flowchart: Process 146">
              <a:extLst>
                <a:ext uri="{FF2B5EF4-FFF2-40B4-BE49-F238E27FC236}">
                  <a16:creationId xmlns:a16="http://schemas.microsoft.com/office/drawing/2014/main" id="{00000000-0008-0000-0900-00009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48" name="Straight Arrow Connector 147">
              <a:extLst>
                <a:ext uri="{FF2B5EF4-FFF2-40B4-BE49-F238E27FC236}">
                  <a16:creationId xmlns:a16="http://schemas.microsoft.com/office/drawing/2014/main" id="{00000000-0008-0000-0900-000094000000}"/>
                </a:ext>
              </a:extLst>
            </xdr:cNvPr>
            <xdr:cNvCxnSpPr>
              <a:stCxn id="147" idx="2"/>
              <a:endCxn id="151"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0" name="Group 149">
            <a:extLst>
              <a:ext uri="{FF2B5EF4-FFF2-40B4-BE49-F238E27FC236}">
                <a16:creationId xmlns:a16="http://schemas.microsoft.com/office/drawing/2014/main" id="{00000000-0008-0000-0900-000096000000}"/>
              </a:ext>
            </a:extLst>
          </xdr:cNvPr>
          <xdr:cNvGrpSpPr/>
        </xdr:nvGrpSpPr>
        <xdr:grpSpPr>
          <a:xfrm>
            <a:off x="5114925" y="29279850"/>
            <a:ext cx="590550" cy="647700"/>
            <a:chOff x="581025" y="24203025"/>
            <a:chExt cx="1209675" cy="647700"/>
          </a:xfrm>
        </xdr:grpSpPr>
        <xdr:sp macro="" textlink="">
          <xdr:nvSpPr>
            <xdr:cNvPr id="151" name="Flowchart: Process 150">
              <a:extLst>
                <a:ext uri="{FF2B5EF4-FFF2-40B4-BE49-F238E27FC236}">
                  <a16:creationId xmlns:a16="http://schemas.microsoft.com/office/drawing/2014/main" id="{00000000-0008-0000-0900-000097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52" name="Straight Arrow Connector 151">
              <a:extLst>
                <a:ext uri="{FF2B5EF4-FFF2-40B4-BE49-F238E27FC236}">
                  <a16:creationId xmlns:a16="http://schemas.microsoft.com/office/drawing/2014/main" id="{00000000-0008-0000-0900-000098000000}"/>
                </a:ext>
              </a:extLst>
            </xdr:cNvPr>
            <xdr:cNvCxnSpPr>
              <a:stCxn id="151" idx="2"/>
              <a:endCxn id="155"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4" name="Group 153">
            <a:extLst>
              <a:ext uri="{FF2B5EF4-FFF2-40B4-BE49-F238E27FC236}">
                <a16:creationId xmlns:a16="http://schemas.microsoft.com/office/drawing/2014/main" id="{00000000-0008-0000-0900-00009A000000}"/>
              </a:ext>
            </a:extLst>
          </xdr:cNvPr>
          <xdr:cNvGrpSpPr/>
        </xdr:nvGrpSpPr>
        <xdr:grpSpPr>
          <a:xfrm>
            <a:off x="5133975" y="29927550"/>
            <a:ext cx="590550" cy="733425"/>
            <a:chOff x="581025" y="24203025"/>
            <a:chExt cx="1209675" cy="733425"/>
          </a:xfrm>
        </xdr:grpSpPr>
        <xdr:sp macro="" textlink="">
          <xdr:nvSpPr>
            <xdr:cNvPr id="155" name="Flowchart: Process 154">
              <a:extLst>
                <a:ext uri="{FF2B5EF4-FFF2-40B4-BE49-F238E27FC236}">
                  <a16:creationId xmlns:a16="http://schemas.microsoft.com/office/drawing/2014/main" id="{00000000-0008-0000-0900-00009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56" name="Straight Arrow Connector 155">
              <a:extLst>
                <a:ext uri="{FF2B5EF4-FFF2-40B4-BE49-F238E27FC236}">
                  <a16:creationId xmlns:a16="http://schemas.microsoft.com/office/drawing/2014/main" id="{00000000-0008-0000-0900-00009C000000}"/>
                </a:ext>
              </a:extLst>
            </xdr:cNvPr>
            <xdr:cNvCxnSpPr>
              <a:stCxn id="155" idx="2"/>
              <a:endCxn id="174"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59" name="Straight Connector 158">
            <a:extLst>
              <a:ext uri="{FF2B5EF4-FFF2-40B4-BE49-F238E27FC236}">
                <a16:creationId xmlns:a16="http://schemas.microsoft.com/office/drawing/2014/main" id="{00000000-0008-0000-0900-00009F000000}"/>
              </a:ext>
            </a:extLst>
          </xdr:cNvPr>
          <xdr:cNvCxnSpPr>
            <a:stCxn id="105" idx="3"/>
            <a:endCxn id="14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0900-0000A3000000}"/>
              </a:ext>
            </a:extLst>
          </xdr:cNvPr>
          <xdr:cNvCxnSpPr>
            <a:stCxn id="103" idx="3"/>
            <a:endCxn id="147"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00000000-0008-0000-0900-0000A6000000}"/>
              </a:ext>
            </a:extLst>
          </xdr:cNvPr>
          <xdr:cNvCxnSpPr>
            <a:stCxn id="101" idx="3"/>
            <a:endCxn id="151"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70" name="Straight Connector 169">
            <a:extLst>
              <a:ext uri="{FF2B5EF4-FFF2-40B4-BE49-F238E27FC236}">
                <a16:creationId xmlns:a16="http://schemas.microsoft.com/office/drawing/2014/main" id="{00000000-0008-0000-0900-0000AA000000}"/>
              </a:ext>
            </a:extLst>
          </xdr:cNvPr>
          <xdr:cNvCxnSpPr>
            <a:stCxn id="99" idx="3"/>
            <a:endCxn id="155"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74" name="Flowchart: Process 173">
            <a:extLst>
              <a:ext uri="{FF2B5EF4-FFF2-40B4-BE49-F238E27FC236}">
                <a16:creationId xmlns:a16="http://schemas.microsoft.com/office/drawing/2014/main" id="{00000000-0008-0000-0900-0000AE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77" name="Straight Connector 176">
            <a:extLst>
              <a:ext uri="{FF2B5EF4-FFF2-40B4-BE49-F238E27FC236}">
                <a16:creationId xmlns:a16="http://schemas.microsoft.com/office/drawing/2014/main" id="{00000000-0008-0000-0900-0000B1000000}"/>
              </a:ext>
            </a:extLst>
          </xdr:cNvPr>
          <xdr:cNvCxnSpPr>
            <a:stCxn id="89" idx="3"/>
            <a:endCxn id="174"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819150</xdr:colOff>
      <xdr:row>141</xdr:row>
      <xdr:rowOff>9525</xdr:rowOff>
    </xdr:from>
    <xdr:to>
      <xdr:col>12</xdr:col>
      <xdr:colOff>523875</xdr:colOff>
      <xdr:row>166</xdr:row>
      <xdr:rowOff>152400</xdr:rowOff>
    </xdr:to>
    <xdr:grpSp>
      <xdr:nvGrpSpPr>
        <xdr:cNvPr id="239" name="Group 238">
          <a:extLst>
            <a:ext uri="{FF2B5EF4-FFF2-40B4-BE49-F238E27FC236}">
              <a16:creationId xmlns:a16="http://schemas.microsoft.com/office/drawing/2014/main" id="{00000000-0008-0000-0900-0000EF000000}"/>
            </a:ext>
          </a:extLst>
        </xdr:cNvPr>
        <xdr:cNvGrpSpPr/>
      </xdr:nvGrpSpPr>
      <xdr:grpSpPr>
        <a:xfrm>
          <a:off x="6276975" y="27060525"/>
          <a:ext cx="2800350" cy="4905375"/>
          <a:chOff x="6276975" y="27060525"/>
          <a:chExt cx="2533650" cy="4905375"/>
        </a:xfrm>
      </xdr:grpSpPr>
      <xdr:grpSp>
        <xdr:nvGrpSpPr>
          <xdr:cNvPr id="181" name="Group 180">
            <a:extLst>
              <a:ext uri="{FF2B5EF4-FFF2-40B4-BE49-F238E27FC236}">
                <a16:creationId xmlns:a16="http://schemas.microsoft.com/office/drawing/2014/main" id="{00000000-0008-0000-0900-0000B5000000}"/>
              </a:ext>
            </a:extLst>
          </xdr:cNvPr>
          <xdr:cNvGrpSpPr/>
        </xdr:nvGrpSpPr>
        <xdr:grpSpPr>
          <a:xfrm>
            <a:off x="6772275" y="27060525"/>
            <a:ext cx="2038350" cy="4905375"/>
            <a:chOff x="3924300" y="26736675"/>
            <a:chExt cx="2038350" cy="4905375"/>
          </a:xfrm>
        </xdr:grpSpPr>
        <xdr:grpSp>
          <xdr:nvGrpSpPr>
            <xdr:cNvPr id="182" name="Group 181">
              <a:extLst>
                <a:ext uri="{FF2B5EF4-FFF2-40B4-BE49-F238E27FC236}">
                  <a16:creationId xmlns:a16="http://schemas.microsoft.com/office/drawing/2014/main" id="{00000000-0008-0000-0900-0000B6000000}"/>
                </a:ext>
              </a:extLst>
            </xdr:cNvPr>
            <xdr:cNvGrpSpPr/>
          </xdr:nvGrpSpPr>
          <xdr:grpSpPr>
            <a:xfrm>
              <a:off x="3924300" y="26736675"/>
              <a:ext cx="1457325" cy="4905375"/>
              <a:chOff x="2276475" y="26536650"/>
              <a:chExt cx="1457325" cy="4905375"/>
            </a:xfrm>
          </xdr:grpSpPr>
          <xdr:grpSp>
            <xdr:nvGrpSpPr>
              <xdr:cNvPr id="202" name="Group 201">
                <a:extLst>
                  <a:ext uri="{FF2B5EF4-FFF2-40B4-BE49-F238E27FC236}">
                    <a16:creationId xmlns:a16="http://schemas.microsoft.com/office/drawing/2014/main" id="{00000000-0008-0000-0900-0000CA000000}"/>
                  </a:ext>
                </a:extLst>
              </xdr:cNvPr>
              <xdr:cNvGrpSpPr/>
            </xdr:nvGrpSpPr>
            <xdr:grpSpPr>
              <a:xfrm>
                <a:off x="2276475" y="26536650"/>
                <a:ext cx="1457325" cy="4905375"/>
                <a:chOff x="790575" y="25660350"/>
                <a:chExt cx="1457325" cy="4905375"/>
              </a:xfrm>
            </xdr:grpSpPr>
            <xdr:grpSp>
              <xdr:nvGrpSpPr>
                <xdr:cNvPr id="206" name="Group 205">
                  <a:extLst>
                    <a:ext uri="{FF2B5EF4-FFF2-40B4-BE49-F238E27FC236}">
                      <a16:creationId xmlns:a16="http://schemas.microsoft.com/office/drawing/2014/main" id="{00000000-0008-0000-0900-0000CE000000}"/>
                    </a:ext>
                  </a:extLst>
                </xdr:cNvPr>
                <xdr:cNvGrpSpPr/>
              </xdr:nvGrpSpPr>
              <xdr:grpSpPr>
                <a:xfrm>
                  <a:off x="1038225" y="26308050"/>
                  <a:ext cx="1209675" cy="647700"/>
                  <a:chOff x="581025" y="24203025"/>
                  <a:chExt cx="1209675" cy="647700"/>
                </a:xfrm>
              </xdr:grpSpPr>
              <xdr:sp macro="" textlink="">
                <xdr:nvSpPr>
                  <xdr:cNvPr id="226" name="Flowchart: Process 225">
                    <a:extLst>
                      <a:ext uri="{FF2B5EF4-FFF2-40B4-BE49-F238E27FC236}">
                        <a16:creationId xmlns:a16="http://schemas.microsoft.com/office/drawing/2014/main" id="{00000000-0008-0000-0900-0000E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S:4</a:t>
                    </a:r>
                  </a:p>
                </xdr:txBody>
              </xdr:sp>
              <xdr:cxnSp macro="">
                <xdr:nvCxnSpPr>
                  <xdr:cNvPr id="227" name="Straight Arrow Connector 226">
                    <a:extLst>
                      <a:ext uri="{FF2B5EF4-FFF2-40B4-BE49-F238E27FC236}">
                        <a16:creationId xmlns:a16="http://schemas.microsoft.com/office/drawing/2014/main" id="{00000000-0008-0000-0900-0000E3000000}"/>
                      </a:ext>
                    </a:extLst>
                  </xdr:cNvPr>
                  <xdr:cNvCxnSpPr>
                    <a:stCxn id="226" idx="2"/>
                    <a:endCxn id="222"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7" name="Group 206">
                  <a:extLst>
                    <a:ext uri="{FF2B5EF4-FFF2-40B4-BE49-F238E27FC236}">
                      <a16:creationId xmlns:a16="http://schemas.microsoft.com/office/drawing/2014/main" id="{00000000-0008-0000-0900-0000CF000000}"/>
                    </a:ext>
                  </a:extLst>
                </xdr:cNvPr>
                <xdr:cNvGrpSpPr/>
              </xdr:nvGrpSpPr>
              <xdr:grpSpPr>
                <a:xfrm>
                  <a:off x="1028700" y="25660350"/>
                  <a:ext cx="1209675" cy="647700"/>
                  <a:chOff x="619125" y="24364950"/>
                  <a:chExt cx="1209675" cy="647700"/>
                </a:xfrm>
              </xdr:grpSpPr>
              <xdr:sp macro="" textlink="">
                <xdr:nvSpPr>
                  <xdr:cNvPr id="224" name="Flowchart: Process 223">
                    <a:extLst>
                      <a:ext uri="{FF2B5EF4-FFF2-40B4-BE49-F238E27FC236}">
                        <a16:creationId xmlns:a16="http://schemas.microsoft.com/office/drawing/2014/main" id="{00000000-0008-0000-0900-0000E0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25" name="Straight Arrow Connector 224">
                    <a:extLst>
                      <a:ext uri="{FF2B5EF4-FFF2-40B4-BE49-F238E27FC236}">
                        <a16:creationId xmlns:a16="http://schemas.microsoft.com/office/drawing/2014/main" id="{00000000-0008-0000-0900-0000E1000000}"/>
                      </a:ext>
                    </a:extLst>
                  </xdr:cNvPr>
                  <xdr:cNvCxnSpPr>
                    <a:stCxn id="224" idx="2"/>
                    <a:endCxn id="226"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8" name="Group 207">
                  <a:extLst>
                    <a:ext uri="{FF2B5EF4-FFF2-40B4-BE49-F238E27FC236}">
                      <a16:creationId xmlns:a16="http://schemas.microsoft.com/office/drawing/2014/main" id="{00000000-0008-0000-0900-0000D0000000}"/>
                    </a:ext>
                  </a:extLst>
                </xdr:cNvPr>
                <xdr:cNvGrpSpPr/>
              </xdr:nvGrpSpPr>
              <xdr:grpSpPr>
                <a:xfrm>
                  <a:off x="1028701" y="26955750"/>
                  <a:ext cx="657224" cy="628650"/>
                  <a:chOff x="581026" y="24203025"/>
                  <a:chExt cx="657224" cy="628650"/>
                </a:xfrm>
              </xdr:grpSpPr>
              <xdr:sp macro="" textlink="">
                <xdr:nvSpPr>
                  <xdr:cNvPr id="222" name="Flowchart: Process 221">
                    <a:extLst>
                      <a:ext uri="{FF2B5EF4-FFF2-40B4-BE49-F238E27FC236}">
                        <a16:creationId xmlns:a16="http://schemas.microsoft.com/office/drawing/2014/main" id="{00000000-0008-0000-0900-0000DE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O:3</a:t>
                    </a:r>
                  </a:p>
                </xdr:txBody>
              </xdr:sp>
              <xdr:cxnSp macro="">
                <xdr:nvCxnSpPr>
                  <xdr:cNvPr id="223" name="Straight Arrow Connector 222">
                    <a:extLst>
                      <a:ext uri="{FF2B5EF4-FFF2-40B4-BE49-F238E27FC236}">
                        <a16:creationId xmlns:a16="http://schemas.microsoft.com/office/drawing/2014/main" id="{00000000-0008-0000-0900-0000DF000000}"/>
                      </a:ext>
                    </a:extLst>
                  </xdr:cNvPr>
                  <xdr:cNvCxnSpPr>
                    <a:stCxn id="222" idx="2"/>
                    <a:endCxn id="220"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9" name="Group 208">
                  <a:extLst>
                    <a:ext uri="{FF2B5EF4-FFF2-40B4-BE49-F238E27FC236}">
                      <a16:creationId xmlns:a16="http://schemas.microsoft.com/office/drawing/2014/main" id="{00000000-0008-0000-0900-0000D1000000}"/>
                    </a:ext>
                  </a:extLst>
                </xdr:cNvPr>
                <xdr:cNvGrpSpPr/>
              </xdr:nvGrpSpPr>
              <xdr:grpSpPr>
                <a:xfrm>
                  <a:off x="1076326" y="27584400"/>
                  <a:ext cx="590550" cy="581025"/>
                  <a:chOff x="581026" y="24203025"/>
                  <a:chExt cx="590550" cy="581025"/>
                </a:xfrm>
              </xdr:grpSpPr>
              <xdr:sp macro="" textlink="">
                <xdr:nvSpPr>
                  <xdr:cNvPr id="220" name="Flowchart: Process 219">
                    <a:extLst>
                      <a:ext uri="{FF2B5EF4-FFF2-40B4-BE49-F238E27FC236}">
                        <a16:creationId xmlns:a16="http://schemas.microsoft.com/office/drawing/2014/main" id="{00000000-0008-0000-0900-0000DC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21" name="Straight Arrow Connector 220">
                    <a:extLst>
                      <a:ext uri="{FF2B5EF4-FFF2-40B4-BE49-F238E27FC236}">
                        <a16:creationId xmlns:a16="http://schemas.microsoft.com/office/drawing/2014/main" id="{00000000-0008-0000-0900-0000DD000000}"/>
                      </a:ext>
                    </a:extLst>
                  </xdr:cNvPr>
                  <xdr:cNvCxnSpPr>
                    <a:stCxn id="220" idx="2"/>
                    <a:endCxn id="218"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0" name="Group 209">
                  <a:extLst>
                    <a:ext uri="{FF2B5EF4-FFF2-40B4-BE49-F238E27FC236}">
                      <a16:creationId xmlns:a16="http://schemas.microsoft.com/office/drawing/2014/main" id="{00000000-0008-0000-0900-0000D2000000}"/>
                    </a:ext>
                  </a:extLst>
                </xdr:cNvPr>
                <xdr:cNvGrpSpPr/>
              </xdr:nvGrpSpPr>
              <xdr:grpSpPr>
                <a:xfrm>
                  <a:off x="1085851" y="28165425"/>
                  <a:ext cx="590550" cy="790575"/>
                  <a:chOff x="561976" y="24164925"/>
                  <a:chExt cx="590550" cy="790575"/>
                </a:xfrm>
              </xdr:grpSpPr>
              <xdr:sp macro="" textlink="">
                <xdr:nvSpPr>
                  <xdr:cNvPr id="218" name="Flowchart: Process 217">
                    <a:extLst>
                      <a:ext uri="{FF2B5EF4-FFF2-40B4-BE49-F238E27FC236}">
                        <a16:creationId xmlns:a16="http://schemas.microsoft.com/office/drawing/2014/main" id="{00000000-0008-0000-0900-0000DA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19" name="Straight Arrow Connector 218">
                    <a:extLst>
                      <a:ext uri="{FF2B5EF4-FFF2-40B4-BE49-F238E27FC236}">
                        <a16:creationId xmlns:a16="http://schemas.microsoft.com/office/drawing/2014/main" id="{00000000-0008-0000-0900-0000DB000000}"/>
                      </a:ext>
                    </a:extLst>
                  </xdr:cNvPr>
                  <xdr:cNvCxnSpPr>
                    <a:stCxn id="218" idx="2"/>
                    <a:endCxn id="216"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1" name="Group 210">
                  <a:extLst>
                    <a:ext uri="{FF2B5EF4-FFF2-40B4-BE49-F238E27FC236}">
                      <a16:creationId xmlns:a16="http://schemas.microsoft.com/office/drawing/2014/main" id="{00000000-0008-0000-0900-0000D3000000}"/>
                    </a:ext>
                  </a:extLst>
                </xdr:cNvPr>
                <xdr:cNvGrpSpPr/>
              </xdr:nvGrpSpPr>
              <xdr:grpSpPr>
                <a:xfrm>
                  <a:off x="1071563" y="28956000"/>
                  <a:ext cx="595312" cy="676275"/>
                  <a:chOff x="566738" y="24203025"/>
                  <a:chExt cx="595312" cy="676275"/>
                </a:xfrm>
              </xdr:grpSpPr>
              <xdr:sp macro="" textlink="">
                <xdr:nvSpPr>
                  <xdr:cNvPr id="216" name="Flowchart: Process 215">
                    <a:extLst>
                      <a:ext uri="{FF2B5EF4-FFF2-40B4-BE49-F238E27FC236}">
                        <a16:creationId xmlns:a16="http://schemas.microsoft.com/office/drawing/2014/main" id="{00000000-0008-0000-0900-0000D8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17" name="Straight Arrow Connector 216">
                    <a:extLst>
                      <a:ext uri="{FF2B5EF4-FFF2-40B4-BE49-F238E27FC236}">
                        <a16:creationId xmlns:a16="http://schemas.microsoft.com/office/drawing/2014/main" id="{00000000-0008-0000-0900-0000D9000000}"/>
                      </a:ext>
                    </a:extLst>
                  </xdr:cNvPr>
                  <xdr:cNvCxnSpPr>
                    <a:stCxn id="216" idx="2"/>
                    <a:endCxn id="214"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2" name="Group 211">
                  <a:extLst>
                    <a:ext uri="{FF2B5EF4-FFF2-40B4-BE49-F238E27FC236}">
                      <a16:creationId xmlns:a16="http://schemas.microsoft.com/office/drawing/2014/main" id="{00000000-0008-0000-0900-0000D4000000}"/>
                    </a:ext>
                  </a:extLst>
                </xdr:cNvPr>
                <xdr:cNvGrpSpPr/>
              </xdr:nvGrpSpPr>
              <xdr:grpSpPr>
                <a:xfrm>
                  <a:off x="790575" y="29632275"/>
                  <a:ext cx="561975" cy="552450"/>
                  <a:chOff x="276225" y="24145875"/>
                  <a:chExt cx="561975" cy="552450"/>
                </a:xfrm>
              </xdr:grpSpPr>
              <xdr:sp macro="" textlink="">
                <xdr:nvSpPr>
                  <xdr:cNvPr id="214" name="Flowchart: Process 213">
                    <a:extLst>
                      <a:ext uri="{FF2B5EF4-FFF2-40B4-BE49-F238E27FC236}">
                        <a16:creationId xmlns:a16="http://schemas.microsoft.com/office/drawing/2014/main" id="{00000000-0008-0000-0900-0000D6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15" name="Straight Arrow Connector 214">
                    <a:extLst>
                      <a:ext uri="{FF2B5EF4-FFF2-40B4-BE49-F238E27FC236}">
                        <a16:creationId xmlns:a16="http://schemas.microsoft.com/office/drawing/2014/main" id="{00000000-0008-0000-0900-0000D7000000}"/>
                      </a:ext>
                    </a:extLst>
                  </xdr:cNvPr>
                  <xdr:cNvCxnSpPr>
                    <a:stCxn id="214" idx="2"/>
                    <a:endCxn id="213"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213" name="Flowchart: Process 212">
                  <a:extLst>
                    <a:ext uri="{FF2B5EF4-FFF2-40B4-BE49-F238E27FC236}">
                      <a16:creationId xmlns:a16="http://schemas.microsoft.com/office/drawing/2014/main" id="{00000000-0008-0000-0900-0000D5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203" name="Group 202">
                <a:extLst>
                  <a:ext uri="{FF2B5EF4-FFF2-40B4-BE49-F238E27FC236}">
                    <a16:creationId xmlns:a16="http://schemas.microsoft.com/office/drawing/2014/main" id="{00000000-0008-0000-0900-0000CB000000}"/>
                  </a:ext>
                </a:extLst>
              </xdr:cNvPr>
              <xdr:cNvGrpSpPr/>
            </xdr:nvGrpSpPr>
            <xdr:grpSpPr>
              <a:xfrm>
                <a:off x="2862263" y="30213300"/>
                <a:ext cx="681038" cy="676275"/>
                <a:chOff x="99044" y="23936325"/>
                <a:chExt cx="1351435" cy="676275"/>
              </a:xfrm>
            </xdr:grpSpPr>
            <xdr:sp macro="" textlink="">
              <xdr:nvSpPr>
                <xdr:cNvPr id="204" name="Flowchart: Process 203">
                  <a:extLst>
                    <a:ext uri="{FF2B5EF4-FFF2-40B4-BE49-F238E27FC236}">
                      <a16:creationId xmlns:a16="http://schemas.microsoft.com/office/drawing/2014/main" id="{00000000-0008-0000-0900-0000CC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05" name="Straight Arrow Connector 204">
                  <a:extLst>
                    <a:ext uri="{FF2B5EF4-FFF2-40B4-BE49-F238E27FC236}">
                      <a16:creationId xmlns:a16="http://schemas.microsoft.com/office/drawing/2014/main" id="{00000000-0008-0000-0900-0000CD000000}"/>
                    </a:ext>
                  </a:extLst>
                </xdr:cNvPr>
                <xdr:cNvCxnSpPr>
                  <a:stCxn id="216" idx="2"/>
                  <a:endCxn id="204"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83" name="Group 182">
              <a:extLst>
                <a:ext uri="{FF2B5EF4-FFF2-40B4-BE49-F238E27FC236}">
                  <a16:creationId xmlns:a16="http://schemas.microsoft.com/office/drawing/2014/main" id="{00000000-0008-0000-0900-0000B7000000}"/>
                </a:ext>
              </a:extLst>
            </xdr:cNvPr>
            <xdr:cNvGrpSpPr/>
          </xdr:nvGrpSpPr>
          <xdr:grpSpPr>
            <a:xfrm>
              <a:off x="5076826" y="28032075"/>
              <a:ext cx="590550" cy="638175"/>
              <a:chOff x="581025" y="24203025"/>
              <a:chExt cx="1209675" cy="638175"/>
            </a:xfrm>
          </xdr:grpSpPr>
          <xdr:sp macro="" textlink="">
            <xdr:nvSpPr>
              <xdr:cNvPr id="200" name="Flowchart: Process 199">
                <a:extLst>
                  <a:ext uri="{FF2B5EF4-FFF2-40B4-BE49-F238E27FC236}">
                    <a16:creationId xmlns:a16="http://schemas.microsoft.com/office/drawing/2014/main" id="{00000000-0008-0000-0900-0000C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01" name="Straight Arrow Connector 200">
                <a:extLst>
                  <a:ext uri="{FF2B5EF4-FFF2-40B4-BE49-F238E27FC236}">
                    <a16:creationId xmlns:a16="http://schemas.microsoft.com/office/drawing/2014/main" id="{00000000-0008-0000-0900-0000C9000000}"/>
                  </a:ext>
                </a:extLst>
              </xdr:cNvPr>
              <xdr:cNvCxnSpPr>
                <a:stCxn id="200" idx="2"/>
                <a:endCxn id="198"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4" name="Straight Arrow Connector 183">
              <a:extLst>
                <a:ext uri="{FF2B5EF4-FFF2-40B4-BE49-F238E27FC236}">
                  <a16:creationId xmlns:a16="http://schemas.microsoft.com/office/drawing/2014/main" id="{00000000-0008-0000-0900-0000B8000000}"/>
                </a:ext>
              </a:extLst>
            </xdr:cNvPr>
            <xdr:cNvCxnSpPr>
              <a:stCxn id="226" idx="2"/>
              <a:endCxn id="20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85" name="Group 184">
              <a:extLst>
                <a:ext uri="{FF2B5EF4-FFF2-40B4-BE49-F238E27FC236}">
                  <a16:creationId xmlns:a16="http://schemas.microsoft.com/office/drawing/2014/main" id="{00000000-0008-0000-0900-0000B9000000}"/>
                </a:ext>
              </a:extLst>
            </xdr:cNvPr>
            <xdr:cNvGrpSpPr/>
          </xdr:nvGrpSpPr>
          <xdr:grpSpPr>
            <a:xfrm>
              <a:off x="5095876" y="28670250"/>
              <a:ext cx="590550" cy="609600"/>
              <a:chOff x="581025" y="24203025"/>
              <a:chExt cx="1209675" cy="609600"/>
            </a:xfrm>
          </xdr:grpSpPr>
          <xdr:sp macro="" textlink="">
            <xdr:nvSpPr>
              <xdr:cNvPr id="198" name="Flowchart: Process 197">
                <a:extLst>
                  <a:ext uri="{FF2B5EF4-FFF2-40B4-BE49-F238E27FC236}">
                    <a16:creationId xmlns:a16="http://schemas.microsoft.com/office/drawing/2014/main" id="{00000000-0008-0000-0900-0000C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99" name="Straight Arrow Connector 198">
                <a:extLst>
                  <a:ext uri="{FF2B5EF4-FFF2-40B4-BE49-F238E27FC236}">
                    <a16:creationId xmlns:a16="http://schemas.microsoft.com/office/drawing/2014/main" id="{00000000-0008-0000-0900-0000C7000000}"/>
                  </a:ext>
                </a:extLst>
              </xdr:cNvPr>
              <xdr:cNvCxnSpPr>
                <a:stCxn id="198" idx="2"/>
                <a:endCxn id="196"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6" name="Group 185">
              <a:extLst>
                <a:ext uri="{FF2B5EF4-FFF2-40B4-BE49-F238E27FC236}">
                  <a16:creationId xmlns:a16="http://schemas.microsoft.com/office/drawing/2014/main" id="{00000000-0008-0000-0900-0000BA000000}"/>
                </a:ext>
              </a:extLst>
            </xdr:cNvPr>
            <xdr:cNvGrpSpPr/>
          </xdr:nvGrpSpPr>
          <xdr:grpSpPr>
            <a:xfrm>
              <a:off x="5114925" y="29279850"/>
              <a:ext cx="590550" cy="647700"/>
              <a:chOff x="581025" y="24203025"/>
              <a:chExt cx="1209675" cy="647700"/>
            </a:xfrm>
          </xdr:grpSpPr>
          <xdr:sp macro="" textlink="">
            <xdr:nvSpPr>
              <xdr:cNvPr id="196" name="Flowchart: Process 195">
                <a:extLst>
                  <a:ext uri="{FF2B5EF4-FFF2-40B4-BE49-F238E27FC236}">
                    <a16:creationId xmlns:a16="http://schemas.microsoft.com/office/drawing/2014/main" id="{00000000-0008-0000-0900-0000C4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97" name="Straight Arrow Connector 196">
                <a:extLst>
                  <a:ext uri="{FF2B5EF4-FFF2-40B4-BE49-F238E27FC236}">
                    <a16:creationId xmlns:a16="http://schemas.microsoft.com/office/drawing/2014/main" id="{00000000-0008-0000-0900-0000C5000000}"/>
                  </a:ext>
                </a:extLst>
              </xdr:cNvPr>
              <xdr:cNvCxnSpPr>
                <a:stCxn id="196" idx="2"/>
                <a:endCxn id="194"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7" name="Group 186">
              <a:extLst>
                <a:ext uri="{FF2B5EF4-FFF2-40B4-BE49-F238E27FC236}">
                  <a16:creationId xmlns:a16="http://schemas.microsoft.com/office/drawing/2014/main" id="{00000000-0008-0000-0900-0000BB000000}"/>
                </a:ext>
              </a:extLst>
            </xdr:cNvPr>
            <xdr:cNvGrpSpPr/>
          </xdr:nvGrpSpPr>
          <xdr:grpSpPr>
            <a:xfrm>
              <a:off x="5133975" y="29927550"/>
              <a:ext cx="590550" cy="733425"/>
              <a:chOff x="581025" y="24203025"/>
              <a:chExt cx="1209675" cy="733425"/>
            </a:xfrm>
          </xdr:grpSpPr>
          <xdr:sp macro="" textlink="">
            <xdr:nvSpPr>
              <xdr:cNvPr id="194" name="Flowchart: Process 193">
                <a:extLst>
                  <a:ext uri="{FF2B5EF4-FFF2-40B4-BE49-F238E27FC236}">
                    <a16:creationId xmlns:a16="http://schemas.microsoft.com/office/drawing/2014/main" id="{00000000-0008-0000-0900-0000C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95" name="Straight Arrow Connector 194">
                <a:extLst>
                  <a:ext uri="{FF2B5EF4-FFF2-40B4-BE49-F238E27FC236}">
                    <a16:creationId xmlns:a16="http://schemas.microsoft.com/office/drawing/2014/main" id="{00000000-0008-0000-0900-0000C3000000}"/>
                  </a:ext>
                </a:extLst>
              </xdr:cNvPr>
              <xdr:cNvCxnSpPr>
                <a:stCxn id="194" idx="2"/>
                <a:endCxn id="192"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8" name="Straight Connector 187">
              <a:extLst>
                <a:ext uri="{FF2B5EF4-FFF2-40B4-BE49-F238E27FC236}">
                  <a16:creationId xmlns:a16="http://schemas.microsoft.com/office/drawing/2014/main" id="{00000000-0008-0000-0900-0000BC000000}"/>
                </a:ext>
              </a:extLst>
            </xdr:cNvPr>
            <xdr:cNvCxnSpPr>
              <a:stCxn id="220" idx="3"/>
              <a:endCxn id="20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89" name="Straight Connector 188">
              <a:extLst>
                <a:ext uri="{FF2B5EF4-FFF2-40B4-BE49-F238E27FC236}">
                  <a16:creationId xmlns:a16="http://schemas.microsoft.com/office/drawing/2014/main" id="{00000000-0008-0000-0900-0000BD000000}"/>
                </a:ext>
              </a:extLst>
            </xdr:cNvPr>
            <xdr:cNvCxnSpPr>
              <a:stCxn id="218" idx="3"/>
              <a:endCxn id="198"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900-0000BE000000}"/>
                </a:ext>
              </a:extLst>
            </xdr:cNvPr>
            <xdr:cNvCxnSpPr>
              <a:stCxn id="216" idx="3"/>
              <a:endCxn id="196"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900-0000BF000000}"/>
                </a:ext>
              </a:extLst>
            </xdr:cNvPr>
            <xdr:cNvCxnSpPr>
              <a:stCxn id="214" idx="3"/>
              <a:endCxn id="194"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92" name="Flowchart: Process 191">
              <a:extLst>
                <a:ext uri="{FF2B5EF4-FFF2-40B4-BE49-F238E27FC236}">
                  <a16:creationId xmlns:a16="http://schemas.microsoft.com/office/drawing/2014/main" id="{00000000-0008-0000-0900-0000C0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93" name="Straight Connector 192">
              <a:extLst>
                <a:ext uri="{FF2B5EF4-FFF2-40B4-BE49-F238E27FC236}">
                  <a16:creationId xmlns:a16="http://schemas.microsoft.com/office/drawing/2014/main" id="{00000000-0008-0000-0900-0000C1000000}"/>
                </a:ext>
              </a:extLst>
            </xdr:cNvPr>
            <xdr:cNvCxnSpPr>
              <a:stCxn id="204" idx="3"/>
              <a:endCxn id="192"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sp macro="" textlink="">
        <xdr:nvSpPr>
          <xdr:cNvPr id="228" name="Flowchart: Process 227">
            <a:extLst>
              <a:ext uri="{FF2B5EF4-FFF2-40B4-BE49-F238E27FC236}">
                <a16:creationId xmlns:a16="http://schemas.microsoft.com/office/drawing/2014/main" id="{00000000-0008-0000-0900-0000E4000000}"/>
              </a:ext>
            </a:extLst>
          </xdr:cNvPr>
          <xdr:cNvSpPr/>
        </xdr:nvSpPr>
        <xdr:spPr>
          <a:xfrm>
            <a:off x="6276975" y="303466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30" name="Straight Arrow Connector 229">
            <a:extLst>
              <a:ext uri="{FF2B5EF4-FFF2-40B4-BE49-F238E27FC236}">
                <a16:creationId xmlns:a16="http://schemas.microsoft.com/office/drawing/2014/main" id="{00000000-0008-0000-0900-0000E6000000}"/>
              </a:ext>
            </a:extLst>
          </xdr:cNvPr>
          <xdr:cNvCxnSpPr>
            <a:stCxn id="218" idx="2"/>
            <a:endCxn id="228" idx="0"/>
          </xdr:cNvCxnSpPr>
        </xdr:nvCxnSpPr>
        <xdr:spPr>
          <a:xfrm flipH="1">
            <a:off x="6572250" y="29946600"/>
            <a:ext cx="790576" cy="4000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9</xdr:col>
      <xdr:colOff>114300</xdr:colOff>
      <xdr:row>160</xdr:row>
      <xdr:rowOff>57150</xdr:rowOff>
    </xdr:from>
    <xdr:to>
      <xdr:col>9</xdr:col>
      <xdr:colOff>314325</xdr:colOff>
      <xdr:row>162</xdr:row>
      <xdr:rowOff>171450</xdr:rowOff>
    </xdr:to>
    <xdr:cxnSp macro="">
      <xdr:nvCxnSpPr>
        <xdr:cNvPr id="236" name="Straight Connector 235">
          <a:extLst>
            <a:ext uri="{FF2B5EF4-FFF2-40B4-BE49-F238E27FC236}">
              <a16:creationId xmlns:a16="http://schemas.microsoft.com/office/drawing/2014/main" id="{00000000-0008-0000-0900-0000EC000000}"/>
            </a:ext>
          </a:extLst>
        </xdr:cNvPr>
        <xdr:cNvCxnSpPr>
          <a:stCxn id="214" idx="1"/>
          <a:endCxn id="228" idx="2"/>
        </xdr:cNvCxnSpPr>
      </xdr:nvCxnSpPr>
      <xdr:spPr>
        <a:xfrm flipH="1" flipV="1">
          <a:off x="6572250" y="30727650"/>
          <a:ext cx="200025" cy="4953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585788</xdr:colOff>
      <xdr:row>175</xdr:row>
      <xdr:rowOff>76200</xdr:rowOff>
    </xdr:from>
    <xdr:to>
      <xdr:col>4</xdr:col>
      <xdr:colOff>123825</xdr:colOff>
      <xdr:row>179</xdr:row>
      <xdr:rowOff>38100</xdr:rowOff>
    </xdr:to>
    <xdr:grpSp>
      <xdr:nvGrpSpPr>
        <xdr:cNvPr id="268" name="Group 267">
          <a:extLst>
            <a:ext uri="{FF2B5EF4-FFF2-40B4-BE49-F238E27FC236}">
              <a16:creationId xmlns:a16="http://schemas.microsoft.com/office/drawing/2014/main" id="{00000000-0008-0000-0900-00000C010000}"/>
            </a:ext>
          </a:extLst>
        </xdr:cNvPr>
        <xdr:cNvGrpSpPr/>
      </xdr:nvGrpSpPr>
      <xdr:grpSpPr>
        <a:xfrm>
          <a:off x="1195388" y="33604200"/>
          <a:ext cx="1366837" cy="723900"/>
          <a:chOff x="423863" y="24203025"/>
          <a:chExt cx="1366837" cy="723900"/>
        </a:xfrm>
      </xdr:grpSpPr>
      <xdr:sp macro="" textlink="">
        <xdr:nvSpPr>
          <xdr:cNvPr id="288" name="Flowchart: Process 287">
            <a:extLst>
              <a:ext uri="{FF2B5EF4-FFF2-40B4-BE49-F238E27FC236}">
                <a16:creationId xmlns:a16="http://schemas.microsoft.com/office/drawing/2014/main" id="{00000000-0008-0000-0900-00002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S:5</a:t>
            </a:r>
          </a:p>
        </xdr:txBody>
      </xdr:sp>
      <xdr:cxnSp macro="">
        <xdr:nvCxnSpPr>
          <xdr:cNvPr id="289" name="Straight Arrow Connector 288">
            <a:extLst>
              <a:ext uri="{FF2B5EF4-FFF2-40B4-BE49-F238E27FC236}">
                <a16:creationId xmlns:a16="http://schemas.microsoft.com/office/drawing/2014/main" id="{00000000-0008-0000-0900-000021010000}"/>
              </a:ext>
            </a:extLst>
          </xdr:cNvPr>
          <xdr:cNvCxnSpPr>
            <a:stCxn id="288" idx="2"/>
            <a:endCxn id="284" idx="0"/>
          </xdr:cNvCxnSpPr>
        </xdr:nvCxnSpPr>
        <xdr:spPr>
          <a:xfrm flipH="1">
            <a:off x="423863" y="24584025"/>
            <a:ext cx="762000"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123825</xdr:colOff>
      <xdr:row>172</xdr:row>
      <xdr:rowOff>0</xdr:rowOff>
    </xdr:from>
    <xdr:to>
      <xdr:col>4</xdr:col>
      <xdr:colOff>114300</xdr:colOff>
      <xdr:row>175</xdr:row>
      <xdr:rowOff>76200</xdr:rowOff>
    </xdr:to>
    <xdr:grpSp>
      <xdr:nvGrpSpPr>
        <xdr:cNvPr id="269" name="Group 268">
          <a:extLst>
            <a:ext uri="{FF2B5EF4-FFF2-40B4-BE49-F238E27FC236}">
              <a16:creationId xmlns:a16="http://schemas.microsoft.com/office/drawing/2014/main" id="{00000000-0008-0000-0900-00000D010000}"/>
            </a:ext>
          </a:extLst>
        </xdr:cNvPr>
        <xdr:cNvGrpSpPr/>
      </xdr:nvGrpSpPr>
      <xdr:grpSpPr>
        <a:xfrm>
          <a:off x="1343025" y="32956500"/>
          <a:ext cx="1209675" cy="647700"/>
          <a:chOff x="619125" y="24364950"/>
          <a:chExt cx="1209675" cy="647700"/>
        </a:xfrm>
      </xdr:grpSpPr>
      <xdr:sp macro="" textlink="">
        <xdr:nvSpPr>
          <xdr:cNvPr id="286" name="Flowchart: Process 285">
            <a:extLst>
              <a:ext uri="{FF2B5EF4-FFF2-40B4-BE49-F238E27FC236}">
                <a16:creationId xmlns:a16="http://schemas.microsoft.com/office/drawing/2014/main" id="{00000000-0008-0000-0900-00001E01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87" name="Straight Arrow Connector 286">
            <a:extLst>
              <a:ext uri="{FF2B5EF4-FFF2-40B4-BE49-F238E27FC236}">
                <a16:creationId xmlns:a16="http://schemas.microsoft.com/office/drawing/2014/main" id="{00000000-0008-0000-0900-00001F010000}"/>
              </a:ext>
            </a:extLst>
          </xdr:cNvPr>
          <xdr:cNvCxnSpPr>
            <a:stCxn id="286" idx="2"/>
            <a:endCxn id="288"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257176</xdr:colOff>
      <xdr:row>179</xdr:row>
      <xdr:rowOff>38100</xdr:rowOff>
    </xdr:from>
    <xdr:to>
      <xdr:col>2</xdr:col>
      <xdr:colOff>600076</xdr:colOff>
      <xdr:row>182</xdr:row>
      <xdr:rowOff>28575</xdr:rowOff>
    </xdr:to>
    <xdr:grpSp>
      <xdr:nvGrpSpPr>
        <xdr:cNvPr id="270" name="Group 269">
          <a:extLst>
            <a:ext uri="{FF2B5EF4-FFF2-40B4-BE49-F238E27FC236}">
              <a16:creationId xmlns:a16="http://schemas.microsoft.com/office/drawing/2014/main" id="{00000000-0008-0000-0900-00000E010000}"/>
            </a:ext>
          </a:extLst>
        </xdr:cNvPr>
        <xdr:cNvGrpSpPr/>
      </xdr:nvGrpSpPr>
      <xdr:grpSpPr>
        <a:xfrm>
          <a:off x="866776" y="34328100"/>
          <a:ext cx="952500" cy="561975"/>
          <a:chOff x="581026" y="24203025"/>
          <a:chExt cx="952500" cy="561975"/>
        </a:xfrm>
      </xdr:grpSpPr>
      <xdr:sp macro="" textlink="">
        <xdr:nvSpPr>
          <xdr:cNvPr id="284" name="Flowchart: Process 283">
            <a:extLst>
              <a:ext uri="{FF2B5EF4-FFF2-40B4-BE49-F238E27FC236}">
                <a16:creationId xmlns:a16="http://schemas.microsoft.com/office/drawing/2014/main" id="{00000000-0008-0000-0900-00001C01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O:4</a:t>
            </a:r>
          </a:p>
        </xdr:txBody>
      </xdr:sp>
      <xdr:cxnSp macro="">
        <xdr:nvCxnSpPr>
          <xdr:cNvPr id="285" name="Straight Arrow Connector 284">
            <a:extLst>
              <a:ext uri="{FF2B5EF4-FFF2-40B4-BE49-F238E27FC236}">
                <a16:creationId xmlns:a16="http://schemas.microsoft.com/office/drawing/2014/main" id="{00000000-0008-0000-0900-00001D010000}"/>
              </a:ext>
            </a:extLst>
          </xdr:cNvPr>
          <xdr:cNvCxnSpPr>
            <a:stCxn id="284" idx="2"/>
            <a:endCxn id="282" idx="0"/>
          </xdr:cNvCxnSpPr>
        </xdr:nvCxnSpPr>
        <xdr:spPr>
          <a:xfrm>
            <a:off x="909638" y="24584025"/>
            <a:ext cx="623888"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182</xdr:row>
      <xdr:rowOff>28575</xdr:rowOff>
    </xdr:from>
    <xdr:to>
      <xdr:col>3</xdr:col>
      <xdr:colOff>285751</xdr:colOff>
      <xdr:row>185</xdr:row>
      <xdr:rowOff>0</xdr:rowOff>
    </xdr:to>
    <xdr:grpSp>
      <xdr:nvGrpSpPr>
        <xdr:cNvPr id="271" name="Group 270">
          <a:extLst>
            <a:ext uri="{FF2B5EF4-FFF2-40B4-BE49-F238E27FC236}">
              <a16:creationId xmlns:a16="http://schemas.microsoft.com/office/drawing/2014/main" id="{00000000-0008-0000-0900-00000F010000}"/>
            </a:ext>
          </a:extLst>
        </xdr:cNvPr>
        <xdr:cNvGrpSpPr/>
      </xdr:nvGrpSpPr>
      <xdr:grpSpPr>
        <a:xfrm>
          <a:off x="1524001" y="34890075"/>
          <a:ext cx="590550" cy="542925"/>
          <a:chOff x="581026" y="24203025"/>
          <a:chExt cx="590550" cy="542925"/>
        </a:xfrm>
      </xdr:grpSpPr>
      <xdr:sp macro="" textlink="">
        <xdr:nvSpPr>
          <xdr:cNvPr id="282" name="Flowchart: Process 281">
            <a:extLst>
              <a:ext uri="{FF2B5EF4-FFF2-40B4-BE49-F238E27FC236}">
                <a16:creationId xmlns:a16="http://schemas.microsoft.com/office/drawing/2014/main" id="{00000000-0008-0000-0900-00001A01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83" name="Straight Arrow Connector 282">
            <a:extLst>
              <a:ext uri="{FF2B5EF4-FFF2-40B4-BE49-F238E27FC236}">
                <a16:creationId xmlns:a16="http://schemas.microsoft.com/office/drawing/2014/main" id="{00000000-0008-0000-0900-00001B010000}"/>
              </a:ext>
            </a:extLst>
          </xdr:cNvPr>
          <xdr:cNvCxnSpPr>
            <a:stCxn id="282" idx="2"/>
            <a:endCxn id="280" idx="0"/>
          </xdr:cNvCxnSpPr>
        </xdr:nvCxnSpPr>
        <xdr:spPr>
          <a:xfrm>
            <a:off x="876301" y="24584025"/>
            <a:ext cx="0"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185</xdr:row>
      <xdr:rowOff>0</xdr:rowOff>
    </xdr:from>
    <xdr:to>
      <xdr:col>4</xdr:col>
      <xdr:colOff>14288</xdr:colOff>
      <xdr:row>188</xdr:row>
      <xdr:rowOff>0</xdr:rowOff>
    </xdr:to>
    <xdr:grpSp>
      <xdr:nvGrpSpPr>
        <xdr:cNvPr id="272" name="Group 271">
          <a:extLst>
            <a:ext uri="{FF2B5EF4-FFF2-40B4-BE49-F238E27FC236}">
              <a16:creationId xmlns:a16="http://schemas.microsoft.com/office/drawing/2014/main" id="{00000000-0008-0000-0900-000010010000}"/>
            </a:ext>
          </a:extLst>
        </xdr:cNvPr>
        <xdr:cNvGrpSpPr/>
      </xdr:nvGrpSpPr>
      <xdr:grpSpPr>
        <a:xfrm>
          <a:off x="1524001" y="35433000"/>
          <a:ext cx="928687" cy="571500"/>
          <a:chOff x="561976" y="24164925"/>
          <a:chExt cx="928687" cy="571500"/>
        </a:xfrm>
      </xdr:grpSpPr>
      <xdr:sp macro="" textlink="">
        <xdr:nvSpPr>
          <xdr:cNvPr id="280" name="Flowchart: Process 279">
            <a:extLst>
              <a:ext uri="{FF2B5EF4-FFF2-40B4-BE49-F238E27FC236}">
                <a16:creationId xmlns:a16="http://schemas.microsoft.com/office/drawing/2014/main" id="{00000000-0008-0000-0900-00001801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81" name="Straight Arrow Connector 280">
            <a:extLst>
              <a:ext uri="{FF2B5EF4-FFF2-40B4-BE49-F238E27FC236}">
                <a16:creationId xmlns:a16="http://schemas.microsoft.com/office/drawing/2014/main" id="{00000000-0008-0000-0900-000019010000}"/>
              </a:ext>
            </a:extLst>
          </xdr:cNvPr>
          <xdr:cNvCxnSpPr>
            <a:stCxn id="280" idx="2"/>
            <a:endCxn id="278" idx="0"/>
          </xdr:cNvCxnSpPr>
        </xdr:nvCxnSpPr>
        <xdr:spPr>
          <a:xfrm>
            <a:off x="857251" y="24545925"/>
            <a:ext cx="633412" cy="1905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333375</xdr:colOff>
      <xdr:row>188</xdr:row>
      <xdr:rowOff>0</xdr:rowOff>
    </xdr:from>
    <xdr:to>
      <xdr:col>4</xdr:col>
      <xdr:colOff>304800</xdr:colOff>
      <xdr:row>191</xdr:row>
      <xdr:rowOff>161925</xdr:rowOff>
    </xdr:to>
    <xdr:grpSp>
      <xdr:nvGrpSpPr>
        <xdr:cNvPr id="273" name="Group 272">
          <a:extLst>
            <a:ext uri="{FF2B5EF4-FFF2-40B4-BE49-F238E27FC236}">
              <a16:creationId xmlns:a16="http://schemas.microsoft.com/office/drawing/2014/main" id="{00000000-0008-0000-0900-000011010000}"/>
            </a:ext>
          </a:extLst>
        </xdr:cNvPr>
        <xdr:cNvGrpSpPr/>
      </xdr:nvGrpSpPr>
      <xdr:grpSpPr>
        <a:xfrm>
          <a:off x="2162175" y="36004500"/>
          <a:ext cx="581025" cy="733425"/>
          <a:chOff x="581025" y="24203025"/>
          <a:chExt cx="581025" cy="733425"/>
        </a:xfrm>
      </xdr:grpSpPr>
      <xdr:sp macro="" textlink="">
        <xdr:nvSpPr>
          <xdr:cNvPr id="278" name="Flowchart: Process 277">
            <a:extLst>
              <a:ext uri="{FF2B5EF4-FFF2-40B4-BE49-F238E27FC236}">
                <a16:creationId xmlns:a16="http://schemas.microsoft.com/office/drawing/2014/main" id="{00000000-0008-0000-0900-00001601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79" name="Straight Arrow Connector 278">
            <a:extLst>
              <a:ext uri="{FF2B5EF4-FFF2-40B4-BE49-F238E27FC236}">
                <a16:creationId xmlns:a16="http://schemas.microsoft.com/office/drawing/2014/main" id="{00000000-0008-0000-0900-000017010000}"/>
              </a:ext>
            </a:extLst>
          </xdr:cNvPr>
          <xdr:cNvCxnSpPr>
            <a:stCxn id="278" idx="2"/>
            <a:endCxn id="276" idx="0"/>
          </xdr:cNvCxnSpPr>
        </xdr:nvCxnSpPr>
        <xdr:spPr>
          <a:xfrm flipH="1">
            <a:off x="585788" y="24584025"/>
            <a:ext cx="285750"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57150</xdr:colOff>
      <xdr:row>191</xdr:row>
      <xdr:rowOff>161925</xdr:rowOff>
    </xdr:from>
    <xdr:to>
      <xdr:col>4</xdr:col>
      <xdr:colOff>9525</xdr:colOff>
      <xdr:row>195</xdr:row>
      <xdr:rowOff>142875</xdr:rowOff>
    </xdr:to>
    <xdr:grpSp>
      <xdr:nvGrpSpPr>
        <xdr:cNvPr id="274" name="Group 273">
          <a:extLst>
            <a:ext uri="{FF2B5EF4-FFF2-40B4-BE49-F238E27FC236}">
              <a16:creationId xmlns:a16="http://schemas.microsoft.com/office/drawing/2014/main" id="{00000000-0008-0000-0900-000012010000}"/>
            </a:ext>
          </a:extLst>
        </xdr:cNvPr>
        <xdr:cNvGrpSpPr/>
      </xdr:nvGrpSpPr>
      <xdr:grpSpPr>
        <a:xfrm>
          <a:off x="1885950" y="36737925"/>
          <a:ext cx="561975" cy="742950"/>
          <a:chOff x="276225" y="24145875"/>
          <a:chExt cx="561975" cy="742950"/>
        </a:xfrm>
      </xdr:grpSpPr>
      <xdr:sp macro="" textlink="">
        <xdr:nvSpPr>
          <xdr:cNvPr id="276" name="Flowchart: Process 275">
            <a:extLst>
              <a:ext uri="{FF2B5EF4-FFF2-40B4-BE49-F238E27FC236}">
                <a16:creationId xmlns:a16="http://schemas.microsoft.com/office/drawing/2014/main" id="{00000000-0008-0000-0900-00001401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77" name="Straight Arrow Connector 276">
            <a:extLst>
              <a:ext uri="{FF2B5EF4-FFF2-40B4-BE49-F238E27FC236}">
                <a16:creationId xmlns:a16="http://schemas.microsoft.com/office/drawing/2014/main" id="{00000000-0008-0000-0900-000015010000}"/>
              </a:ext>
            </a:extLst>
          </xdr:cNvPr>
          <xdr:cNvCxnSpPr>
            <a:stCxn id="276" idx="2"/>
            <a:endCxn id="275" idx="0"/>
          </xdr:cNvCxnSpPr>
        </xdr:nvCxnSpPr>
        <xdr:spPr>
          <a:xfrm flipH="1">
            <a:off x="542926" y="24526875"/>
            <a:ext cx="14287" cy="3619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57151</xdr:colOff>
      <xdr:row>195</xdr:row>
      <xdr:rowOff>142875</xdr:rowOff>
    </xdr:from>
    <xdr:to>
      <xdr:col>3</xdr:col>
      <xdr:colOff>590551</xdr:colOff>
      <xdr:row>197</xdr:row>
      <xdr:rowOff>142875</xdr:rowOff>
    </xdr:to>
    <xdr:sp macro="" textlink="">
      <xdr:nvSpPr>
        <xdr:cNvPr id="275" name="Flowchart: Process 274">
          <a:extLst>
            <a:ext uri="{FF2B5EF4-FFF2-40B4-BE49-F238E27FC236}">
              <a16:creationId xmlns:a16="http://schemas.microsoft.com/office/drawing/2014/main" id="{00000000-0008-0000-0900-000013010000}"/>
            </a:ext>
          </a:extLst>
        </xdr:cNvPr>
        <xdr:cNvSpPr/>
      </xdr:nvSpPr>
      <xdr:spPr>
        <a:xfrm>
          <a:off x="1885951" y="374808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4</xdr:col>
      <xdr:colOff>14288</xdr:colOff>
      <xdr:row>190</xdr:row>
      <xdr:rowOff>0</xdr:rowOff>
    </xdr:from>
    <xdr:to>
      <xdr:col>5</xdr:col>
      <xdr:colOff>190501</xdr:colOff>
      <xdr:row>194</xdr:row>
      <xdr:rowOff>28575</xdr:rowOff>
    </xdr:to>
    <xdr:grpSp>
      <xdr:nvGrpSpPr>
        <xdr:cNvPr id="265" name="Group 264">
          <a:extLst>
            <a:ext uri="{FF2B5EF4-FFF2-40B4-BE49-F238E27FC236}">
              <a16:creationId xmlns:a16="http://schemas.microsoft.com/office/drawing/2014/main" id="{00000000-0008-0000-0900-000009010000}"/>
            </a:ext>
          </a:extLst>
        </xdr:cNvPr>
        <xdr:cNvGrpSpPr/>
      </xdr:nvGrpSpPr>
      <xdr:grpSpPr>
        <a:xfrm>
          <a:off x="2452688" y="36385500"/>
          <a:ext cx="785813" cy="790575"/>
          <a:chOff x="-316782" y="23374350"/>
          <a:chExt cx="1559348" cy="790575"/>
        </a:xfrm>
      </xdr:grpSpPr>
      <xdr:sp macro="" textlink="">
        <xdr:nvSpPr>
          <xdr:cNvPr id="266" name="Flowchart: Process 265">
            <a:extLst>
              <a:ext uri="{FF2B5EF4-FFF2-40B4-BE49-F238E27FC236}">
                <a16:creationId xmlns:a16="http://schemas.microsoft.com/office/drawing/2014/main" id="{00000000-0008-0000-0900-00000A010000}"/>
              </a:ext>
            </a:extLst>
          </xdr:cNvPr>
          <xdr:cNvSpPr/>
        </xdr:nvSpPr>
        <xdr:spPr>
          <a:xfrm>
            <a:off x="32891" y="237839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67" name="Straight Arrow Connector 266">
            <a:extLst>
              <a:ext uri="{FF2B5EF4-FFF2-40B4-BE49-F238E27FC236}">
                <a16:creationId xmlns:a16="http://schemas.microsoft.com/office/drawing/2014/main" id="{00000000-0008-0000-0900-00000B010000}"/>
              </a:ext>
            </a:extLst>
          </xdr:cNvPr>
          <xdr:cNvCxnSpPr>
            <a:stCxn id="278" idx="2"/>
            <a:endCxn id="266" idx="0"/>
          </xdr:cNvCxnSpPr>
        </xdr:nvCxnSpPr>
        <xdr:spPr>
          <a:xfrm>
            <a:off x="-316782" y="23374350"/>
            <a:ext cx="954510"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333376</xdr:colOff>
      <xdr:row>179</xdr:row>
      <xdr:rowOff>19050</xdr:rowOff>
    </xdr:from>
    <xdr:to>
      <xdr:col>5</xdr:col>
      <xdr:colOff>923926</xdr:colOff>
      <xdr:row>182</xdr:row>
      <xdr:rowOff>66675</xdr:rowOff>
    </xdr:to>
    <xdr:grpSp>
      <xdr:nvGrpSpPr>
        <xdr:cNvPr id="245" name="Group 244">
          <a:extLst>
            <a:ext uri="{FF2B5EF4-FFF2-40B4-BE49-F238E27FC236}">
              <a16:creationId xmlns:a16="http://schemas.microsoft.com/office/drawing/2014/main" id="{00000000-0008-0000-0900-0000F5000000}"/>
            </a:ext>
          </a:extLst>
        </xdr:cNvPr>
        <xdr:cNvGrpSpPr/>
      </xdr:nvGrpSpPr>
      <xdr:grpSpPr>
        <a:xfrm>
          <a:off x="3381376" y="34309050"/>
          <a:ext cx="590550" cy="619125"/>
          <a:chOff x="581025" y="24203025"/>
          <a:chExt cx="1209675" cy="619125"/>
        </a:xfrm>
      </xdr:grpSpPr>
      <xdr:sp macro="" textlink="">
        <xdr:nvSpPr>
          <xdr:cNvPr id="262" name="Flowchart: Process 261">
            <a:extLst>
              <a:ext uri="{FF2B5EF4-FFF2-40B4-BE49-F238E27FC236}">
                <a16:creationId xmlns:a16="http://schemas.microsoft.com/office/drawing/2014/main" id="{00000000-0008-0000-0900-000006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63" name="Straight Arrow Connector 262">
            <a:extLst>
              <a:ext uri="{FF2B5EF4-FFF2-40B4-BE49-F238E27FC236}">
                <a16:creationId xmlns:a16="http://schemas.microsoft.com/office/drawing/2014/main" id="{00000000-0008-0000-0900-000007010000}"/>
              </a:ext>
            </a:extLst>
          </xdr:cNvPr>
          <xdr:cNvCxnSpPr>
            <a:stCxn id="262" idx="2"/>
            <a:endCxn id="260" idx="0"/>
          </xdr:cNvCxnSpPr>
        </xdr:nvCxnSpPr>
        <xdr:spPr>
          <a:xfrm flipH="1">
            <a:off x="1127330" y="24584025"/>
            <a:ext cx="58533" cy="2381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128588</xdr:colOff>
      <xdr:row>177</xdr:row>
      <xdr:rowOff>76200</xdr:rowOff>
    </xdr:from>
    <xdr:to>
      <xdr:col>5</xdr:col>
      <xdr:colOff>628651</xdr:colOff>
      <xdr:row>179</xdr:row>
      <xdr:rowOff>19050</xdr:rowOff>
    </xdr:to>
    <xdr:cxnSp macro="">
      <xdr:nvCxnSpPr>
        <xdr:cNvPr id="246" name="Straight Arrow Connector 245">
          <a:extLst>
            <a:ext uri="{FF2B5EF4-FFF2-40B4-BE49-F238E27FC236}">
              <a16:creationId xmlns:a16="http://schemas.microsoft.com/office/drawing/2014/main" id="{00000000-0008-0000-0900-0000F6000000}"/>
            </a:ext>
          </a:extLst>
        </xdr:cNvPr>
        <xdr:cNvCxnSpPr>
          <a:stCxn id="288" idx="2"/>
          <a:endCxn id="262" idx="0"/>
        </xdr:cNvCxnSpPr>
      </xdr:nvCxnSpPr>
      <xdr:spPr>
        <a:xfrm>
          <a:off x="1957388" y="33985200"/>
          <a:ext cx="1719263" cy="3238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304801</xdr:colOff>
      <xdr:row>182</xdr:row>
      <xdr:rowOff>66675</xdr:rowOff>
    </xdr:from>
    <xdr:to>
      <xdr:col>5</xdr:col>
      <xdr:colOff>895351</xdr:colOff>
      <xdr:row>185</xdr:row>
      <xdr:rowOff>38100</xdr:rowOff>
    </xdr:to>
    <xdr:grpSp>
      <xdr:nvGrpSpPr>
        <xdr:cNvPr id="247" name="Group 246">
          <a:extLst>
            <a:ext uri="{FF2B5EF4-FFF2-40B4-BE49-F238E27FC236}">
              <a16:creationId xmlns:a16="http://schemas.microsoft.com/office/drawing/2014/main" id="{00000000-0008-0000-0900-0000F7000000}"/>
            </a:ext>
          </a:extLst>
        </xdr:cNvPr>
        <xdr:cNvGrpSpPr/>
      </xdr:nvGrpSpPr>
      <xdr:grpSpPr>
        <a:xfrm>
          <a:off x="3352801" y="34928175"/>
          <a:ext cx="590550" cy="542925"/>
          <a:chOff x="581025" y="24203025"/>
          <a:chExt cx="1209675" cy="542925"/>
        </a:xfrm>
      </xdr:grpSpPr>
      <xdr:sp macro="" textlink="">
        <xdr:nvSpPr>
          <xdr:cNvPr id="260" name="Flowchart: Process 259">
            <a:extLst>
              <a:ext uri="{FF2B5EF4-FFF2-40B4-BE49-F238E27FC236}">
                <a16:creationId xmlns:a16="http://schemas.microsoft.com/office/drawing/2014/main" id="{00000000-0008-0000-0900-000004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261" name="Straight Arrow Connector 260">
            <a:extLst>
              <a:ext uri="{FF2B5EF4-FFF2-40B4-BE49-F238E27FC236}">
                <a16:creationId xmlns:a16="http://schemas.microsoft.com/office/drawing/2014/main" id="{00000000-0008-0000-0900-000005010000}"/>
              </a:ext>
            </a:extLst>
          </xdr:cNvPr>
          <xdr:cNvCxnSpPr>
            <a:stCxn id="260" idx="2"/>
            <a:endCxn id="258" idx="0"/>
          </xdr:cNvCxnSpPr>
        </xdr:nvCxnSpPr>
        <xdr:spPr>
          <a:xfrm>
            <a:off x="1185862" y="24584025"/>
            <a:ext cx="58531"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333375</xdr:colOff>
      <xdr:row>185</xdr:row>
      <xdr:rowOff>38100</xdr:rowOff>
    </xdr:from>
    <xdr:to>
      <xdr:col>5</xdr:col>
      <xdr:colOff>923925</xdr:colOff>
      <xdr:row>188</xdr:row>
      <xdr:rowOff>57150</xdr:rowOff>
    </xdr:to>
    <xdr:grpSp>
      <xdr:nvGrpSpPr>
        <xdr:cNvPr id="248" name="Group 247">
          <a:extLst>
            <a:ext uri="{FF2B5EF4-FFF2-40B4-BE49-F238E27FC236}">
              <a16:creationId xmlns:a16="http://schemas.microsoft.com/office/drawing/2014/main" id="{00000000-0008-0000-0900-0000F8000000}"/>
            </a:ext>
          </a:extLst>
        </xdr:cNvPr>
        <xdr:cNvGrpSpPr/>
      </xdr:nvGrpSpPr>
      <xdr:grpSpPr>
        <a:xfrm>
          <a:off x="3381375" y="35471100"/>
          <a:ext cx="590550" cy="590550"/>
          <a:chOff x="581025" y="24203025"/>
          <a:chExt cx="1209675" cy="590550"/>
        </a:xfrm>
      </xdr:grpSpPr>
      <xdr:sp macro="" textlink="">
        <xdr:nvSpPr>
          <xdr:cNvPr id="258" name="Flowchart: Process 257">
            <a:extLst>
              <a:ext uri="{FF2B5EF4-FFF2-40B4-BE49-F238E27FC236}">
                <a16:creationId xmlns:a16="http://schemas.microsoft.com/office/drawing/2014/main" id="{00000000-0008-0000-0900-000002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259" name="Straight Arrow Connector 258">
            <a:extLst>
              <a:ext uri="{FF2B5EF4-FFF2-40B4-BE49-F238E27FC236}">
                <a16:creationId xmlns:a16="http://schemas.microsoft.com/office/drawing/2014/main" id="{00000000-0008-0000-0900-000003010000}"/>
              </a:ext>
            </a:extLst>
          </xdr:cNvPr>
          <xdr:cNvCxnSpPr>
            <a:stCxn id="258" idx="2"/>
            <a:endCxn id="256" idx="0"/>
          </xdr:cNvCxnSpPr>
        </xdr:nvCxnSpPr>
        <xdr:spPr>
          <a:xfrm>
            <a:off x="1185862" y="24584025"/>
            <a:ext cx="19511" cy="2095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342900</xdr:colOff>
      <xdr:row>188</xdr:row>
      <xdr:rowOff>57150</xdr:rowOff>
    </xdr:from>
    <xdr:to>
      <xdr:col>5</xdr:col>
      <xdr:colOff>933450</xdr:colOff>
      <xdr:row>192</xdr:row>
      <xdr:rowOff>19050</xdr:rowOff>
    </xdr:to>
    <xdr:grpSp>
      <xdr:nvGrpSpPr>
        <xdr:cNvPr id="249" name="Group 248">
          <a:extLst>
            <a:ext uri="{FF2B5EF4-FFF2-40B4-BE49-F238E27FC236}">
              <a16:creationId xmlns:a16="http://schemas.microsoft.com/office/drawing/2014/main" id="{00000000-0008-0000-0900-0000F9000000}"/>
            </a:ext>
          </a:extLst>
        </xdr:cNvPr>
        <xdr:cNvGrpSpPr/>
      </xdr:nvGrpSpPr>
      <xdr:grpSpPr>
        <a:xfrm>
          <a:off x="3390900" y="36061650"/>
          <a:ext cx="590550" cy="723900"/>
          <a:chOff x="581025" y="24203025"/>
          <a:chExt cx="1209675" cy="723900"/>
        </a:xfrm>
      </xdr:grpSpPr>
      <xdr:sp macro="" textlink="">
        <xdr:nvSpPr>
          <xdr:cNvPr id="256" name="Flowchart: Process 255">
            <a:extLst>
              <a:ext uri="{FF2B5EF4-FFF2-40B4-BE49-F238E27FC236}">
                <a16:creationId xmlns:a16="http://schemas.microsoft.com/office/drawing/2014/main" id="{00000000-0008-0000-0900-00000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57" name="Straight Arrow Connector 256">
            <a:extLst>
              <a:ext uri="{FF2B5EF4-FFF2-40B4-BE49-F238E27FC236}">
                <a16:creationId xmlns:a16="http://schemas.microsoft.com/office/drawing/2014/main" id="{00000000-0008-0000-0900-000001010000}"/>
              </a:ext>
            </a:extLst>
          </xdr:cNvPr>
          <xdr:cNvCxnSpPr>
            <a:stCxn id="256" idx="2"/>
            <a:endCxn id="254" idx="0"/>
          </xdr:cNvCxnSpPr>
        </xdr:nvCxnSpPr>
        <xdr:spPr>
          <a:xfrm>
            <a:off x="1185862" y="24584025"/>
            <a:ext cx="27315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285751</xdr:colOff>
      <xdr:row>180</xdr:row>
      <xdr:rowOff>19050</xdr:rowOff>
    </xdr:from>
    <xdr:to>
      <xdr:col>5</xdr:col>
      <xdr:colOff>333376</xdr:colOff>
      <xdr:row>183</xdr:row>
      <xdr:rowOff>28575</xdr:rowOff>
    </xdr:to>
    <xdr:cxnSp macro="">
      <xdr:nvCxnSpPr>
        <xdr:cNvPr id="250" name="Straight Connector 249">
          <a:extLst>
            <a:ext uri="{FF2B5EF4-FFF2-40B4-BE49-F238E27FC236}">
              <a16:creationId xmlns:a16="http://schemas.microsoft.com/office/drawing/2014/main" id="{00000000-0008-0000-0900-0000FA000000}"/>
            </a:ext>
          </a:extLst>
        </xdr:cNvPr>
        <xdr:cNvCxnSpPr>
          <a:stCxn id="282" idx="3"/>
          <a:endCxn id="262" idx="1"/>
        </xdr:cNvCxnSpPr>
      </xdr:nvCxnSpPr>
      <xdr:spPr>
        <a:xfrm flipV="1">
          <a:off x="2114551" y="34499550"/>
          <a:ext cx="1266825" cy="5810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285751</xdr:colOff>
      <xdr:row>183</xdr:row>
      <xdr:rowOff>66675</xdr:rowOff>
    </xdr:from>
    <xdr:to>
      <xdr:col>5</xdr:col>
      <xdr:colOff>304801</xdr:colOff>
      <xdr:row>186</xdr:row>
      <xdr:rowOff>0</xdr:rowOff>
    </xdr:to>
    <xdr:cxnSp macro="">
      <xdr:nvCxnSpPr>
        <xdr:cNvPr id="251" name="Straight Connector 250">
          <a:extLst>
            <a:ext uri="{FF2B5EF4-FFF2-40B4-BE49-F238E27FC236}">
              <a16:creationId xmlns:a16="http://schemas.microsoft.com/office/drawing/2014/main" id="{00000000-0008-0000-0900-0000FB000000}"/>
            </a:ext>
          </a:extLst>
        </xdr:cNvPr>
        <xdr:cNvCxnSpPr>
          <a:stCxn id="280" idx="3"/>
          <a:endCxn id="260" idx="1"/>
        </xdr:cNvCxnSpPr>
      </xdr:nvCxnSpPr>
      <xdr:spPr>
        <a:xfrm flipV="1">
          <a:off x="2114551" y="35118675"/>
          <a:ext cx="1238250" cy="5048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304800</xdr:colOff>
      <xdr:row>186</xdr:row>
      <xdr:rowOff>38100</xdr:rowOff>
    </xdr:from>
    <xdr:to>
      <xdr:col>5</xdr:col>
      <xdr:colOff>333375</xdr:colOff>
      <xdr:row>189</xdr:row>
      <xdr:rowOff>0</xdr:rowOff>
    </xdr:to>
    <xdr:cxnSp macro="">
      <xdr:nvCxnSpPr>
        <xdr:cNvPr id="252" name="Straight Connector 251">
          <a:extLst>
            <a:ext uri="{FF2B5EF4-FFF2-40B4-BE49-F238E27FC236}">
              <a16:creationId xmlns:a16="http://schemas.microsoft.com/office/drawing/2014/main" id="{00000000-0008-0000-0900-0000FC000000}"/>
            </a:ext>
          </a:extLst>
        </xdr:cNvPr>
        <xdr:cNvCxnSpPr>
          <a:stCxn id="278" idx="3"/>
          <a:endCxn id="258" idx="1"/>
        </xdr:cNvCxnSpPr>
      </xdr:nvCxnSpPr>
      <xdr:spPr>
        <a:xfrm flipV="1">
          <a:off x="2743200" y="35661600"/>
          <a:ext cx="638175" cy="5334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189</xdr:row>
      <xdr:rowOff>57150</xdr:rowOff>
    </xdr:from>
    <xdr:to>
      <xdr:col>5</xdr:col>
      <xdr:colOff>342900</xdr:colOff>
      <xdr:row>192</xdr:row>
      <xdr:rowOff>161925</xdr:rowOff>
    </xdr:to>
    <xdr:cxnSp macro="">
      <xdr:nvCxnSpPr>
        <xdr:cNvPr id="253" name="Straight Connector 252">
          <a:extLst>
            <a:ext uri="{FF2B5EF4-FFF2-40B4-BE49-F238E27FC236}">
              <a16:creationId xmlns:a16="http://schemas.microsoft.com/office/drawing/2014/main" id="{00000000-0008-0000-0900-0000FD000000}"/>
            </a:ext>
          </a:extLst>
        </xdr:cNvPr>
        <xdr:cNvCxnSpPr>
          <a:stCxn id="276" idx="3"/>
          <a:endCxn id="256" idx="1"/>
        </xdr:cNvCxnSpPr>
      </xdr:nvCxnSpPr>
      <xdr:spPr>
        <a:xfrm flipV="1">
          <a:off x="2447925" y="36252150"/>
          <a:ext cx="942975" cy="6762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192</xdr:row>
      <xdr:rowOff>19050</xdr:rowOff>
    </xdr:from>
    <xdr:to>
      <xdr:col>6</xdr:col>
      <xdr:colOff>66675</xdr:colOff>
      <xdr:row>194</xdr:row>
      <xdr:rowOff>19050</xdr:rowOff>
    </xdr:to>
    <xdr:sp macro="" textlink="">
      <xdr:nvSpPr>
        <xdr:cNvPr id="254" name="Flowchart: Process 253">
          <a:extLst>
            <a:ext uri="{FF2B5EF4-FFF2-40B4-BE49-F238E27FC236}">
              <a16:creationId xmlns:a16="http://schemas.microsoft.com/office/drawing/2014/main" id="{00000000-0008-0000-0900-0000FE000000}"/>
            </a:ext>
          </a:extLst>
        </xdr:cNvPr>
        <xdr:cNvSpPr/>
      </xdr:nvSpPr>
      <xdr:spPr>
        <a:xfrm>
          <a:off x="3524250" y="367855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lientData/>
  </xdr:twoCellAnchor>
  <xdr:twoCellAnchor>
    <xdr:from>
      <xdr:col>5</xdr:col>
      <xdr:colOff>190501</xdr:colOff>
      <xdr:row>193</xdr:row>
      <xdr:rowOff>19050</xdr:rowOff>
    </xdr:from>
    <xdr:to>
      <xdr:col>5</xdr:col>
      <xdr:colOff>476250</xdr:colOff>
      <xdr:row>193</xdr:row>
      <xdr:rowOff>28575</xdr:rowOff>
    </xdr:to>
    <xdr:cxnSp macro="">
      <xdr:nvCxnSpPr>
        <xdr:cNvPr id="255" name="Straight Connector 254">
          <a:extLst>
            <a:ext uri="{FF2B5EF4-FFF2-40B4-BE49-F238E27FC236}">
              <a16:creationId xmlns:a16="http://schemas.microsoft.com/office/drawing/2014/main" id="{00000000-0008-0000-0900-0000FF000000}"/>
            </a:ext>
          </a:extLst>
        </xdr:cNvPr>
        <xdr:cNvCxnSpPr>
          <a:stCxn id="266" idx="3"/>
          <a:endCxn id="254" idx="1"/>
        </xdr:cNvCxnSpPr>
      </xdr:nvCxnSpPr>
      <xdr:spPr>
        <a:xfrm flipV="1">
          <a:off x="3238501" y="36976050"/>
          <a:ext cx="285749" cy="95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188</xdr:row>
      <xdr:rowOff>28575</xdr:rowOff>
    </xdr:from>
    <xdr:to>
      <xdr:col>2</xdr:col>
      <xdr:colOff>561975</xdr:colOff>
      <xdr:row>190</xdr:row>
      <xdr:rowOff>28575</xdr:rowOff>
    </xdr:to>
    <xdr:sp macro="" textlink="">
      <xdr:nvSpPr>
        <xdr:cNvPr id="242" name="Flowchart: Process 241">
          <a:extLst>
            <a:ext uri="{FF2B5EF4-FFF2-40B4-BE49-F238E27FC236}">
              <a16:creationId xmlns:a16="http://schemas.microsoft.com/office/drawing/2014/main" id="{00000000-0008-0000-0900-0000F2000000}"/>
            </a:ext>
          </a:extLst>
        </xdr:cNvPr>
        <xdr:cNvSpPr/>
      </xdr:nvSpPr>
      <xdr:spPr>
        <a:xfrm>
          <a:off x="1190625" y="360330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lientData/>
  </xdr:twoCellAnchor>
  <xdr:twoCellAnchor>
    <xdr:from>
      <xdr:col>2</xdr:col>
      <xdr:colOff>266700</xdr:colOff>
      <xdr:row>187</xdr:row>
      <xdr:rowOff>0</xdr:rowOff>
    </xdr:from>
    <xdr:to>
      <xdr:col>2</xdr:col>
      <xdr:colOff>600076</xdr:colOff>
      <xdr:row>188</xdr:row>
      <xdr:rowOff>28575</xdr:rowOff>
    </xdr:to>
    <xdr:cxnSp macro="">
      <xdr:nvCxnSpPr>
        <xdr:cNvPr id="243" name="Straight Arrow Connector 242">
          <a:extLst>
            <a:ext uri="{FF2B5EF4-FFF2-40B4-BE49-F238E27FC236}">
              <a16:creationId xmlns:a16="http://schemas.microsoft.com/office/drawing/2014/main" id="{00000000-0008-0000-0900-0000F3000000}"/>
            </a:ext>
          </a:extLst>
        </xdr:cNvPr>
        <xdr:cNvCxnSpPr>
          <a:stCxn id="280" idx="2"/>
          <a:endCxn id="242" idx="0"/>
        </xdr:cNvCxnSpPr>
      </xdr:nvCxnSpPr>
      <xdr:spPr>
        <a:xfrm flipH="1">
          <a:off x="1485900" y="35814000"/>
          <a:ext cx="333376" cy="2190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342900</xdr:colOff>
      <xdr:row>182</xdr:row>
      <xdr:rowOff>28575</xdr:rowOff>
    </xdr:from>
    <xdr:to>
      <xdr:col>1</xdr:col>
      <xdr:colOff>390524</xdr:colOff>
      <xdr:row>184</xdr:row>
      <xdr:rowOff>28575</xdr:rowOff>
    </xdr:to>
    <xdr:sp macro="" textlink="">
      <xdr:nvSpPr>
        <xdr:cNvPr id="290" name="Flowchart: Process 289">
          <a:extLst>
            <a:ext uri="{FF2B5EF4-FFF2-40B4-BE49-F238E27FC236}">
              <a16:creationId xmlns:a16="http://schemas.microsoft.com/office/drawing/2014/main" id="{00000000-0008-0000-0900-000022010000}"/>
            </a:ext>
          </a:extLst>
        </xdr:cNvPr>
        <xdr:cNvSpPr/>
      </xdr:nvSpPr>
      <xdr:spPr>
        <a:xfrm>
          <a:off x="342900" y="348900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a:t>
          </a:r>
          <a:r>
            <a:rPr lang="en-US" sz="1600" b="0" baseline="0"/>
            <a:t>:1</a:t>
          </a:r>
          <a:endParaRPr lang="en-US" sz="1600" b="0"/>
        </a:p>
      </xdr:txBody>
    </xdr:sp>
    <xdr:clientData/>
  </xdr:twoCellAnchor>
  <xdr:twoCellAnchor>
    <xdr:from>
      <xdr:col>1</xdr:col>
      <xdr:colOff>57151</xdr:colOff>
      <xdr:row>184</xdr:row>
      <xdr:rowOff>28575</xdr:rowOff>
    </xdr:from>
    <xdr:to>
      <xdr:col>1</xdr:col>
      <xdr:colOff>61912</xdr:colOff>
      <xdr:row>185</xdr:row>
      <xdr:rowOff>114300</xdr:rowOff>
    </xdr:to>
    <xdr:cxnSp macro="">
      <xdr:nvCxnSpPr>
        <xdr:cNvPr id="291" name="Straight Arrow Connector 290">
          <a:extLst>
            <a:ext uri="{FF2B5EF4-FFF2-40B4-BE49-F238E27FC236}">
              <a16:creationId xmlns:a16="http://schemas.microsoft.com/office/drawing/2014/main" id="{00000000-0008-0000-0900-000023010000}"/>
            </a:ext>
          </a:extLst>
        </xdr:cNvPr>
        <xdr:cNvCxnSpPr>
          <a:stCxn id="290" idx="2"/>
          <a:endCxn id="335" idx="0"/>
        </xdr:cNvCxnSpPr>
      </xdr:nvCxnSpPr>
      <xdr:spPr>
        <a:xfrm flipH="1">
          <a:off x="666751" y="35271075"/>
          <a:ext cx="4761"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61912</xdr:colOff>
      <xdr:row>181</xdr:row>
      <xdr:rowOff>38100</xdr:rowOff>
    </xdr:from>
    <xdr:to>
      <xdr:col>1</xdr:col>
      <xdr:colOff>585788</xdr:colOff>
      <xdr:row>182</xdr:row>
      <xdr:rowOff>28575</xdr:rowOff>
    </xdr:to>
    <xdr:cxnSp macro="">
      <xdr:nvCxnSpPr>
        <xdr:cNvPr id="292" name="Straight Arrow Connector 291">
          <a:extLst>
            <a:ext uri="{FF2B5EF4-FFF2-40B4-BE49-F238E27FC236}">
              <a16:creationId xmlns:a16="http://schemas.microsoft.com/office/drawing/2014/main" id="{00000000-0008-0000-0900-000024010000}"/>
            </a:ext>
          </a:extLst>
        </xdr:cNvPr>
        <xdr:cNvCxnSpPr>
          <a:stCxn id="284" idx="2"/>
          <a:endCxn id="290" idx="0"/>
        </xdr:cNvCxnSpPr>
      </xdr:nvCxnSpPr>
      <xdr:spPr>
        <a:xfrm flipH="1">
          <a:off x="671512" y="34709100"/>
          <a:ext cx="523876"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400051</xdr:colOff>
      <xdr:row>185</xdr:row>
      <xdr:rowOff>114300</xdr:rowOff>
    </xdr:from>
    <xdr:to>
      <xdr:col>1</xdr:col>
      <xdr:colOff>323851</xdr:colOff>
      <xdr:row>187</xdr:row>
      <xdr:rowOff>114300</xdr:rowOff>
    </xdr:to>
    <xdr:sp macro="" textlink="">
      <xdr:nvSpPr>
        <xdr:cNvPr id="335" name="Flowchart: Process 334">
          <a:extLst>
            <a:ext uri="{FF2B5EF4-FFF2-40B4-BE49-F238E27FC236}">
              <a16:creationId xmlns:a16="http://schemas.microsoft.com/office/drawing/2014/main" id="{00000000-0008-0000-0900-00004F010000}"/>
            </a:ext>
          </a:extLst>
        </xdr:cNvPr>
        <xdr:cNvSpPr/>
      </xdr:nvSpPr>
      <xdr:spPr>
        <a:xfrm>
          <a:off x="400051" y="35547300"/>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0</xdr:col>
      <xdr:colOff>333375</xdr:colOff>
      <xdr:row>189</xdr:row>
      <xdr:rowOff>66675</xdr:rowOff>
    </xdr:from>
    <xdr:to>
      <xdr:col>1</xdr:col>
      <xdr:colOff>380999</xdr:colOff>
      <xdr:row>191</xdr:row>
      <xdr:rowOff>66675</xdr:rowOff>
    </xdr:to>
    <xdr:sp macro="" textlink="">
      <xdr:nvSpPr>
        <xdr:cNvPr id="338" name="Flowchart: Process 337">
          <a:extLst>
            <a:ext uri="{FF2B5EF4-FFF2-40B4-BE49-F238E27FC236}">
              <a16:creationId xmlns:a16="http://schemas.microsoft.com/office/drawing/2014/main" id="{00000000-0008-0000-0900-000052010000}"/>
            </a:ext>
          </a:extLst>
        </xdr:cNvPr>
        <xdr:cNvSpPr/>
      </xdr:nvSpPr>
      <xdr:spPr>
        <a:xfrm>
          <a:off x="333375" y="362616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baseline="0"/>
            <a:t>U:1</a:t>
          </a:r>
          <a:endParaRPr lang="en-US" sz="1600" b="0"/>
        </a:p>
      </xdr:txBody>
    </xdr:sp>
    <xdr:clientData/>
  </xdr:twoCellAnchor>
  <xdr:twoCellAnchor>
    <xdr:from>
      <xdr:col>1</xdr:col>
      <xdr:colOff>52387</xdr:colOff>
      <xdr:row>187</xdr:row>
      <xdr:rowOff>114300</xdr:rowOff>
    </xdr:from>
    <xdr:to>
      <xdr:col>1</xdr:col>
      <xdr:colOff>57151</xdr:colOff>
      <xdr:row>189</xdr:row>
      <xdr:rowOff>66675</xdr:rowOff>
    </xdr:to>
    <xdr:cxnSp macro="">
      <xdr:nvCxnSpPr>
        <xdr:cNvPr id="339" name="Straight Arrow Connector 338">
          <a:extLst>
            <a:ext uri="{FF2B5EF4-FFF2-40B4-BE49-F238E27FC236}">
              <a16:creationId xmlns:a16="http://schemas.microsoft.com/office/drawing/2014/main" id="{00000000-0008-0000-0900-000053010000}"/>
            </a:ext>
          </a:extLst>
        </xdr:cNvPr>
        <xdr:cNvCxnSpPr>
          <a:stCxn id="335" idx="2"/>
          <a:endCxn id="338" idx="0"/>
        </xdr:cNvCxnSpPr>
      </xdr:nvCxnSpPr>
      <xdr:spPr>
        <a:xfrm flipH="1">
          <a:off x="661987" y="35928300"/>
          <a:ext cx="4764" cy="3333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323851</xdr:colOff>
      <xdr:row>186</xdr:row>
      <xdr:rowOff>114300</xdr:rowOff>
    </xdr:from>
    <xdr:to>
      <xdr:col>3</xdr:col>
      <xdr:colOff>57151</xdr:colOff>
      <xdr:row>196</xdr:row>
      <xdr:rowOff>142875</xdr:rowOff>
    </xdr:to>
    <xdr:cxnSp macro="">
      <xdr:nvCxnSpPr>
        <xdr:cNvPr id="343" name="Straight Connector 342">
          <a:extLst>
            <a:ext uri="{FF2B5EF4-FFF2-40B4-BE49-F238E27FC236}">
              <a16:creationId xmlns:a16="http://schemas.microsoft.com/office/drawing/2014/main" id="{00000000-0008-0000-0900-000057010000}"/>
            </a:ext>
          </a:extLst>
        </xdr:cNvPr>
        <xdr:cNvCxnSpPr>
          <a:stCxn id="335" idx="3"/>
          <a:endCxn id="275" idx="1"/>
        </xdr:cNvCxnSpPr>
      </xdr:nvCxnSpPr>
      <xdr:spPr>
        <a:xfrm>
          <a:off x="933451" y="35737800"/>
          <a:ext cx="952500" cy="1933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390524</xdr:colOff>
      <xdr:row>183</xdr:row>
      <xdr:rowOff>28575</xdr:rowOff>
    </xdr:from>
    <xdr:to>
      <xdr:col>3</xdr:col>
      <xdr:colOff>333375</xdr:colOff>
      <xdr:row>189</xdr:row>
      <xdr:rowOff>0</xdr:rowOff>
    </xdr:to>
    <xdr:cxnSp macro="">
      <xdr:nvCxnSpPr>
        <xdr:cNvPr id="346" name="Straight Connector 345">
          <a:extLst>
            <a:ext uri="{FF2B5EF4-FFF2-40B4-BE49-F238E27FC236}">
              <a16:creationId xmlns:a16="http://schemas.microsoft.com/office/drawing/2014/main" id="{00000000-0008-0000-0900-00005A010000}"/>
            </a:ext>
          </a:extLst>
        </xdr:cNvPr>
        <xdr:cNvCxnSpPr>
          <a:stCxn id="290" idx="3"/>
          <a:endCxn id="278" idx="1"/>
        </xdr:cNvCxnSpPr>
      </xdr:nvCxnSpPr>
      <xdr:spPr>
        <a:xfrm>
          <a:off x="1000124" y="35080575"/>
          <a:ext cx="1162051" cy="11144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561975</xdr:colOff>
      <xdr:row>189</xdr:row>
      <xdr:rowOff>28575</xdr:rowOff>
    </xdr:from>
    <xdr:to>
      <xdr:col>3</xdr:col>
      <xdr:colOff>57150</xdr:colOff>
      <xdr:row>192</xdr:row>
      <xdr:rowOff>161925</xdr:rowOff>
    </xdr:to>
    <xdr:cxnSp macro="">
      <xdr:nvCxnSpPr>
        <xdr:cNvPr id="349" name="Straight Connector 348">
          <a:extLst>
            <a:ext uri="{FF2B5EF4-FFF2-40B4-BE49-F238E27FC236}">
              <a16:creationId xmlns:a16="http://schemas.microsoft.com/office/drawing/2014/main" id="{00000000-0008-0000-0900-00005D010000}"/>
            </a:ext>
          </a:extLst>
        </xdr:cNvPr>
        <xdr:cNvCxnSpPr>
          <a:stCxn id="242" idx="3"/>
          <a:endCxn id="276" idx="1"/>
        </xdr:cNvCxnSpPr>
      </xdr:nvCxnSpPr>
      <xdr:spPr>
        <a:xfrm>
          <a:off x="1781175" y="36223575"/>
          <a:ext cx="104775" cy="7048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590549</xdr:colOff>
      <xdr:row>17</xdr:row>
      <xdr:rowOff>161925</xdr:rowOff>
    </xdr:from>
    <xdr:to>
      <xdr:col>9</xdr:col>
      <xdr:colOff>600074</xdr:colOff>
      <xdr:row>34</xdr:row>
      <xdr:rowOff>123825</xdr:rowOff>
    </xdr:to>
    <xdr:graphicFrame macro="">
      <xdr:nvGraphicFramePr>
        <xdr:cNvPr id="3" name="Chart 2">
          <a:extLst>
            <a:ext uri="{FF2B5EF4-FFF2-40B4-BE49-F238E27FC236}">
              <a16:creationId xmlns:a16="http://schemas.microsoft.com/office/drawing/2014/main" id="{123B80AE-D5F9-4252-8696-B872F55F9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B36" sqref="B36"/>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381</v>
      </c>
      <c r="C9" t="s">
        <v>414</v>
      </c>
    </row>
    <row r="10" spans="1:4" ht="20.100000000000001" customHeight="1" x14ac:dyDescent="0.25">
      <c r="A10" t="s">
        <v>214</v>
      </c>
      <c r="B10" t="s">
        <v>382</v>
      </c>
    </row>
    <row r="11" spans="1:4" ht="20.100000000000001" customHeight="1" x14ac:dyDescent="0.25">
      <c r="A11" t="s">
        <v>215</v>
      </c>
      <c r="B11" s="1" t="s">
        <v>389</v>
      </c>
      <c r="D11" t="s">
        <v>388</v>
      </c>
    </row>
    <row r="12" spans="1:4" ht="20.100000000000001" customHeight="1" x14ac:dyDescent="0.25">
      <c r="A12" t="s">
        <v>216</v>
      </c>
      <c r="B12" t="s">
        <v>217</v>
      </c>
    </row>
    <row r="13" spans="1:4" ht="20.100000000000001" customHeight="1" x14ac:dyDescent="0.25">
      <c r="A13" t="s">
        <v>391</v>
      </c>
      <c r="B13" t="s">
        <v>218</v>
      </c>
    </row>
    <row r="14" spans="1:4" ht="20.100000000000001" customHeight="1" x14ac:dyDescent="0.25">
      <c r="A14" t="s">
        <v>219</v>
      </c>
      <c r="B14" t="s">
        <v>385</v>
      </c>
      <c r="D14" t="s">
        <v>386</v>
      </c>
    </row>
    <row r="15" spans="1:4" ht="20.100000000000001" customHeight="1" x14ac:dyDescent="0.25">
      <c r="A15" t="s">
        <v>220</v>
      </c>
      <c r="B15" t="s">
        <v>221</v>
      </c>
      <c r="D15" t="s">
        <v>387</v>
      </c>
    </row>
    <row r="18" spans="1:1" x14ac:dyDescent="0.25">
      <c r="A18" t="s">
        <v>323</v>
      </c>
    </row>
    <row r="19" spans="1:1" x14ac:dyDescent="0.25">
      <c r="A19"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97"/>
  <sheetViews>
    <sheetView topLeftCell="A166" workbookViewId="0">
      <selection activeCell="N197" sqref="N197"/>
    </sheetView>
  </sheetViews>
  <sheetFormatPr defaultRowHeight="15" x14ac:dyDescent="0.25"/>
  <cols>
    <col min="6" max="6" width="15" customWidth="1"/>
    <col min="7" max="7" width="12" bestFit="1" customWidth="1"/>
    <col min="9" max="9" width="15" bestFit="1" customWidth="1"/>
    <col min="12" max="12" width="13.140625" customWidth="1"/>
    <col min="13" max="13" width="35.28515625" bestFit="1" customWidth="1"/>
  </cols>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270</v>
      </c>
      <c r="F6" t="s">
        <v>116</v>
      </c>
    </row>
    <row r="7" spans="1:6" x14ac:dyDescent="0.25">
      <c r="A7" t="s">
        <v>117</v>
      </c>
      <c r="B7" t="s">
        <v>271</v>
      </c>
      <c r="F7" t="s">
        <v>118</v>
      </c>
    </row>
    <row r="8" spans="1:6" x14ac:dyDescent="0.25">
      <c r="A8" t="s">
        <v>119</v>
      </c>
      <c r="B8" t="s">
        <v>272</v>
      </c>
    </row>
    <row r="9" spans="1:6" x14ac:dyDescent="0.25">
      <c r="A9" t="s">
        <v>120</v>
      </c>
      <c r="B9" t="s">
        <v>273</v>
      </c>
    </row>
    <row r="10" spans="1:6" x14ac:dyDescent="0.25">
      <c r="A10" t="s">
        <v>121</v>
      </c>
      <c r="B10" t="s">
        <v>274</v>
      </c>
    </row>
    <row r="11" spans="1:6" x14ac:dyDescent="0.25">
      <c r="B11" s="28"/>
    </row>
    <row r="12" spans="1:6" x14ac:dyDescent="0.25">
      <c r="A12" t="s">
        <v>268</v>
      </c>
    </row>
    <row r="13" spans="1:6" x14ac:dyDescent="0.25">
      <c r="A13" t="s">
        <v>269</v>
      </c>
    </row>
    <row r="14" spans="1:6" x14ac:dyDescent="0.25">
      <c r="A14" t="s">
        <v>261</v>
      </c>
    </row>
    <row r="16" spans="1:6" x14ac:dyDescent="0.25">
      <c r="A16" t="s">
        <v>262</v>
      </c>
    </row>
    <row r="18" spans="1:12" x14ac:dyDescent="0.25">
      <c r="A18" s="13" t="s">
        <v>41</v>
      </c>
      <c r="B18" t="s">
        <v>263</v>
      </c>
    </row>
    <row r="19" spans="1:12" x14ac:dyDescent="0.25">
      <c r="A19" s="13" t="s">
        <v>41</v>
      </c>
      <c r="B19" t="s">
        <v>264</v>
      </c>
    </row>
    <row r="20" spans="1:12" x14ac:dyDescent="0.25">
      <c r="A20" s="13" t="s">
        <v>41</v>
      </c>
      <c r="B20" t="s">
        <v>265</v>
      </c>
    </row>
    <row r="21" spans="1:12" x14ac:dyDescent="0.25">
      <c r="A21" s="13"/>
      <c r="B21" t="s">
        <v>266</v>
      </c>
    </row>
    <row r="22" spans="1:12" x14ac:dyDescent="0.25">
      <c r="A22" s="13"/>
      <c r="B22" t="s">
        <v>267</v>
      </c>
    </row>
    <row r="24" spans="1:12" x14ac:dyDescent="0.25">
      <c r="B24" t="s">
        <v>468</v>
      </c>
      <c r="E24" t="s">
        <v>469</v>
      </c>
      <c r="H24" t="s">
        <v>470</v>
      </c>
      <c r="K24" t="s">
        <v>486</v>
      </c>
    </row>
    <row r="25" spans="1:12" x14ac:dyDescent="0.25">
      <c r="B25" s="24" t="s">
        <v>459</v>
      </c>
      <c r="C25" s="24">
        <v>2</v>
      </c>
      <c r="E25" s="24" t="s">
        <v>460</v>
      </c>
      <c r="F25" s="24">
        <v>4</v>
      </c>
      <c r="H25" s="71" t="s">
        <v>471</v>
      </c>
      <c r="I25" s="71">
        <v>3</v>
      </c>
      <c r="K25" s="24" t="s">
        <v>471</v>
      </c>
      <c r="L25" s="24">
        <v>3</v>
      </c>
    </row>
    <row r="26" spans="1:12" x14ac:dyDescent="0.25">
      <c r="B26" s="71" t="s">
        <v>460</v>
      </c>
      <c r="C26" s="71">
        <v>4</v>
      </c>
      <c r="E26" s="24" t="s">
        <v>461</v>
      </c>
      <c r="F26" s="24">
        <v>4</v>
      </c>
      <c r="H26" s="71" t="s">
        <v>472</v>
      </c>
      <c r="I26" s="71">
        <v>3</v>
      </c>
      <c r="K26" s="24" t="s">
        <v>472</v>
      </c>
      <c r="L26" s="24">
        <v>3</v>
      </c>
    </row>
    <row r="27" spans="1:12" x14ac:dyDescent="0.25">
      <c r="B27" s="71" t="s">
        <v>461</v>
      </c>
      <c r="C27" s="71">
        <v>4</v>
      </c>
      <c r="E27" s="24" t="s">
        <v>462</v>
      </c>
      <c r="F27" s="24">
        <v>4</v>
      </c>
      <c r="H27" s="24" t="s">
        <v>473</v>
      </c>
      <c r="I27" s="24">
        <v>2</v>
      </c>
      <c r="K27" s="24" t="s">
        <v>474</v>
      </c>
      <c r="L27" s="24">
        <v>4</v>
      </c>
    </row>
    <row r="28" spans="1:12" x14ac:dyDescent="0.25">
      <c r="B28" s="71" t="s">
        <v>462</v>
      </c>
      <c r="C28" s="71">
        <v>4</v>
      </c>
      <c r="E28" s="24" t="s">
        <v>463</v>
      </c>
      <c r="F28" s="24">
        <v>3</v>
      </c>
      <c r="H28" s="71" t="s">
        <v>474</v>
      </c>
      <c r="I28" s="71">
        <v>4</v>
      </c>
      <c r="K28" s="24" t="s">
        <v>475</v>
      </c>
      <c r="L28" s="24">
        <v>3</v>
      </c>
    </row>
    <row r="29" spans="1:12" x14ac:dyDescent="0.25">
      <c r="B29" s="71" t="s">
        <v>463</v>
      </c>
      <c r="C29" s="71">
        <v>3</v>
      </c>
      <c r="E29" s="24" t="s">
        <v>464</v>
      </c>
      <c r="F29" s="24">
        <v>5</v>
      </c>
      <c r="H29" s="71" t="s">
        <v>475</v>
      </c>
      <c r="I29" s="71">
        <v>3</v>
      </c>
      <c r="K29" s="24" t="s">
        <v>476</v>
      </c>
      <c r="L29" s="24">
        <v>4</v>
      </c>
    </row>
    <row r="30" spans="1:12" x14ac:dyDescent="0.25">
      <c r="B30" s="71" t="s">
        <v>464</v>
      </c>
      <c r="C30" s="71">
        <v>5</v>
      </c>
      <c r="E30" s="24" t="s">
        <v>465</v>
      </c>
      <c r="F30" s="24">
        <v>4</v>
      </c>
      <c r="H30" s="71" t="s">
        <v>476</v>
      </c>
      <c r="I30" s="71">
        <v>4</v>
      </c>
      <c r="K30" s="24" t="s">
        <v>477</v>
      </c>
      <c r="L30" s="24">
        <v>3</v>
      </c>
    </row>
    <row r="31" spans="1:12" x14ac:dyDescent="0.25">
      <c r="B31" s="71" t="s">
        <v>465</v>
      </c>
      <c r="C31" s="71">
        <v>4</v>
      </c>
      <c r="H31" s="71" t="s">
        <v>477</v>
      </c>
      <c r="I31" s="71">
        <v>3</v>
      </c>
      <c r="K31" s="24" t="s">
        <v>478</v>
      </c>
      <c r="L31" s="24">
        <v>4</v>
      </c>
    </row>
    <row r="32" spans="1:12" x14ac:dyDescent="0.25">
      <c r="B32" s="24" t="s">
        <v>466</v>
      </c>
      <c r="C32" s="24">
        <v>2</v>
      </c>
      <c r="H32" s="71" t="s">
        <v>478</v>
      </c>
      <c r="I32" s="71">
        <v>4</v>
      </c>
      <c r="K32" s="24" t="s">
        <v>479</v>
      </c>
      <c r="L32" s="24">
        <v>3</v>
      </c>
    </row>
    <row r="33" spans="2:12" x14ac:dyDescent="0.25">
      <c r="B33" s="24" t="s">
        <v>467</v>
      </c>
      <c r="C33" s="24">
        <v>1</v>
      </c>
      <c r="H33" s="71" t="s">
        <v>479</v>
      </c>
      <c r="I33" s="71">
        <v>3</v>
      </c>
      <c r="K33" s="24" t="s">
        <v>480</v>
      </c>
      <c r="L33" s="24">
        <v>3</v>
      </c>
    </row>
    <row r="34" spans="2:12" x14ac:dyDescent="0.25">
      <c r="H34" s="71" t="s">
        <v>480</v>
      </c>
      <c r="I34" s="71">
        <v>3</v>
      </c>
      <c r="K34" s="24" t="s">
        <v>481</v>
      </c>
      <c r="L34" s="24">
        <v>4</v>
      </c>
    </row>
    <row r="35" spans="2:12" x14ac:dyDescent="0.25">
      <c r="H35" s="71" t="s">
        <v>481</v>
      </c>
      <c r="I35" s="71">
        <v>4</v>
      </c>
      <c r="K35" s="24" t="s">
        <v>482</v>
      </c>
      <c r="L35" s="24">
        <v>3</v>
      </c>
    </row>
    <row r="36" spans="2:12" x14ac:dyDescent="0.25">
      <c r="H36" s="71" t="s">
        <v>482</v>
      </c>
      <c r="I36" s="71">
        <v>3</v>
      </c>
      <c r="K36" s="24" t="s">
        <v>483</v>
      </c>
      <c r="L36" s="24">
        <v>3</v>
      </c>
    </row>
    <row r="37" spans="2:12" x14ac:dyDescent="0.25">
      <c r="H37" s="71" t="s">
        <v>483</v>
      </c>
      <c r="I37" s="71">
        <v>3</v>
      </c>
      <c r="K37" s="24" t="s">
        <v>485</v>
      </c>
      <c r="L37" s="24">
        <v>4</v>
      </c>
    </row>
    <row r="38" spans="2:12" x14ac:dyDescent="0.25">
      <c r="H38" s="24" t="s">
        <v>484</v>
      </c>
      <c r="I38" s="24">
        <v>2</v>
      </c>
    </row>
    <row r="39" spans="2:12" x14ac:dyDescent="0.25">
      <c r="E39" t="s">
        <v>487</v>
      </c>
      <c r="H39" s="71" t="s">
        <v>485</v>
      </c>
      <c r="I39" s="71">
        <v>4</v>
      </c>
    </row>
    <row r="40" spans="2:12" x14ac:dyDescent="0.25">
      <c r="E40" s="71" t="s">
        <v>488</v>
      </c>
      <c r="F40" s="71">
        <v>3</v>
      </c>
    </row>
    <row r="41" spans="2:12" x14ac:dyDescent="0.25">
      <c r="B41" t="s">
        <v>494</v>
      </c>
      <c r="E41" s="71" t="s">
        <v>489</v>
      </c>
      <c r="F41" s="71">
        <v>3</v>
      </c>
      <c r="H41" s="45" t="s">
        <v>505</v>
      </c>
      <c r="K41" s="45" t="s">
        <v>494</v>
      </c>
      <c r="L41" s="45"/>
    </row>
    <row r="42" spans="2:12" x14ac:dyDescent="0.25">
      <c r="B42" s="34" t="s">
        <v>488</v>
      </c>
      <c r="C42" s="34" t="s">
        <v>504</v>
      </c>
      <c r="E42" s="44" t="s">
        <v>491</v>
      </c>
      <c r="F42" s="44">
        <v>2</v>
      </c>
      <c r="H42" s="44" t="s">
        <v>488</v>
      </c>
      <c r="I42" s="44">
        <v>3</v>
      </c>
      <c r="K42" s="45" t="s">
        <v>506</v>
      </c>
      <c r="L42" s="45" t="s">
        <v>504</v>
      </c>
    </row>
    <row r="43" spans="2:12" x14ac:dyDescent="0.25">
      <c r="B43" s="34" t="s">
        <v>489</v>
      </c>
      <c r="C43" s="34" t="s">
        <v>504</v>
      </c>
      <c r="E43" s="71" t="s">
        <v>490</v>
      </c>
      <c r="F43" s="71">
        <v>3</v>
      </c>
      <c r="H43" s="44" t="s">
        <v>489</v>
      </c>
      <c r="I43" s="44">
        <v>3</v>
      </c>
      <c r="K43" s="45" t="s">
        <v>507</v>
      </c>
      <c r="L43" s="45" t="s">
        <v>504</v>
      </c>
    </row>
    <row r="44" spans="2:12" x14ac:dyDescent="0.25">
      <c r="B44" s="34" t="s">
        <v>491</v>
      </c>
      <c r="C44" s="34" t="s">
        <v>504</v>
      </c>
      <c r="E44" s="44" t="s">
        <v>492</v>
      </c>
      <c r="F44" s="44">
        <v>2</v>
      </c>
      <c r="H44" s="44" t="s">
        <v>490</v>
      </c>
      <c r="I44" s="44">
        <v>3</v>
      </c>
      <c r="K44" s="45" t="s">
        <v>508</v>
      </c>
      <c r="L44" s="45"/>
    </row>
    <row r="45" spans="2:12" x14ac:dyDescent="0.25">
      <c r="B45" s="34" t="s">
        <v>490</v>
      </c>
      <c r="C45" s="34" t="s">
        <v>504</v>
      </c>
      <c r="E45" s="71" t="s">
        <v>493</v>
      </c>
      <c r="F45" s="71">
        <v>3</v>
      </c>
      <c r="H45" s="44" t="s">
        <v>493</v>
      </c>
      <c r="I45" s="44">
        <v>3</v>
      </c>
      <c r="K45" s="45" t="s">
        <v>509</v>
      </c>
      <c r="L45" s="45" t="s">
        <v>504</v>
      </c>
    </row>
    <row r="46" spans="2:12" x14ac:dyDescent="0.25">
      <c r="B46" s="34" t="s">
        <v>492</v>
      </c>
      <c r="C46" s="34" t="s">
        <v>504</v>
      </c>
      <c r="E46" s="71" t="s">
        <v>495</v>
      </c>
      <c r="F46" s="71">
        <v>3</v>
      </c>
      <c r="H46" s="44" t="s">
        <v>495</v>
      </c>
      <c r="I46" s="44">
        <v>3</v>
      </c>
      <c r="K46" s="45"/>
      <c r="L46" s="45"/>
    </row>
    <row r="47" spans="2:12" x14ac:dyDescent="0.25">
      <c r="B47" s="34" t="s">
        <v>493</v>
      </c>
      <c r="C47" s="34" t="s">
        <v>504</v>
      </c>
      <c r="E47" s="71" t="s">
        <v>496</v>
      </c>
      <c r="F47" s="71">
        <v>4</v>
      </c>
      <c r="H47" s="44" t="s">
        <v>496</v>
      </c>
      <c r="I47" s="44">
        <v>4</v>
      </c>
      <c r="K47" s="45" t="s">
        <v>510</v>
      </c>
      <c r="L47" s="45"/>
    </row>
    <row r="48" spans="2:12" x14ac:dyDescent="0.25">
      <c r="B48" s="34" t="s">
        <v>495</v>
      </c>
      <c r="C48" s="34" t="s">
        <v>504</v>
      </c>
      <c r="E48" s="71" t="s">
        <v>497</v>
      </c>
      <c r="F48" s="71">
        <v>3</v>
      </c>
      <c r="H48" s="44" t="s">
        <v>497</v>
      </c>
      <c r="I48" s="44">
        <v>3</v>
      </c>
      <c r="K48" s="71" t="s">
        <v>506</v>
      </c>
      <c r="L48" s="71">
        <v>3</v>
      </c>
    </row>
    <row r="49" spans="2:12" x14ac:dyDescent="0.25">
      <c r="B49" s="34" t="s">
        <v>496</v>
      </c>
      <c r="C49" s="34" t="s">
        <v>504</v>
      </c>
      <c r="E49" s="71" t="s">
        <v>498</v>
      </c>
      <c r="F49" s="71">
        <v>3</v>
      </c>
      <c r="H49" s="44" t="s">
        <v>498</v>
      </c>
      <c r="I49" s="44">
        <v>3</v>
      </c>
      <c r="K49" s="71" t="s">
        <v>507</v>
      </c>
      <c r="L49" s="71">
        <v>3</v>
      </c>
    </row>
    <row r="50" spans="2:12" x14ac:dyDescent="0.25">
      <c r="B50" s="34" t="s">
        <v>497</v>
      </c>
      <c r="C50" s="34" t="s">
        <v>504</v>
      </c>
      <c r="E50" s="71" t="s">
        <v>500</v>
      </c>
      <c r="F50" s="71">
        <v>3</v>
      </c>
      <c r="H50" s="44" t="s">
        <v>500</v>
      </c>
      <c r="I50" s="44">
        <v>3</v>
      </c>
      <c r="K50" s="71" t="s">
        <v>509</v>
      </c>
      <c r="L50" s="71">
        <v>3</v>
      </c>
    </row>
    <row r="51" spans="2:12" x14ac:dyDescent="0.25">
      <c r="B51" s="34" t="s">
        <v>498</v>
      </c>
      <c r="C51" s="34" t="s">
        <v>504</v>
      </c>
      <c r="E51" s="71" t="s">
        <v>501</v>
      </c>
      <c r="F51" s="71">
        <v>3</v>
      </c>
      <c r="H51" s="44" t="s">
        <v>501</v>
      </c>
      <c r="I51" s="44">
        <v>3</v>
      </c>
    </row>
    <row r="52" spans="2:12" x14ac:dyDescent="0.25">
      <c r="B52" s="34" t="s">
        <v>499</v>
      </c>
      <c r="C52" s="34"/>
      <c r="E52" s="71" t="s">
        <v>502</v>
      </c>
      <c r="F52" s="71">
        <v>3</v>
      </c>
      <c r="H52" s="44" t="s">
        <v>502</v>
      </c>
      <c r="I52" s="44">
        <v>3</v>
      </c>
      <c r="K52" t="s">
        <v>511</v>
      </c>
    </row>
    <row r="53" spans="2:12" x14ac:dyDescent="0.25">
      <c r="B53" s="34" t="s">
        <v>500</v>
      </c>
      <c r="C53" s="34" t="s">
        <v>504</v>
      </c>
      <c r="K53" s="44" t="s">
        <v>506</v>
      </c>
      <c r="L53" s="44">
        <v>3</v>
      </c>
    </row>
    <row r="54" spans="2:12" x14ac:dyDescent="0.25">
      <c r="B54" s="34" t="s">
        <v>501</v>
      </c>
      <c r="C54" s="34" t="s">
        <v>504</v>
      </c>
      <c r="K54" s="44" t="s">
        <v>507</v>
      </c>
      <c r="L54" s="44">
        <v>3</v>
      </c>
    </row>
    <row r="55" spans="2:12" x14ac:dyDescent="0.25">
      <c r="B55" s="34" t="s">
        <v>503</v>
      </c>
      <c r="C55" s="34"/>
      <c r="K55" s="44" t="s">
        <v>509</v>
      </c>
      <c r="L55" s="24">
        <v>3</v>
      </c>
    </row>
    <row r="56" spans="2:12" x14ac:dyDescent="0.25">
      <c r="B56" s="34" t="s">
        <v>502</v>
      </c>
      <c r="C56" s="34" t="s">
        <v>504</v>
      </c>
    </row>
    <row r="65" spans="1:14" x14ac:dyDescent="0.25">
      <c r="A65" t="s">
        <v>268</v>
      </c>
    </row>
    <row r="66" spans="1:14" x14ac:dyDescent="0.25">
      <c r="A66" t="s">
        <v>269</v>
      </c>
    </row>
    <row r="67" spans="1:14" x14ac:dyDescent="0.25">
      <c r="A67" t="s">
        <v>261</v>
      </c>
    </row>
    <row r="69" spans="1:14" x14ac:dyDescent="0.25">
      <c r="A69" t="s">
        <v>262</v>
      </c>
    </row>
    <row r="71" spans="1:14" x14ac:dyDescent="0.25">
      <c r="A71" s="13" t="s">
        <v>41</v>
      </c>
      <c r="B71" t="s">
        <v>263</v>
      </c>
    </row>
    <row r="72" spans="1:14" x14ac:dyDescent="0.25">
      <c r="A72" s="13" t="s">
        <v>41</v>
      </c>
      <c r="B72" t="s">
        <v>264</v>
      </c>
      <c r="I72" t="s">
        <v>115</v>
      </c>
      <c r="J72" t="s">
        <v>270</v>
      </c>
    </row>
    <row r="73" spans="1:14" x14ac:dyDescent="0.25">
      <c r="A73" s="13" t="s">
        <v>41</v>
      </c>
      <c r="B73" t="s">
        <v>265</v>
      </c>
      <c r="I73" t="s">
        <v>117</v>
      </c>
      <c r="J73" t="s">
        <v>271</v>
      </c>
    </row>
    <row r="74" spans="1:14" x14ac:dyDescent="0.25">
      <c r="A74" s="13"/>
      <c r="B74" t="s">
        <v>266</v>
      </c>
      <c r="I74" t="s">
        <v>119</v>
      </c>
      <c r="J74" t="s">
        <v>272</v>
      </c>
    </row>
    <row r="75" spans="1:14" x14ac:dyDescent="0.25">
      <c r="A75" s="13"/>
      <c r="B75" t="s">
        <v>267</v>
      </c>
      <c r="I75" t="s">
        <v>120</v>
      </c>
      <c r="J75" t="s">
        <v>273</v>
      </c>
    </row>
    <row r="76" spans="1:14" x14ac:dyDescent="0.25">
      <c r="I76" t="s">
        <v>121</v>
      </c>
      <c r="J76" t="s">
        <v>274</v>
      </c>
    </row>
    <row r="78" spans="1:14" x14ac:dyDescent="0.25">
      <c r="B78" t="s">
        <v>513</v>
      </c>
      <c r="D78" t="s">
        <v>514</v>
      </c>
      <c r="E78" t="s">
        <v>515</v>
      </c>
      <c r="F78" t="s">
        <v>516</v>
      </c>
      <c r="G78" t="s">
        <v>517</v>
      </c>
      <c r="I78" t="s">
        <v>518</v>
      </c>
      <c r="K78" t="s">
        <v>519</v>
      </c>
    </row>
    <row r="79" spans="1:14" x14ac:dyDescent="0.25">
      <c r="B79" s="34" t="s">
        <v>471</v>
      </c>
      <c r="C79" s="34">
        <v>3</v>
      </c>
      <c r="D79" t="s">
        <v>460</v>
      </c>
      <c r="E79" t="s">
        <v>461</v>
      </c>
      <c r="F79">
        <v>3</v>
      </c>
      <c r="G79">
        <v>4</v>
      </c>
      <c r="I79">
        <v>4</v>
      </c>
      <c r="K79">
        <f>F79/G79</f>
        <v>0.75</v>
      </c>
      <c r="M79" s="34"/>
      <c r="N79" s="34"/>
    </row>
    <row r="80" spans="1:14" x14ac:dyDescent="0.25">
      <c r="B80" s="34"/>
      <c r="C80" s="34"/>
      <c r="D80" t="s">
        <v>461</v>
      </c>
      <c r="E80" t="s">
        <v>460</v>
      </c>
      <c r="F80">
        <v>3</v>
      </c>
      <c r="G80">
        <v>4</v>
      </c>
      <c r="I80">
        <v>4</v>
      </c>
      <c r="K80">
        <f t="shared" ref="K80:K124" si="0">F80/G80</f>
        <v>0.75</v>
      </c>
      <c r="M80" s="34"/>
      <c r="N80" s="34"/>
    </row>
    <row r="81" spans="2:14" x14ac:dyDescent="0.25">
      <c r="B81" s="34"/>
      <c r="C81" s="34"/>
      <c r="M81" s="34"/>
      <c r="N81" s="34"/>
    </row>
    <row r="82" spans="2:14" x14ac:dyDescent="0.25">
      <c r="B82" s="34" t="s">
        <v>472</v>
      </c>
      <c r="C82" s="34">
        <v>3</v>
      </c>
      <c r="D82" t="s">
        <v>460</v>
      </c>
      <c r="E82" t="s">
        <v>462</v>
      </c>
      <c r="F82">
        <v>3</v>
      </c>
      <c r="G82">
        <v>4</v>
      </c>
      <c r="I82">
        <v>4</v>
      </c>
      <c r="K82">
        <f t="shared" si="0"/>
        <v>0.75</v>
      </c>
      <c r="M82" s="34"/>
      <c r="N82" s="34"/>
    </row>
    <row r="83" spans="2:14" x14ac:dyDescent="0.25">
      <c r="B83" s="34"/>
      <c r="C83" s="34"/>
      <c r="D83" t="s">
        <v>462</v>
      </c>
      <c r="E83" t="s">
        <v>460</v>
      </c>
      <c r="F83">
        <v>3</v>
      </c>
      <c r="G83">
        <v>4</v>
      </c>
      <c r="I83">
        <v>4</v>
      </c>
      <c r="K83">
        <f t="shared" si="0"/>
        <v>0.75</v>
      </c>
      <c r="M83" s="34"/>
      <c r="N83" s="34"/>
    </row>
    <row r="84" spans="2:14" x14ac:dyDescent="0.25">
      <c r="B84" s="34"/>
      <c r="C84" s="34"/>
      <c r="M84" s="34"/>
      <c r="N84" s="34"/>
    </row>
    <row r="85" spans="2:14" x14ac:dyDescent="0.25">
      <c r="B85" s="34" t="s">
        <v>474</v>
      </c>
      <c r="C85" s="34">
        <v>4</v>
      </c>
      <c r="D85" t="s">
        <v>460</v>
      </c>
      <c r="E85" t="s">
        <v>464</v>
      </c>
      <c r="F85">
        <v>4</v>
      </c>
      <c r="G85">
        <v>4</v>
      </c>
      <c r="I85">
        <v>5</v>
      </c>
      <c r="K85">
        <f t="shared" si="0"/>
        <v>1</v>
      </c>
      <c r="M85" s="34"/>
      <c r="N85" s="34"/>
    </row>
    <row r="86" spans="2:14" x14ac:dyDescent="0.25">
      <c r="B86" s="34"/>
      <c r="C86" s="34"/>
      <c r="D86" t="s">
        <v>464</v>
      </c>
      <c r="E86" t="s">
        <v>460</v>
      </c>
      <c r="F86">
        <v>4</v>
      </c>
      <c r="G86">
        <v>5</v>
      </c>
      <c r="I86">
        <v>4</v>
      </c>
      <c r="K86">
        <f t="shared" si="0"/>
        <v>0.8</v>
      </c>
      <c r="M86" s="34"/>
      <c r="N86" s="34"/>
    </row>
    <row r="87" spans="2:14" x14ac:dyDescent="0.25">
      <c r="B87" s="34"/>
      <c r="C87" s="34"/>
      <c r="M87" s="34"/>
      <c r="N87" s="34"/>
    </row>
    <row r="88" spans="2:14" x14ac:dyDescent="0.25">
      <c r="B88" s="34" t="s">
        <v>475</v>
      </c>
      <c r="C88" s="34">
        <v>3</v>
      </c>
      <c r="D88" t="s">
        <v>460</v>
      </c>
      <c r="E88" t="s">
        <v>465</v>
      </c>
      <c r="F88">
        <v>3</v>
      </c>
      <c r="G88">
        <v>4</v>
      </c>
      <c r="I88">
        <v>4</v>
      </c>
      <c r="K88">
        <f t="shared" si="0"/>
        <v>0.75</v>
      </c>
      <c r="M88" s="34"/>
      <c r="N88" s="34"/>
    </row>
    <row r="89" spans="2:14" x14ac:dyDescent="0.25">
      <c r="B89" s="34"/>
      <c r="C89" s="34"/>
      <c r="D89" t="s">
        <v>465</v>
      </c>
      <c r="E89" t="s">
        <v>460</v>
      </c>
      <c r="F89">
        <v>3</v>
      </c>
      <c r="G89">
        <v>4</v>
      </c>
      <c r="I89">
        <v>4</v>
      </c>
      <c r="K89">
        <f t="shared" si="0"/>
        <v>0.75</v>
      </c>
      <c r="M89" s="34"/>
      <c r="N89" s="34"/>
    </row>
    <row r="90" spans="2:14" x14ac:dyDescent="0.25">
      <c r="B90" s="34"/>
      <c r="C90" s="34"/>
      <c r="M90" s="34"/>
      <c r="N90" s="34"/>
    </row>
    <row r="91" spans="2:14" x14ac:dyDescent="0.25">
      <c r="B91" s="34" t="s">
        <v>476</v>
      </c>
      <c r="C91" s="34">
        <v>4</v>
      </c>
      <c r="D91" t="s">
        <v>461</v>
      </c>
      <c r="E91" t="s">
        <v>462</v>
      </c>
      <c r="F91">
        <v>4</v>
      </c>
      <c r="G91">
        <v>4</v>
      </c>
      <c r="I91">
        <v>4</v>
      </c>
      <c r="K91">
        <f t="shared" si="0"/>
        <v>1</v>
      </c>
      <c r="M91" s="34"/>
      <c r="N91" s="34"/>
    </row>
    <row r="92" spans="2:14" x14ac:dyDescent="0.25">
      <c r="B92" s="34"/>
      <c r="C92" s="34"/>
      <c r="D92" t="s">
        <v>462</v>
      </c>
      <c r="E92" t="s">
        <v>461</v>
      </c>
      <c r="F92">
        <v>4</v>
      </c>
      <c r="G92">
        <v>4</v>
      </c>
      <c r="I92">
        <v>4</v>
      </c>
      <c r="K92">
        <f t="shared" si="0"/>
        <v>1</v>
      </c>
    </row>
    <row r="93" spans="2:14" x14ac:dyDescent="0.25">
      <c r="B93" s="34"/>
      <c r="C93" s="34"/>
    </row>
    <row r="94" spans="2:14" x14ac:dyDescent="0.25">
      <c r="B94" s="34" t="s">
        <v>477</v>
      </c>
      <c r="C94" s="34">
        <v>3</v>
      </c>
      <c r="D94" t="s">
        <v>461</v>
      </c>
      <c r="E94" t="s">
        <v>463</v>
      </c>
      <c r="F94">
        <v>3</v>
      </c>
      <c r="G94">
        <v>4</v>
      </c>
      <c r="I94">
        <v>3</v>
      </c>
      <c r="K94">
        <f t="shared" si="0"/>
        <v>0.75</v>
      </c>
    </row>
    <row r="95" spans="2:14" x14ac:dyDescent="0.25">
      <c r="B95" s="34"/>
      <c r="C95" s="34"/>
      <c r="D95" t="s">
        <v>463</v>
      </c>
      <c r="E95" t="s">
        <v>461</v>
      </c>
      <c r="F95">
        <v>3</v>
      </c>
      <c r="G95">
        <v>3</v>
      </c>
      <c r="I95">
        <v>4</v>
      </c>
      <c r="K95">
        <f t="shared" si="0"/>
        <v>1</v>
      </c>
    </row>
    <row r="96" spans="2:14" x14ac:dyDescent="0.25">
      <c r="B96" s="34"/>
      <c r="C96" s="34"/>
    </row>
    <row r="97" spans="2:11" x14ac:dyDescent="0.25">
      <c r="B97" s="34" t="s">
        <v>478</v>
      </c>
      <c r="C97" s="34">
        <v>4</v>
      </c>
      <c r="D97" t="s">
        <v>461</v>
      </c>
      <c r="E97" t="s">
        <v>464</v>
      </c>
      <c r="F97">
        <v>4</v>
      </c>
      <c r="G97">
        <v>4</v>
      </c>
      <c r="I97">
        <v>5</v>
      </c>
      <c r="K97">
        <f t="shared" si="0"/>
        <v>1</v>
      </c>
    </row>
    <row r="98" spans="2:11" x14ac:dyDescent="0.25">
      <c r="B98" s="34"/>
      <c r="C98" s="34"/>
      <c r="D98" t="s">
        <v>464</v>
      </c>
      <c r="E98" t="s">
        <v>461</v>
      </c>
      <c r="F98">
        <v>4</v>
      </c>
      <c r="G98">
        <v>5</v>
      </c>
      <c r="I98">
        <v>4</v>
      </c>
      <c r="K98">
        <f t="shared" si="0"/>
        <v>0.8</v>
      </c>
    </row>
    <row r="99" spans="2:11" x14ac:dyDescent="0.25">
      <c r="B99" s="34"/>
      <c r="C99" s="34"/>
    </row>
    <row r="100" spans="2:11" x14ac:dyDescent="0.25">
      <c r="B100" s="34" t="s">
        <v>479</v>
      </c>
      <c r="C100" s="34">
        <v>3</v>
      </c>
      <c r="D100" t="s">
        <v>461</v>
      </c>
      <c r="E100" t="s">
        <v>465</v>
      </c>
      <c r="F100">
        <v>3</v>
      </c>
      <c r="G100">
        <v>4</v>
      </c>
      <c r="I100">
        <v>4</v>
      </c>
      <c r="K100">
        <f t="shared" si="0"/>
        <v>0.75</v>
      </c>
    </row>
    <row r="101" spans="2:11" x14ac:dyDescent="0.25">
      <c r="B101" s="34"/>
      <c r="C101" s="34"/>
      <c r="D101" t="s">
        <v>465</v>
      </c>
      <c r="E101" t="s">
        <v>461</v>
      </c>
      <c r="F101">
        <v>3</v>
      </c>
      <c r="G101">
        <v>4</v>
      </c>
      <c r="I101">
        <v>4</v>
      </c>
      <c r="K101">
        <f t="shared" si="0"/>
        <v>0.75</v>
      </c>
    </row>
    <row r="102" spans="2:11" x14ac:dyDescent="0.25">
      <c r="B102" s="34"/>
      <c r="C102" s="34"/>
    </row>
    <row r="103" spans="2:11" x14ac:dyDescent="0.25">
      <c r="B103" s="34" t="s">
        <v>480</v>
      </c>
      <c r="C103" s="34">
        <v>3</v>
      </c>
      <c r="D103" t="s">
        <v>462</v>
      </c>
      <c r="E103" t="s">
        <v>463</v>
      </c>
      <c r="F103">
        <v>3</v>
      </c>
      <c r="G103">
        <v>4</v>
      </c>
      <c r="I103">
        <v>3</v>
      </c>
      <c r="K103">
        <f t="shared" si="0"/>
        <v>0.75</v>
      </c>
    </row>
    <row r="104" spans="2:11" x14ac:dyDescent="0.25">
      <c r="B104" s="34"/>
      <c r="C104" s="34"/>
      <c r="D104" t="s">
        <v>463</v>
      </c>
      <c r="E104" t="s">
        <v>462</v>
      </c>
      <c r="F104">
        <v>3</v>
      </c>
      <c r="G104">
        <v>3</v>
      </c>
      <c r="I104">
        <v>4</v>
      </c>
      <c r="K104">
        <f t="shared" si="0"/>
        <v>1</v>
      </c>
    </row>
    <row r="105" spans="2:11" x14ac:dyDescent="0.25">
      <c r="B105" s="34"/>
      <c r="C105" s="34"/>
    </row>
    <row r="106" spans="2:11" x14ac:dyDescent="0.25">
      <c r="B106" s="34" t="s">
        <v>481</v>
      </c>
      <c r="C106" s="34">
        <v>4</v>
      </c>
      <c r="D106" t="s">
        <v>462</v>
      </c>
      <c r="E106" t="s">
        <v>464</v>
      </c>
      <c r="F106">
        <v>4</v>
      </c>
      <c r="G106">
        <v>4</v>
      </c>
      <c r="I106">
        <v>5</v>
      </c>
      <c r="K106">
        <f t="shared" si="0"/>
        <v>1</v>
      </c>
    </row>
    <row r="107" spans="2:11" x14ac:dyDescent="0.25">
      <c r="B107" s="34"/>
      <c r="C107" s="34"/>
      <c r="D107" t="s">
        <v>464</v>
      </c>
      <c r="E107" t="s">
        <v>462</v>
      </c>
      <c r="F107">
        <v>4</v>
      </c>
      <c r="G107">
        <v>5</v>
      </c>
      <c r="I107">
        <v>4</v>
      </c>
      <c r="K107">
        <f t="shared" si="0"/>
        <v>0.8</v>
      </c>
    </row>
    <row r="108" spans="2:11" x14ac:dyDescent="0.25">
      <c r="B108" s="34"/>
      <c r="C108" s="34"/>
    </row>
    <row r="109" spans="2:11" x14ac:dyDescent="0.25">
      <c r="B109" s="34" t="s">
        <v>482</v>
      </c>
      <c r="C109" s="34">
        <v>3</v>
      </c>
      <c r="D109" t="s">
        <v>462</v>
      </c>
      <c r="E109" t="s">
        <v>465</v>
      </c>
      <c r="F109">
        <v>3</v>
      </c>
      <c r="G109">
        <v>4</v>
      </c>
      <c r="I109">
        <v>4</v>
      </c>
      <c r="K109">
        <f t="shared" si="0"/>
        <v>0.75</v>
      </c>
    </row>
    <row r="110" spans="2:11" x14ac:dyDescent="0.25">
      <c r="B110" s="34"/>
      <c r="C110" s="34"/>
      <c r="D110" t="s">
        <v>465</v>
      </c>
      <c r="E110" t="s">
        <v>462</v>
      </c>
      <c r="F110">
        <v>3</v>
      </c>
      <c r="G110">
        <v>4</v>
      </c>
      <c r="I110">
        <v>4</v>
      </c>
      <c r="K110">
        <f t="shared" si="0"/>
        <v>0.75</v>
      </c>
    </row>
    <row r="111" spans="2:11" x14ac:dyDescent="0.25">
      <c r="B111" s="34"/>
      <c r="C111" s="34"/>
    </row>
    <row r="112" spans="2:11" x14ac:dyDescent="0.25">
      <c r="B112" s="34" t="s">
        <v>483</v>
      </c>
      <c r="C112" s="34">
        <v>3</v>
      </c>
      <c r="D112" t="s">
        <v>463</v>
      </c>
      <c r="E112" t="s">
        <v>464</v>
      </c>
      <c r="F112">
        <v>3</v>
      </c>
      <c r="G112">
        <v>3</v>
      </c>
      <c r="I112">
        <v>5</v>
      </c>
      <c r="K112">
        <f t="shared" si="0"/>
        <v>1</v>
      </c>
    </row>
    <row r="113" spans="2:11" x14ac:dyDescent="0.25">
      <c r="B113" s="34"/>
      <c r="C113" s="34"/>
      <c r="D113" t="s">
        <v>464</v>
      </c>
      <c r="E113" t="s">
        <v>463</v>
      </c>
      <c r="F113">
        <v>3</v>
      </c>
      <c r="G113">
        <v>5</v>
      </c>
      <c r="I113">
        <v>3</v>
      </c>
      <c r="K113">
        <f t="shared" si="0"/>
        <v>0.6</v>
      </c>
    </row>
    <row r="114" spans="2:11" x14ac:dyDescent="0.25">
      <c r="B114" s="34"/>
      <c r="C114" s="34"/>
    </row>
    <row r="115" spans="2:11" x14ac:dyDescent="0.25">
      <c r="B115" s="34" t="s">
        <v>485</v>
      </c>
      <c r="C115" s="34">
        <v>4</v>
      </c>
      <c r="D115" t="s">
        <v>464</v>
      </c>
      <c r="E115" t="s">
        <v>465</v>
      </c>
      <c r="F115">
        <v>4</v>
      </c>
      <c r="G115">
        <v>5</v>
      </c>
      <c r="I115">
        <v>4</v>
      </c>
      <c r="K115">
        <f t="shared" si="0"/>
        <v>0.8</v>
      </c>
    </row>
    <row r="116" spans="2:11" x14ac:dyDescent="0.25">
      <c r="B116" s="34"/>
      <c r="C116" s="34"/>
      <c r="D116" t="s">
        <v>465</v>
      </c>
      <c r="E116" t="s">
        <v>464</v>
      </c>
      <c r="F116">
        <v>4</v>
      </c>
      <c r="G116">
        <v>4</v>
      </c>
      <c r="I116">
        <v>5</v>
      </c>
      <c r="K116">
        <f t="shared" si="0"/>
        <v>1</v>
      </c>
    </row>
    <row r="119" spans="2:11" x14ac:dyDescent="0.25">
      <c r="B119" t="s">
        <v>512</v>
      </c>
      <c r="D119" t="s">
        <v>464</v>
      </c>
      <c r="E119" t="s">
        <v>472</v>
      </c>
      <c r="F119">
        <v>3</v>
      </c>
      <c r="G119">
        <v>5</v>
      </c>
      <c r="I119">
        <v>3</v>
      </c>
      <c r="K119">
        <f t="shared" si="0"/>
        <v>0.6</v>
      </c>
    </row>
    <row r="120" spans="2:11" x14ac:dyDescent="0.25">
      <c r="D120" t="s">
        <v>460</v>
      </c>
      <c r="E120" t="s">
        <v>520</v>
      </c>
      <c r="F120">
        <v>3</v>
      </c>
      <c r="G120">
        <v>4</v>
      </c>
      <c r="I120">
        <v>4</v>
      </c>
      <c r="K120">
        <f t="shared" si="0"/>
        <v>0.75</v>
      </c>
    </row>
    <row r="121" spans="2:11" x14ac:dyDescent="0.25">
      <c r="D121" t="s">
        <v>462</v>
      </c>
      <c r="E121" t="s">
        <v>474</v>
      </c>
      <c r="F121">
        <v>3</v>
      </c>
      <c r="G121">
        <v>4</v>
      </c>
      <c r="I121">
        <v>4</v>
      </c>
      <c r="K121">
        <f t="shared" si="0"/>
        <v>0.75</v>
      </c>
    </row>
    <row r="122" spans="2:11" x14ac:dyDescent="0.25">
      <c r="D122" t="s">
        <v>472</v>
      </c>
      <c r="E122" t="s">
        <v>464</v>
      </c>
      <c r="F122">
        <v>3</v>
      </c>
      <c r="G122">
        <v>3</v>
      </c>
      <c r="I122">
        <v>5</v>
      </c>
      <c r="K122">
        <f t="shared" si="0"/>
        <v>1</v>
      </c>
    </row>
    <row r="123" spans="2:11" x14ac:dyDescent="0.25">
      <c r="D123" t="s">
        <v>520</v>
      </c>
      <c r="E123" t="s">
        <v>460</v>
      </c>
      <c r="F123">
        <v>3</v>
      </c>
      <c r="G123">
        <v>4</v>
      </c>
      <c r="I123">
        <v>4</v>
      </c>
      <c r="K123">
        <f t="shared" si="0"/>
        <v>0.75</v>
      </c>
    </row>
    <row r="124" spans="2:11" x14ac:dyDescent="0.25">
      <c r="D124" t="s">
        <v>474</v>
      </c>
      <c r="E124" t="s">
        <v>462</v>
      </c>
      <c r="F124">
        <v>3</v>
      </c>
      <c r="G124">
        <v>4</v>
      </c>
      <c r="I124">
        <v>4</v>
      </c>
      <c r="K124">
        <f t="shared" si="0"/>
        <v>0.75</v>
      </c>
    </row>
    <row r="128" spans="2:11" x14ac:dyDescent="0.25">
      <c r="C128" t="s">
        <v>115</v>
      </c>
      <c r="D128" t="s">
        <v>270</v>
      </c>
      <c r="G128" s="71" t="s">
        <v>464</v>
      </c>
      <c r="H128" s="71">
        <v>5</v>
      </c>
    </row>
    <row r="129" spans="2:12" x14ac:dyDescent="0.25">
      <c r="C129" t="s">
        <v>117</v>
      </c>
      <c r="D129" t="s">
        <v>271</v>
      </c>
      <c r="G129" s="71" t="s">
        <v>460</v>
      </c>
      <c r="H129" s="71">
        <v>4</v>
      </c>
    </row>
    <row r="130" spans="2:12" x14ac:dyDescent="0.25">
      <c r="C130" t="s">
        <v>119</v>
      </c>
      <c r="D130" t="s">
        <v>272</v>
      </c>
      <c r="G130" s="71" t="s">
        <v>461</v>
      </c>
      <c r="H130" s="71">
        <v>4</v>
      </c>
    </row>
    <row r="131" spans="2:12" x14ac:dyDescent="0.25">
      <c r="C131" t="s">
        <v>120</v>
      </c>
      <c r="D131" t="s">
        <v>273</v>
      </c>
      <c r="G131" s="71" t="s">
        <v>462</v>
      </c>
      <c r="H131" s="71">
        <v>4</v>
      </c>
    </row>
    <row r="132" spans="2:12" x14ac:dyDescent="0.25">
      <c r="C132" t="s">
        <v>121</v>
      </c>
      <c r="D132" t="s">
        <v>274</v>
      </c>
      <c r="G132" s="71" t="s">
        <v>465</v>
      </c>
      <c r="H132" s="71">
        <v>4</v>
      </c>
    </row>
    <row r="133" spans="2:12" x14ac:dyDescent="0.25">
      <c r="G133" s="71" t="s">
        <v>463</v>
      </c>
      <c r="H133" s="71">
        <v>3</v>
      </c>
    </row>
    <row r="134" spans="2:12" x14ac:dyDescent="0.25">
      <c r="G134" s="24" t="s">
        <v>459</v>
      </c>
      <c r="H134" s="24">
        <v>2</v>
      </c>
    </row>
    <row r="135" spans="2:12" x14ac:dyDescent="0.25">
      <c r="B135" s="74" t="s">
        <v>115</v>
      </c>
      <c r="C135" s="74"/>
      <c r="G135" s="24" t="s">
        <v>466</v>
      </c>
      <c r="H135" s="24">
        <v>2</v>
      </c>
    </row>
    <row r="136" spans="2:12" x14ac:dyDescent="0.25">
      <c r="G136" s="24" t="s">
        <v>467</v>
      </c>
      <c r="H136" s="24">
        <v>1</v>
      </c>
    </row>
    <row r="138" spans="2:12" x14ac:dyDescent="0.25">
      <c r="E138" s="74" t="s">
        <v>117</v>
      </c>
      <c r="F138" s="74"/>
    </row>
    <row r="139" spans="2:12" x14ac:dyDescent="0.25">
      <c r="G139" s="74" t="s">
        <v>119</v>
      </c>
      <c r="H139" s="74"/>
    </row>
    <row r="140" spans="2:12" x14ac:dyDescent="0.25">
      <c r="J140" s="72"/>
      <c r="K140" s="72"/>
      <c r="L140" s="72"/>
    </row>
    <row r="141" spans="2:12" x14ac:dyDescent="0.25">
      <c r="J141" s="74" t="s">
        <v>120</v>
      </c>
      <c r="K141" s="74"/>
      <c r="L141" s="74"/>
    </row>
    <row r="171" spans="2:9" x14ac:dyDescent="0.25">
      <c r="B171" s="74" t="s">
        <v>121</v>
      </c>
      <c r="C171" s="74"/>
      <c r="D171" s="74"/>
      <c r="E171" s="74"/>
      <c r="G171" s="45"/>
      <c r="H171" s="45"/>
    </row>
    <row r="172" spans="2:9" x14ac:dyDescent="0.25">
      <c r="G172" s="45"/>
      <c r="H172" s="45" t="s">
        <v>464</v>
      </c>
      <c r="I172">
        <v>5</v>
      </c>
    </row>
    <row r="173" spans="2:9" x14ac:dyDescent="0.25">
      <c r="G173" s="45"/>
      <c r="H173" s="45" t="s">
        <v>460</v>
      </c>
      <c r="I173">
        <v>4</v>
      </c>
    </row>
    <row r="174" spans="2:9" x14ac:dyDescent="0.25">
      <c r="G174" s="45"/>
      <c r="H174" s="45" t="s">
        <v>461</v>
      </c>
      <c r="I174">
        <v>4</v>
      </c>
    </row>
    <row r="175" spans="2:9" x14ac:dyDescent="0.25">
      <c r="G175" s="45"/>
      <c r="H175" s="45" t="s">
        <v>462</v>
      </c>
      <c r="I175">
        <v>4</v>
      </c>
    </row>
    <row r="176" spans="2:9" x14ac:dyDescent="0.25">
      <c r="G176" s="45"/>
      <c r="H176" s="45" t="s">
        <v>465</v>
      </c>
      <c r="I176">
        <v>4</v>
      </c>
    </row>
    <row r="177" spans="7:14" x14ac:dyDescent="0.25">
      <c r="G177" s="45"/>
      <c r="H177" s="45" t="s">
        <v>463</v>
      </c>
      <c r="I177">
        <v>3</v>
      </c>
    </row>
    <row r="178" spans="7:14" x14ac:dyDescent="0.25">
      <c r="G178" s="45"/>
      <c r="H178" s="45" t="s">
        <v>459</v>
      </c>
      <c r="I178">
        <v>2</v>
      </c>
    </row>
    <row r="179" spans="7:14" x14ac:dyDescent="0.25">
      <c r="G179" s="45"/>
      <c r="H179" s="45" t="s">
        <v>466</v>
      </c>
      <c r="I179">
        <v>2</v>
      </c>
    </row>
    <row r="180" spans="7:14" x14ac:dyDescent="0.25">
      <c r="H180" t="s">
        <v>467</v>
      </c>
      <c r="I180">
        <v>1</v>
      </c>
    </row>
    <row r="186" spans="7:14" x14ac:dyDescent="0.25">
      <c r="H186" t="s">
        <v>522</v>
      </c>
      <c r="K186" t="s">
        <v>526</v>
      </c>
      <c r="M186" t="s">
        <v>530</v>
      </c>
    </row>
    <row r="187" spans="7:14" x14ac:dyDescent="0.25">
      <c r="H187" t="s">
        <v>521</v>
      </c>
      <c r="K187" t="s">
        <v>527</v>
      </c>
      <c r="M187" t="s">
        <v>535</v>
      </c>
    </row>
    <row r="188" spans="7:14" x14ac:dyDescent="0.25">
      <c r="H188" t="s">
        <v>523</v>
      </c>
      <c r="K188" t="s">
        <v>531</v>
      </c>
      <c r="M188" t="s">
        <v>532</v>
      </c>
    </row>
    <row r="189" spans="7:14" x14ac:dyDescent="0.25">
      <c r="H189" t="s">
        <v>524</v>
      </c>
      <c r="K189" t="s">
        <v>529</v>
      </c>
      <c r="M189" t="s">
        <v>533</v>
      </c>
    </row>
    <row r="190" spans="7:14" x14ac:dyDescent="0.25">
      <c r="H190" t="s">
        <v>525</v>
      </c>
      <c r="K190" t="s">
        <v>529</v>
      </c>
      <c r="M190" t="s">
        <v>534</v>
      </c>
    </row>
    <row r="192" spans="7:14" x14ac:dyDescent="0.25">
      <c r="H192" t="s">
        <v>463</v>
      </c>
      <c r="I192" t="s">
        <v>536</v>
      </c>
      <c r="L192" t="s">
        <v>526</v>
      </c>
      <c r="M192" t="s">
        <v>530</v>
      </c>
      <c r="N192" t="s">
        <v>507</v>
      </c>
    </row>
    <row r="193" spans="8:14" x14ac:dyDescent="0.25">
      <c r="H193" t="s">
        <v>465</v>
      </c>
      <c r="I193" t="s">
        <v>537</v>
      </c>
      <c r="L193" t="s">
        <v>538</v>
      </c>
      <c r="M193" t="s">
        <v>539</v>
      </c>
      <c r="N193" t="s">
        <v>540</v>
      </c>
    </row>
    <row r="194" spans="8:14" x14ac:dyDescent="0.25">
      <c r="H194" t="s">
        <v>462</v>
      </c>
      <c r="I194" t="s">
        <v>541</v>
      </c>
      <c r="L194" t="s">
        <v>542</v>
      </c>
      <c r="M194" t="s">
        <v>543</v>
      </c>
      <c r="N194" t="s">
        <v>506</v>
      </c>
    </row>
    <row r="195" spans="8:14" x14ac:dyDescent="0.25">
      <c r="H195" t="s">
        <v>461</v>
      </c>
      <c r="I195" t="s">
        <v>544</v>
      </c>
      <c r="L195" t="s">
        <v>528</v>
      </c>
      <c r="M195" t="s">
        <v>545</v>
      </c>
      <c r="N195" t="s">
        <v>489</v>
      </c>
    </row>
    <row r="196" spans="8:14" x14ac:dyDescent="0.25">
      <c r="H196" t="s">
        <v>460</v>
      </c>
      <c r="I196" t="s">
        <v>546</v>
      </c>
      <c r="L196" t="s">
        <v>529</v>
      </c>
      <c r="M196" t="s">
        <v>547</v>
      </c>
      <c r="N196" t="s">
        <v>474</v>
      </c>
    </row>
    <row r="197" spans="8:14" x14ac:dyDescent="0.25">
      <c r="H197" t="s">
        <v>464</v>
      </c>
      <c r="I197" t="s">
        <v>548</v>
      </c>
      <c r="L197" t="s">
        <v>549</v>
      </c>
      <c r="M197" t="s">
        <v>548</v>
      </c>
      <c r="N197" t="s">
        <v>464</v>
      </c>
    </row>
  </sheetData>
  <sortState xmlns:xlrd2="http://schemas.microsoft.com/office/spreadsheetml/2017/richdata2" ref="G128:H136">
    <sortCondition descending="1" ref="H128:H136"/>
  </sortState>
  <mergeCells count="5">
    <mergeCell ref="B135:C135"/>
    <mergeCell ref="E138:F138"/>
    <mergeCell ref="G139:H139"/>
    <mergeCell ref="J141:L141"/>
    <mergeCell ref="B171:E171"/>
  </mergeCells>
  <conditionalFormatting sqref="K79:K124">
    <cfRule type="cellIs" dxfId="0" priority="1" operator="greaterThanOrEqual">
      <formula>0.8</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43"/>
  <sheetViews>
    <sheetView topLeftCell="E1" workbookViewId="0">
      <selection activeCell="H25" sqref="H25"/>
    </sheetView>
  </sheetViews>
  <sheetFormatPr defaultRowHeight="15" x14ac:dyDescent="0.25"/>
  <cols>
    <col min="1" max="1" width="5.140625" customWidth="1"/>
    <col min="2" max="2" width="16.140625" customWidth="1"/>
    <col min="3" max="3" width="13.85546875" customWidth="1"/>
    <col min="7" max="7" width="13.85546875" bestFit="1" customWidth="1"/>
    <col min="8" max="8" width="12.5703125" bestFit="1" customWidth="1"/>
    <col min="9" max="10" width="9.5703125" bestFit="1" customWidth="1"/>
    <col min="11" max="11" width="9.42578125" bestFit="1" customWidth="1"/>
    <col min="14" max="14" width="9.7109375" bestFit="1" customWidth="1"/>
  </cols>
  <sheetData>
    <row r="1" spans="1:10" ht="18.75" x14ac:dyDescent="0.3">
      <c r="A1" s="8" t="s">
        <v>280</v>
      </c>
      <c r="D1" t="s">
        <v>279</v>
      </c>
    </row>
    <row r="3" spans="1:10" x14ac:dyDescent="0.25">
      <c r="H3" t="s">
        <v>550</v>
      </c>
    </row>
    <row r="4" spans="1:10" x14ac:dyDescent="0.25">
      <c r="D4" s="4" t="s">
        <v>275</v>
      </c>
      <c r="E4" s="4" t="s">
        <v>276</v>
      </c>
      <c r="I4" s="4" t="s">
        <v>275</v>
      </c>
      <c r="J4" s="4" t="s">
        <v>276</v>
      </c>
    </row>
    <row r="5" spans="1:10" x14ac:dyDescent="0.25">
      <c r="C5" s="4" t="s">
        <v>277</v>
      </c>
      <c r="D5" s="24">
        <v>1500</v>
      </c>
      <c r="E5" s="24">
        <v>1000</v>
      </c>
      <c r="F5">
        <f>SUM(D5:E5)</f>
        <v>2500</v>
      </c>
      <c r="H5" s="4" t="s">
        <v>277</v>
      </c>
      <c r="I5" s="24">
        <f>(F5*D7)/F7</f>
        <v>875</v>
      </c>
      <c r="J5" s="24">
        <f>(F5*E7)/F7</f>
        <v>375</v>
      </c>
    </row>
    <row r="6" spans="1:10" x14ac:dyDescent="0.25">
      <c r="C6" s="4" t="s">
        <v>278</v>
      </c>
      <c r="D6" s="24">
        <v>2000</v>
      </c>
      <c r="E6" s="24">
        <v>500</v>
      </c>
      <c r="F6">
        <f>SUM(D6:E6)</f>
        <v>2500</v>
      </c>
      <c r="H6" s="4" t="s">
        <v>278</v>
      </c>
      <c r="I6" s="24">
        <f>(F6*D7)/F7</f>
        <v>875</v>
      </c>
      <c r="J6" s="24">
        <f>(F6*E7)/F7</f>
        <v>375</v>
      </c>
    </row>
    <row r="7" spans="1:10" x14ac:dyDescent="0.25">
      <c r="D7">
        <f>SUM(D5:D6)</f>
        <v>3500</v>
      </c>
      <c r="E7">
        <f>SUM(E5:E6)</f>
        <v>1500</v>
      </c>
      <c r="F7">
        <f>SUM(D7:E7,F5:F6)</f>
        <v>10000</v>
      </c>
    </row>
    <row r="10" spans="1:10" x14ac:dyDescent="0.25">
      <c r="A10" s="13" t="s">
        <v>41</v>
      </c>
      <c r="B10" t="s">
        <v>125</v>
      </c>
      <c r="I10" t="s">
        <v>551</v>
      </c>
    </row>
    <row r="11" spans="1:10" x14ac:dyDescent="0.25">
      <c r="C11" t="s">
        <v>281</v>
      </c>
      <c r="I11">
        <f>((D5-I5)^2/I5)</f>
        <v>446.42857142857144</v>
      </c>
    </row>
    <row r="12" spans="1:10" x14ac:dyDescent="0.25">
      <c r="C12" t="s">
        <v>126</v>
      </c>
      <c r="I12">
        <f>((D6-I6)^2/I6)</f>
        <v>1446.4285714285713</v>
      </c>
    </row>
    <row r="13" spans="1:10" x14ac:dyDescent="0.25">
      <c r="C13" t="s">
        <v>127</v>
      </c>
      <c r="G13">
        <v>3.8410000000000002</v>
      </c>
      <c r="I13">
        <f>((E5-J5)^2/J5)</f>
        <v>1041.6666666666667</v>
      </c>
    </row>
    <row r="14" spans="1:10" x14ac:dyDescent="0.25">
      <c r="C14" t="s">
        <v>128</v>
      </c>
      <c r="G14" s="61">
        <f>SUM(I11:I14)</f>
        <v>2976.1904761904757</v>
      </c>
      <c r="I14">
        <f>((E6-J6)^2/J6)</f>
        <v>41.666666666666664</v>
      </c>
    </row>
    <row r="15" spans="1:10" x14ac:dyDescent="0.25">
      <c r="C15" t="s">
        <v>129</v>
      </c>
      <c r="H15" t="s">
        <v>552</v>
      </c>
    </row>
    <row r="16" spans="1:10" x14ac:dyDescent="0.25">
      <c r="A16" s="13" t="s">
        <v>41</v>
      </c>
      <c r="B16" t="s">
        <v>130</v>
      </c>
    </row>
    <row r="17" spans="2:16" x14ac:dyDescent="0.25">
      <c r="C17" t="s">
        <v>282</v>
      </c>
    </row>
    <row r="18" spans="2:16" x14ac:dyDescent="0.25">
      <c r="C18" t="s">
        <v>131</v>
      </c>
    </row>
    <row r="19" spans="2:16" x14ac:dyDescent="0.25">
      <c r="G19" t="s">
        <v>554</v>
      </c>
      <c r="H19" t="s">
        <v>555</v>
      </c>
    </row>
    <row r="20" spans="2:16" x14ac:dyDescent="0.25">
      <c r="B20" t="s">
        <v>283</v>
      </c>
    </row>
    <row r="21" spans="2:16" x14ac:dyDescent="0.25">
      <c r="G21" t="s">
        <v>553</v>
      </c>
      <c r="H21" t="s">
        <v>556</v>
      </c>
      <c r="I21" t="s">
        <v>557</v>
      </c>
      <c r="J21" t="s">
        <v>558</v>
      </c>
      <c r="K21" t="s">
        <v>559</v>
      </c>
      <c r="L21" t="s">
        <v>560</v>
      </c>
      <c r="M21" t="s">
        <v>561</v>
      </c>
      <c r="N21" t="s">
        <v>564</v>
      </c>
      <c r="O21" t="s">
        <v>562</v>
      </c>
      <c r="P21" t="s">
        <v>563</v>
      </c>
    </row>
    <row r="22" spans="2:16" x14ac:dyDescent="0.25">
      <c r="D22" s="2" t="s">
        <v>284</v>
      </c>
      <c r="E22">
        <f>2500/10000</f>
        <v>0.25</v>
      </c>
      <c r="G22">
        <v>1500</v>
      </c>
      <c r="H22">
        <v>2000</v>
      </c>
      <c r="I22">
        <v>1000</v>
      </c>
      <c r="J22">
        <v>500</v>
      </c>
      <c r="K22" s="61">
        <v>2976.1904761904757</v>
      </c>
      <c r="L22" s="61">
        <f>E25/E23</f>
        <v>1.7142857142857144</v>
      </c>
      <c r="M22" s="61">
        <f>MIN(E24,E25)</f>
        <v>0.4285714285714286</v>
      </c>
      <c r="N22" s="61">
        <f>MAX(E24,E25)</f>
        <v>0.6</v>
      </c>
      <c r="O22" s="61">
        <f>(1/2)*(E24+E25)</f>
        <v>0.51428571428571423</v>
      </c>
      <c r="P22" s="61">
        <f>SQRT(E24*E25)</f>
        <v>0.50709255283710997</v>
      </c>
    </row>
    <row r="23" spans="2:16" x14ac:dyDescent="0.25">
      <c r="D23" s="2" t="s">
        <v>285</v>
      </c>
      <c r="E23">
        <f>3500/10000</f>
        <v>0.35</v>
      </c>
    </row>
    <row r="24" spans="2:16" x14ac:dyDescent="0.25">
      <c r="D24" s="2" t="s">
        <v>287</v>
      </c>
      <c r="E24" s="58">
        <f>((D5/10000)/E23)</f>
        <v>0.4285714285714286</v>
      </c>
      <c r="H24" t="s">
        <v>565</v>
      </c>
    </row>
    <row r="25" spans="2:16" x14ac:dyDescent="0.25">
      <c r="D25" s="2" t="s">
        <v>286</v>
      </c>
      <c r="E25" s="58">
        <f>((D5/10000)/E22)</f>
        <v>0.6</v>
      </c>
    </row>
    <row r="27" spans="2:16" x14ac:dyDescent="0.25">
      <c r="B27" t="s">
        <v>289</v>
      </c>
    </row>
    <row r="28" spans="2:16" x14ac:dyDescent="0.25">
      <c r="C28" t="s">
        <v>288</v>
      </c>
    </row>
    <row r="30" spans="2:16" x14ac:dyDescent="0.25">
      <c r="B30" t="s">
        <v>374</v>
      </c>
    </row>
    <row r="31" spans="2:16" x14ac:dyDescent="0.25">
      <c r="B31" t="s">
        <v>299</v>
      </c>
    </row>
    <row r="32" spans="2:16" x14ac:dyDescent="0.25">
      <c r="B32" t="s">
        <v>302</v>
      </c>
    </row>
    <row r="34" spans="2:3" x14ac:dyDescent="0.25">
      <c r="B34" t="s">
        <v>290</v>
      </c>
    </row>
    <row r="35" spans="2:3" ht="15.75" x14ac:dyDescent="0.25">
      <c r="B35" s="36" t="s">
        <v>291</v>
      </c>
    </row>
    <row r="36" spans="2:3" x14ac:dyDescent="0.25">
      <c r="B36" t="s">
        <v>292</v>
      </c>
    </row>
    <row r="37" spans="2:3" ht="15.75" x14ac:dyDescent="0.25">
      <c r="B37" s="37" t="s">
        <v>293</v>
      </c>
    </row>
    <row r="38" spans="2:3" x14ac:dyDescent="0.25">
      <c r="B38" t="s">
        <v>294</v>
      </c>
      <c r="C38" t="s">
        <v>300</v>
      </c>
    </row>
    <row r="39" spans="2:3" ht="15.75" x14ac:dyDescent="0.25">
      <c r="B39" s="37" t="s">
        <v>294</v>
      </c>
      <c r="C39" s="37" t="s">
        <v>301</v>
      </c>
    </row>
    <row r="40" spans="2:3" x14ac:dyDescent="0.25">
      <c r="B40" t="s">
        <v>295</v>
      </c>
    </row>
    <row r="41" spans="2:3" ht="15.75" x14ac:dyDescent="0.25">
      <c r="B41" s="37" t="s">
        <v>296</v>
      </c>
    </row>
    <row r="42" spans="2:3" x14ac:dyDescent="0.25">
      <c r="B42" t="s">
        <v>297</v>
      </c>
    </row>
    <row r="43" spans="2:3" ht="15.75" x14ac:dyDescent="0.25">
      <c r="B43" s="37" t="s">
        <v>298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46" zoomScale="85" zoomScaleNormal="85" zoomScalePageLayoutView="85" workbookViewId="0">
      <selection activeCell="F76" sqref="F76"/>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327</v>
      </c>
    </row>
    <row r="3" spans="1:2" x14ac:dyDescent="0.25">
      <c r="A3" t="s">
        <v>328</v>
      </c>
    </row>
    <row r="4" spans="1:2" x14ac:dyDescent="0.25">
      <c r="A4" t="s">
        <v>329</v>
      </c>
    </row>
    <row r="7" spans="1:2" x14ac:dyDescent="0.25">
      <c r="A7" t="s">
        <v>330</v>
      </c>
    </row>
    <row r="8" spans="1:2" x14ac:dyDescent="0.25">
      <c r="B8" t="s">
        <v>148</v>
      </c>
    </row>
    <row r="9" spans="1:2" x14ac:dyDescent="0.25">
      <c r="B9" t="s">
        <v>149</v>
      </c>
    </row>
    <row r="10" spans="1:2" x14ac:dyDescent="0.25">
      <c r="B10" t="s">
        <v>150</v>
      </c>
    </row>
    <row r="12" spans="1:2" x14ac:dyDescent="0.25">
      <c r="A12" t="s">
        <v>331</v>
      </c>
    </row>
    <row r="13" spans="1:2" x14ac:dyDescent="0.25">
      <c r="A13" t="s">
        <v>151</v>
      </c>
    </row>
    <row r="14" spans="1:2" x14ac:dyDescent="0.25">
      <c r="A14" t="s">
        <v>152</v>
      </c>
    </row>
    <row r="16" spans="1:2" x14ac:dyDescent="0.25">
      <c r="A16" t="s">
        <v>153</v>
      </c>
    </row>
    <row r="17" spans="1:8" x14ac:dyDescent="0.25">
      <c r="A17" t="s">
        <v>207</v>
      </c>
    </row>
    <row r="19" spans="1:8" x14ac:dyDescent="0.25">
      <c r="A19" t="s">
        <v>332</v>
      </c>
    </row>
    <row r="20" spans="1:8" x14ac:dyDescent="0.25">
      <c r="A20" s="4" t="s">
        <v>145</v>
      </c>
    </row>
    <row r="21" spans="1:8" x14ac:dyDescent="0.25">
      <c r="A21" t="s">
        <v>333</v>
      </c>
      <c r="C21" t="s">
        <v>334</v>
      </c>
    </row>
    <row r="22" spans="1:8" x14ac:dyDescent="0.25">
      <c r="A22" t="s">
        <v>335</v>
      </c>
    </row>
    <row r="23" spans="1:8" x14ac:dyDescent="0.25">
      <c r="A23" t="s">
        <v>336</v>
      </c>
    </row>
    <row r="25" spans="1:8" x14ac:dyDescent="0.25">
      <c r="A25" t="s">
        <v>337</v>
      </c>
      <c r="H25" s="41">
        <f>((-9/14) * LOG((9/14),2)) - ((5/14)*LOG((5/14),2))</f>
        <v>0.94028595867063092</v>
      </c>
    </row>
    <row r="29" spans="1:8" x14ac:dyDescent="0.25">
      <c r="A29" s="4" t="s">
        <v>338</v>
      </c>
    </row>
    <row r="31" spans="1:8" x14ac:dyDescent="0.25">
      <c r="A31" s="42"/>
    </row>
    <row r="32" spans="1:8" x14ac:dyDescent="0.25">
      <c r="A32" t="s">
        <v>339</v>
      </c>
    </row>
    <row r="34" spans="1:8" x14ac:dyDescent="0.25">
      <c r="A34" s="33" t="s">
        <v>340</v>
      </c>
    </row>
    <row r="35" spans="1:8" x14ac:dyDescent="0.25">
      <c r="A35" s="26" t="s">
        <v>341</v>
      </c>
      <c r="B35" s="26" t="s">
        <v>342</v>
      </c>
      <c r="C35" s="40" t="s">
        <v>343</v>
      </c>
      <c r="D35" s="40" t="s">
        <v>344</v>
      </c>
      <c r="E35" s="40" t="s">
        <v>367</v>
      </c>
      <c r="F35" s="40" t="s">
        <v>345</v>
      </c>
      <c r="G35" s="40" t="s">
        <v>346</v>
      </c>
      <c r="H35" s="43" t="s">
        <v>347</v>
      </c>
    </row>
    <row r="36" spans="1:8" x14ac:dyDescent="0.25">
      <c r="A36" s="24" t="s">
        <v>348</v>
      </c>
      <c r="B36" s="24">
        <v>1</v>
      </c>
      <c r="C36" s="24">
        <v>5</v>
      </c>
      <c r="D36" s="24">
        <v>14</v>
      </c>
      <c r="E36" s="24">
        <f>C36/D36</f>
        <v>0.35714285714285715</v>
      </c>
      <c r="F36" s="24">
        <v>2</v>
      </c>
      <c r="G36" s="24">
        <v>3</v>
      </c>
      <c r="H36">
        <f>(C36/D36)*(((-F36/C36) * LOG((F36/C36),2)) - ((G36/C36)*LOG((G36/C36),2)))</f>
        <v>0.34676806944809591</v>
      </c>
    </row>
    <row r="37" spans="1:8" x14ac:dyDescent="0.25">
      <c r="A37" s="24" t="s">
        <v>349</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350</v>
      </c>
      <c r="B38" s="24">
        <v>3</v>
      </c>
      <c r="C38" s="24">
        <v>5</v>
      </c>
      <c r="D38" s="24">
        <v>14</v>
      </c>
      <c r="E38" s="24"/>
      <c r="F38" s="24">
        <v>3</v>
      </c>
      <c r="G38" s="24">
        <v>2</v>
      </c>
      <c r="H38">
        <f>(C38/D38)*(((-F38/C38) * LOG((F38/C38),2)) - ((G38/C38)*LOG((G38/C38),2)))</f>
        <v>0.34676806944809591</v>
      </c>
    </row>
    <row r="39" spans="1:8" x14ac:dyDescent="0.25">
      <c r="A39" s="45" t="s">
        <v>351</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352</v>
      </c>
      <c r="C43" s="34"/>
      <c r="D43" s="34"/>
    </row>
    <row r="44" spans="1:8" x14ac:dyDescent="0.25">
      <c r="A44" s="41" t="s">
        <v>353</v>
      </c>
      <c r="B44" s="41"/>
      <c r="C44" s="41"/>
      <c r="D44" s="41">
        <f>$H$25-H41</f>
        <v>0.24674963939232009</v>
      </c>
    </row>
    <row r="45" spans="1:8" x14ac:dyDescent="0.25">
      <c r="A45" s="25"/>
      <c r="B45" s="25"/>
      <c r="C45" s="25"/>
      <c r="D45" s="25"/>
    </row>
    <row r="46" spans="1:8" x14ac:dyDescent="0.25">
      <c r="A46" s="25" t="s">
        <v>354</v>
      </c>
      <c r="B46" s="25"/>
      <c r="C46" s="25"/>
      <c r="D46" s="25"/>
    </row>
    <row r="47" spans="1:8" x14ac:dyDescent="0.25">
      <c r="A47" s="4" t="s">
        <v>355</v>
      </c>
      <c r="B47" s="25"/>
      <c r="C47" s="25"/>
      <c r="D47" s="25"/>
    </row>
    <row r="48" spans="1:8" x14ac:dyDescent="0.25">
      <c r="A48" s="33" t="s">
        <v>356</v>
      </c>
    </row>
    <row r="49" spans="1:8" x14ac:dyDescent="0.25">
      <c r="A49" s="26" t="s">
        <v>357</v>
      </c>
      <c r="B49" s="26" t="s">
        <v>342</v>
      </c>
      <c r="C49" s="40" t="s">
        <v>343</v>
      </c>
      <c r="D49" s="40" t="s">
        <v>344</v>
      </c>
      <c r="E49" s="40" t="s">
        <v>367</v>
      </c>
      <c r="F49" s="40" t="s">
        <v>345</v>
      </c>
      <c r="G49" s="40" t="s">
        <v>346</v>
      </c>
      <c r="H49" s="43" t="s">
        <v>347</v>
      </c>
    </row>
    <row r="50" spans="1:8" x14ac:dyDescent="0.25">
      <c r="A50" s="24" t="s">
        <v>358</v>
      </c>
      <c r="B50" s="24">
        <v>1</v>
      </c>
      <c r="C50" s="24">
        <v>4</v>
      </c>
      <c r="D50" s="24">
        <v>14</v>
      </c>
      <c r="E50" s="24">
        <f>C50/D50</f>
        <v>0.2857142857142857</v>
      </c>
      <c r="F50" s="24">
        <v>2</v>
      </c>
      <c r="G50" s="24">
        <v>2</v>
      </c>
      <c r="H50">
        <f>(C50/D50)*(((-F50/C50) * LOG((F50/C50),2)) - ((G50/C50)*LOG((G50/C50),2)))</f>
        <v>0.2857142857142857</v>
      </c>
    </row>
    <row r="51" spans="1:8" x14ac:dyDescent="0.25">
      <c r="A51" s="24" t="s">
        <v>359</v>
      </c>
      <c r="B51" s="24">
        <v>2</v>
      </c>
      <c r="C51" s="24">
        <v>6</v>
      </c>
      <c r="D51" s="24">
        <v>14</v>
      </c>
      <c r="E51" s="24">
        <f>C51/D51</f>
        <v>0.42857142857142855</v>
      </c>
      <c r="F51" s="24">
        <v>4</v>
      </c>
      <c r="G51" s="24">
        <v>2</v>
      </c>
      <c r="H51">
        <f>(C51/D51)*(((-F51/C51) * LOG((F51/C51),2)) - ((G51/C51)*LOG((G51/C51),2)))</f>
        <v>0.39355535745192405</v>
      </c>
    </row>
    <row r="52" spans="1:8" x14ac:dyDescent="0.25">
      <c r="A52" s="44" t="s">
        <v>360</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352</v>
      </c>
      <c r="C57" s="34"/>
      <c r="D57" s="34"/>
    </row>
    <row r="58" spans="1:8" x14ac:dyDescent="0.25">
      <c r="A58" s="46" t="s">
        <v>361</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362</v>
      </c>
      <c r="B61" s="25"/>
      <c r="C61" s="25"/>
      <c r="D61" s="25"/>
    </row>
    <row r="62" spans="1:8" x14ac:dyDescent="0.25">
      <c r="A62" s="27"/>
      <c r="B62" s="25"/>
      <c r="C62" s="25"/>
      <c r="D62" s="25"/>
    </row>
    <row r="63" spans="1:8" x14ac:dyDescent="0.25">
      <c r="A63" s="26" t="s">
        <v>357</v>
      </c>
      <c r="B63" s="26" t="s">
        <v>342</v>
      </c>
      <c r="C63" s="40" t="s">
        <v>343</v>
      </c>
      <c r="D63" s="40" t="s">
        <v>344</v>
      </c>
      <c r="E63" s="40" t="s">
        <v>367</v>
      </c>
      <c r="F63" s="47" t="s">
        <v>363</v>
      </c>
      <c r="G63" s="40" t="s">
        <v>364</v>
      </c>
    </row>
    <row r="64" spans="1:8" x14ac:dyDescent="0.25">
      <c r="A64" s="24" t="s">
        <v>358</v>
      </c>
      <c r="B64" s="24">
        <v>1</v>
      </c>
      <c r="C64" s="24">
        <v>4</v>
      </c>
      <c r="D64" s="24">
        <v>14</v>
      </c>
      <c r="E64" s="24">
        <f>C64/D64</f>
        <v>0.2857142857142857</v>
      </c>
      <c r="F64" s="24">
        <f>LOG(E64,2)</f>
        <v>-1.8073549220576042</v>
      </c>
      <c r="G64" s="24">
        <f>E64*F64</f>
        <v>-0.51638712058788683</v>
      </c>
    </row>
    <row r="65" spans="1:7" x14ac:dyDescent="0.25">
      <c r="A65" s="24" t="s">
        <v>359</v>
      </c>
      <c r="B65" s="24">
        <v>2</v>
      </c>
      <c r="C65" s="24">
        <v>6</v>
      </c>
      <c r="D65" s="24">
        <v>14</v>
      </c>
      <c r="E65" s="24">
        <f>C65/D65</f>
        <v>0.42857142857142855</v>
      </c>
      <c r="F65" s="24">
        <f>LOG(E65,2)</f>
        <v>-1.2223924213364481</v>
      </c>
      <c r="G65" s="24">
        <f>E65*F65</f>
        <v>-0.52388246628704915</v>
      </c>
    </row>
    <row r="66" spans="1:7" x14ac:dyDescent="0.25">
      <c r="A66" s="44" t="s">
        <v>360</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76" t="s">
        <v>365</v>
      </c>
      <c r="F68" s="76"/>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77" t="s">
        <v>366</v>
      </c>
      <c r="B72" s="76"/>
      <c r="C72" s="76"/>
      <c r="D72" s="76"/>
      <c r="E72" s="76"/>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63"/>
  <sheetViews>
    <sheetView topLeftCell="A35" workbookViewId="0">
      <selection activeCell="K60" sqref="K60"/>
    </sheetView>
  </sheetViews>
  <sheetFormatPr defaultRowHeight="15" x14ac:dyDescent="0.25"/>
  <cols>
    <col min="1" max="1" width="18.85546875" customWidth="1"/>
    <col min="2" max="2" width="10" customWidth="1"/>
    <col min="3" max="3" width="6.7109375" bestFit="1" customWidth="1"/>
    <col min="5" max="5" width="12.28515625" bestFit="1" customWidth="1"/>
    <col min="6" max="6" width="12.7109375" bestFit="1" customWidth="1"/>
    <col min="7" max="8" width="12" bestFit="1" customWidth="1"/>
    <col min="11" max="11" width="19.7109375" customWidth="1"/>
    <col min="14" max="14" width="11.5703125" bestFit="1" customWidth="1"/>
    <col min="15" max="15" width="6.5703125" bestFit="1" customWidth="1"/>
    <col min="16" max="16" width="5.7109375" bestFit="1" customWidth="1"/>
    <col min="17" max="17" width="6.140625" bestFit="1" customWidth="1"/>
    <col min="18" max="18" width="6" bestFit="1" customWidth="1"/>
  </cols>
  <sheetData>
    <row r="1" spans="1:18" ht="18.75" x14ac:dyDescent="0.3">
      <c r="A1" s="8" t="s">
        <v>147</v>
      </c>
    </row>
    <row r="2" spans="1:18" s="8" customFormat="1" ht="18.75" x14ac:dyDescent="0.3">
      <c r="A2" s="38" t="s">
        <v>303</v>
      </c>
      <c r="B2" s="38"/>
      <c r="C2" s="38"/>
      <c r="D2" s="38"/>
    </row>
    <row r="3" spans="1:18" s="8" customFormat="1" ht="18.75" x14ac:dyDescent="0.3">
      <c r="A3" s="39" t="s">
        <v>304</v>
      </c>
      <c r="B3" s="38"/>
      <c r="C3" s="38"/>
      <c r="D3" s="38"/>
    </row>
    <row r="4" spans="1:18" x14ac:dyDescent="0.25">
      <c r="A4" t="s">
        <v>305</v>
      </c>
    </row>
    <row r="6" spans="1:18" ht="210" x14ac:dyDescent="0.25">
      <c r="A6" t="s">
        <v>306</v>
      </c>
      <c r="J6" t="s">
        <v>578</v>
      </c>
      <c r="K6" s="81" t="s">
        <v>579</v>
      </c>
    </row>
    <row r="7" spans="1:18" ht="180" x14ac:dyDescent="0.25">
      <c r="B7" t="s">
        <v>148</v>
      </c>
      <c r="J7" t="s">
        <v>577</v>
      </c>
      <c r="K7" s="81" t="s">
        <v>580</v>
      </c>
    </row>
    <row r="8" spans="1:18" x14ac:dyDescent="0.25">
      <c r="B8" t="s">
        <v>149</v>
      </c>
    </row>
    <row r="9" spans="1:18" x14ac:dyDescent="0.25">
      <c r="B9" t="s">
        <v>150</v>
      </c>
    </row>
    <row r="10" spans="1:18" x14ac:dyDescent="0.25">
      <c r="A10" t="s">
        <v>307</v>
      </c>
    </row>
    <row r="13" spans="1:18" ht="18.75" x14ac:dyDescent="0.3">
      <c r="A13" s="8" t="s">
        <v>308</v>
      </c>
    </row>
    <row r="14" spans="1:18" x14ac:dyDescent="0.25">
      <c r="A14" t="s">
        <v>309</v>
      </c>
      <c r="N14" t="s">
        <v>581</v>
      </c>
      <c r="O14" s="82" t="s">
        <v>582</v>
      </c>
      <c r="P14" t="s">
        <v>566</v>
      </c>
      <c r="Q14" t="s">
        <v>583</v>
      </c>
      <c r="R14" t="s">
        <v>584</v>
      </c>
    </row>
    <row r="15" spans="1:18" x14ac:dyDescent="0.25">
      <c r="A15" t="s">
        <v>310</v>
      </c>
      <c r="N15" t="s">
        <v>585</v>
      </c>
      <c r="O15" s="82" t="s">
        <v>350</v>
      </c>
      <c r="P15" t="s">
        <v>586</v>
      </c>
      <c r="Q15" t="s">
        <v>591</v>
      </c>
      <c r="R15">
        <v>30</v>
      </c>
    </row>
    <row r="16" spans="1:18" x14ac:dyDescent="0.25">
      <c r="N16" t="s">
        <v>585</v>
      </c>
      <c r="O16" s="82" t="s">
        <v>587</v>
      </c>
      <c r="P16" t="s">
        <v>588</v>
      </c>
      <c r="Q16" t="s">
        <v>588</v>
      </c>
      <c r="R16">
        <v>40</v>
      </c>
    </row>
    <row r="17" spans="1:18" x14ac:dyDescent="0.25">
      <c r="A17" t="s">
        <v>311</v>
      </c>
      <c r="N17" t="s">
        <v>585</v>
      </c>
      <c r="O17" s="82" t="s">
        <v>587</v>
      </c>
      <c r="P17" t="s">
        <v>586</v>
      </c>
      <c r="Q17" t="s">
        <v>586</v>
      </c>
      <c r="R17">
        <v>40</v>
      </c>
    </row>
    <row r="18" spans="1:18" x14ac:dyDescent="0.25">
      <c r="A18" t="s">
        <v>312</v>
      </c>
      <c r="N18" t="s">
        <v>589</v>
      </c>
      <c r="O18" s="82" t="s">
        <v>587</v>
      </c>
      <c r="P18" t="s">
        <v>590</v>
      </c>
      <c r="Q18" t="s">
        <v>591</v>
      </c>
      <c r="R18">
        <v>20</v>
      </c>
    </row>
    <row r="19" spans="1:18" x14ac:dyDescent="0.25">
      <c r="A19" t="s">
        <v>313</v>
      </c>
      <c r="N19" t="s">
        <v>589</v>
      </c>
      <c r="O19" s="82" t="s">
        <v>350</v>
      </c>
      <c r="P19" t="s">
        <v>586</v>
      </c>
      <c r="Q19" t="s">
        <v>592</v>
      </c>
      <c r="R19">
        <v>5</v>
      </c>
    </row>
    <row r="20" spans="1:18" x14ac:dyDescent="0.25">
      <c r="A20" t="s">
        <v>314</v>
      </c>
      <c r="N20" t="s">
        <v>589</v>
      </c>
      <c r="O20" s="82" t="s">
        <v>587</v>
      </c>
      <c r="P20" t="s">
        <v>588</v>
      </c>
      <c r="Q20" t="s">
        <v>591</v>
      </c>
      <c r="R20">
        <v>3</v>
      </c>
    </row>
    <row r="21" spans="1:18" x14ac:dyDescent="0.25">
      <c r="A21" t="s">
        <v>315</v>
      </c>
      <c r="N21" t="s">
        <v>589</v>
      </c>
      <c r="O21" s="82" t="s">
        <v>350</v>
      </c>
      <c r="P21" t="s">
        <v>593</v>
      </c>
      <c r="Q21" t="s">
        <v>592</v>
      </c>
      <c r="R21">
        <v>3</v>
      </c>
    </row>
    <row r="22" spans="1:18" x14ac:dyDescent="0.25">
      <c r="A22" t="s">
        <v>316</v>
      </c>
      <c r="N22" t="s">
        <v>594</v>
      </c>
      <c r="O22" s="82" t="s">
        <v>350</v>
      </c>
      <c r="P22" t="s">
        <v>596</v>
      </c>
      <c r="Q22" t="s">
        <v>591</v>
      </c>
      <c r="R22">
        <v>10</v>
      </c>
    </row>
    <row r="23" spans="1:18" x14ac:dyDescent="0.25">
      <c r="N23" t="s">
        <v>594</v>
      </c>
      <c r="O23" s="82" t="s">
        <v>587</v>
      </c>
      <c r="P23" t="s">
        <v>586</v>
      </c>
      <c r="Q23" t="s">
        <v>593</v>
      </c>
      <c r="R23">
        <v>4</v>
      </c>
    </row>
    <row r="24" spans="1:18" x14ac:dyDescent="0.25">
      <c r="A24" t="s">
        <v>151</v>
      </c>
      <c r="N24" t="s">
        <v>595</v>
      </c>
      <c r="O24" s="82" t="s">
        <v>350</v>
      </c>
      <c r="P24" t="s">
        <v>591</v>
      </c>
      <c r="Q24" t="s">
        <v>596</v>
      </c>
      <c r="R24">
        <v>4</v>
      </c>
    </row>
    <row r="25" spans="1:18" x14ac:dyDescent="0.25">
      <c r="A25" t="s">
        <v>152</v>
      </c>
      <c r="N25" t="s">
        <v>595</v>
      </c>
      <c r="O25" s="82" t="s">
        <v>587</v>
      </c>
      <c r="P25" t="s">
        <v>588</v>
      </c>
      <c r="Q25" t="s">
        <v>588</v>
      </c>
      <c r="R25">
        <v>6</v>
      </c>
    </row>
    <row r="27" spans="1:18" x14ac:dyDescent="0.25">
      <c r="A27" t="s">
        <v>153</v>
      </c>
    </row>
    <row r="28" spans="1:18" x14ac:dyDescent="0.25">
      <c r="A28" t="s">
        <v>207</v>
      </c>
    </row>
    <row r="29" spans="1:18" x14ac:dyDescent="0.25">
      <c r="A29" t="s">
        <v>597</v>
      </c>
      <c r="B29">
        <v>52</v>
      </c>
    </row>
    <row r="30" spans="1:18" x14ac:dyDescent="0.25">
      <c r="A30" t="s">
        <v>598</v>
      </c>
      <c r="B30">
        <v>113</v>
      </c>
    </row>
    <row r="31" spans="1:18" x14ac:dyDescent="0.25">
      <c r="A31" s="25" t="s">
        <v>344</v>
      </c>
      <c r="B31" s="25">
        <v>165</v>
      </c>
      <c r="C31" s="25"/>
      <c r="D31" s="25"/>
    </row>
    <row r="32" spans="1:18" x14ac:dyDescent="0.25">
      <c r="A32" s="25"/>
      <c r="B32" s="25"/>
      <c r="C32" s="25"/>
      <c r="D32" s="25"/>
    </row>
    <row r="33" spans="1:18" x14ac:dyDescent="0.25">
      <c r="A33" s="4" t="s">
        <v>145</v>
      </c>
    </row>
    <row r="34" spans="1:18" x14ac:dyDescent="0.25">
      <c r="A34" s="28" t="s">
        <v>154</v>
      </c>
    </row>
    <row r="36" spans="1:18" x14ac:dyDescent="0.25">
      <c r="A36" t="s">
        <v>599</v>
      </c>
      <c r="G36" s="41">
        <f>(-113/165)*LOG(113/165,2)-(52/165)*LOG(52/165,2)</f>
        <v>0.89903077123822195</v>
      </c>
    </row>
    <row r="41" spans="1:18" x14ac:dyDescent="0.25">
      <c r="A41" s="25"/>
      <c r="B41" s="25"/>
      <c r="C41" s="25"/>
      <c r="D41" s="25"/>
    </row>
    <row r="42" spans="1:18" x14ac:dyDescent="0.25">
      <c r="A42" s="4" t="s">
        <v>317</v>
      </c>
      <c r="B42" s="25"/>
      <c r="C42" s="25"/>
      <c r="D42" s="25"/>
    </row>
    <row r="43" spans="1:18" x14ac:dyDescent="0.25">
      <c r="A43" s="26" t="s">
        <v>600</v>
      </c>
      <c r="B43" s="26" t="s">
        <v>342</v>
      </c>
      <c r="C43" s="70" t="s">
        <v>343</v>
      </c>
      <c r="D43" s="70" t="s">
        <v>344</v>
      </c>
      <c r="E43" s="70" t="s">
        <v>367</v>
      </c>
      <c r="F43" s="70" t="s">
        <v>601</v>
      </c>
      <c r="G43" s="70" t="s">
        <v>602</v>
      </c>
      <c r="H43" s="43" t="s">
        <v>347</v>
      </c>
      <c r="N43" t="s">
        <v>581</v>
      </c>
      <c r="O43" s="82" t="s">
        <v>582</v>
      </c>
      <c r="P43" t="s">
        <v>566</v>
      </c>
      <c r="Q43" t="s">
        <v>583</v>
      </c>
      <c r="R43" t="s">
        <v>584</v>
      </c>
    </row>
    <row r="44" spans="1:18" x14ac:dyDescent="0.25">
      <c r="A44" s="24" t="s">
        <v>585</v>
      </c>
      <c r="B44" s="24">
        <v>1</v>
      </c>
      <c r="C44" s="24">
        <v>3</v>
      </c>
      <c r="D44" s="24">
        <v>165</v>
      </c>
      <c r="E44" s="24">
        <f>C44/D44</f>
        <v>1.8181818181818181E-2</v>
      </c>
      <c r="F44" s="24">
        <v>1</v>
      </c>
      <c r="G44" s="24">
        <v>2</v>
      </c>
      <c r="H44" s="24">
        <f>(C44/D44)*(((-F44/C44) * LOG((F44/C44),2)) - ((G44/C44)*LOG((G44/C44),2)))</f>
        <v>1.6696287891899808E-2</v>
      </c>
      <c r="N44" t="s">
        <v>585</v>
      </c>
      <c r="O44" s="82" t="s">
        <v>350</v>
      </c>
      <c r="P44" t="s">
        <v>586</v>
      </c>
      <c r="Q44" t="s">
        <v>591</v>
      </c>
      <c r="R44">
        <v>30</v>
      </c>
    </row>
    <row r="45" spans="1:18" x14ac:dyDescent="0.25">
      <c r="A45" s="24" t="s">
        <v>589</v>
      </c>
      <c r="B45" s="24">
        <v>2</v>
      </c>
      <c r="C45" s="24">
        <v>4</v>
      </c>
      <c r="D45" s="24">
        <v>165</v>
      </c>
      <c r="E45" s="24">
        <f>C45/D45</f>
        <v>2.4242424242424242E-2</v>
      </c>
      <c r="F45" s="24">
        <v>2</v>
      </c>
      <c r="G45" s="24">
        <v>2</v>
      </c>
      <c r="H45" s="24">
        <f>(C45/D45)*(((-F45/C45) * LOG((F45/C45),2)) - ((G45/C45)*LOG((G45/C45),2)))</f>
        <v>2.4242424242424242E-2</v>
      </c>
      <c r="N45" t="s">
        <v>585</v>
      </c>
      <c r="O45" s="82" t="s">
        <v>587</v>
      </c>
      <c r="P45" t="s">
        <v>588</v>
      </c>
      <c r="Q45" t="s">
        <v>588</v>
      </c>
      <c r="R45">
        <v>40</v>
      </c>
    </row>
    <row r="46" spans="1:18" x14ac:dyDescent="0.25">
      <c r="A46" s="44" t="s">
        <v>594</v>
      </c>
      <c r="B46" s="24">
        <v>3</v>
      </c>
      <c r="C46" s="24">
        <v>2</v>
      </c>
      <c r="D46" s="24">
        <v>165</v>
      </c>
      <c r="E46" s="24">
        <f t="shared" ref="E46:E47" si="0">C46/D46</f>
        <v>1.2121212121212121E-2</v>
      </c>
      <c r="F46" s="24">
        <v>1</v>
      </c>
      <c r="G46" s="24">
        <v>1</v>
      </c>
      <c r="H46" s="24">
        <f t="shared" ref="H46:H47" si="1">(C46/D46)*(((-F46/C46) * LOG((F46/C46),2)) - ((G46/C46)*LOG((G46/C46),2)))</f>
        <v>1.2121212121212121E-2</v>
      </c>
      <c r="N46" t="s">
        <v>585</v>
      </c>
      <c r="O46" s="82" t="s">
        <v>587</v>
      </c>
      <c r="P46" t="s">
        <v>586</v>
      </c>
      <c r="Q46" t="s">
        <v>586</v>
      </c>
      <c r="R46">
        <v>40</v>
      </c>
    </row>
    <row r="47" spans="1:18" x14ac:dyDescent="0.25">
      <c r="A47" s="44" t="s">
        <v>595</v>
      </c>
      <c r="B47" s="24">
        <v>4</v>
      </c>
      <c r="C47" s="24">
        <v>2</v>
      </c>
      <c r="D47" s="24">
        <v>165</v>
      </c>
      <c r="E47" s="24">
        <f t="shared" si="0"/>
        <v>1.2121212121212121E-2</v>
      </c>
      <c r="F47" s="24">
        <v>1</v>
      </c>
      <c r="G47" s="24">
        <v>1</v>
      </c>
      <c r="H47" s="24">
        <f t="shared" si="1"/>
        <v>1.2121212121212121E-2</v>
      </c>
      <c r="N47" t="s">
        <v>589</v>
      </c>
      <c r="O47" s="82" t="s">
        <v>587</v>
      </c>
      <c r="P47" t="s">
        <v>590</v>
      </c>
      <c r="Q47" t="s">
        <v>591</v>
      </c>
      <c r="R47">
        <v>20</v>
      </c>
    </row>
    <row r="48" spans="1:18" x14ac:dyDescent="0.25">
      <c r="H48" s="83">
        <f>SUM(H44:H47)</f>
        <v>6.51811363767483E-2</v>
      </c>
      <c r="N48" t="s">
        <v>589</v>
      </c>
      <c r="O48" s="82" t="s">
        <v>350</v>
      </c>
      <c r="P48" t="s">
        <v>586</v>
      </c>
      <c r="Q48" t="s">
        <v>592</v>
      </c>
      <c r="R48">
        <v>5</v>
      </c>
    </row>
    <row r="49" spans="1:18" x14ac:dyDescent="0.25">
      <c r="A49" s="4" t="s">
        <v>318</v>
      </c>
      <c r="N49" t="s">
        <v>589</v>
      </c>
      <c r="O49" s="82" t="s">
        <v>587</v>
      </c>
      <c r="P49" t="s">
        <v>588</v>
      </c>
      <c r="Q49" t="s">
        <v>591</v>
      </c>
      <c r="R49">
        <v>3</v>
      </c>
    </row>
    <row r="50" spans="1:18" x14ac:dyDescent="0.25">
      <c r="A50" t="s">
        <v>606</v>
      </c>
      <c r="H50" s="41">
        <f>G36-H48</f>
        <v>0.83384963486147368</v>
      </c>
      <c r="N50" t="s">
        <v>589</v>
      </c>
      <c r="O50" s="82" t="s">
        <v>350</v>
      </c>
      <c r="P50" t="s">
        <v>593</v>
      </c>
      <c r="Q50" t="s">
        <v>592</v>
      </c>
      <c r="R50">
        <v>3</v>
      </c>
    </row>
    <row r="51" spans="1:18" x14ac:dyDescent="0.25">
      <c r="N51" t="s">
        <v>594</v>
      </c>
      <c r="O51" s="82" t="s">
        <v>350</v>
      </c>
      <c r="P51" t="s">
        <v>596</v>
      </c>
      <c r="Q51" t="s">
        <v>591</v>
      </c>
      <c r="R51">
        <v>10</v>
      </c>
    </row>
    <row r="52" spans="1:18" x14ac:dyDescent="0.25">
      <c r="A52" s="27" t="s">
        <v>319</v>
      </c>
      <c r="N52" t="s">
        <v>594</v>
      </c>
      <c r="O52" s="82" t="s">
        <v>587</v>
      </c>
      <c r="P52" t="s">
        <v>586</v>
      </c>
      <c r="Q52" t="s">
        <v>593</v>
      </c>
      <c r="R52">
        <v>4</v>
      </c>
    </row>
    <row r="53" spans="1:18" x14ac:dyDescent="0.25">
      <c r="N53" t="s">
        <v>595</v>
      </c>
      <c r="O53" s="82" t="s">
        <v>350</v>
      </c>
      <c r="P53" t="s">
        <v>591</v>
      </c>
      <c r="Q53" t="s">
        <v>596</v>
      </c>
      <c r="R53">
        <v>4</v>
      </c>
    </row>
    <row r="54" spans="1:18" x14ac:dyDescent="0.25">
      <c r="A54" s="24" t="s">
        <v>600</v>
      </c>
      <c r="B54" s="24" t="s">
        <v>342</v>
      </c>
      <c r="C54" s="70" t="s">
        <v>343</v>
      </c>
      <c r="D54" s="70" t="s">
        <v>344</v>
      </c>
      <c r="E54" s="70" t="s">
        <v>367</v>
      </c>
      <c r="F54" s="47" t="s">
        <v>363</v>
      </c>
      <c r="G54" s="70" t="s">
        <v>364</v>
      </c>
      <c r="N54" t="s">
        <v>595</v>
      </c>
      <c r="O54" s="82" t="s">
        <v>587</v>
      </c>
      <c r="P54" t="s">
        <v>588</v>
      </c>
      <c r="Q54" t="s">
        <v>588</v>
      </c>
      <c r="R54">
        <v>6</v>
      </c>
    </row>
    <row r="55" spans="1:18" x14ac:dyDescent="0.25">
      <c r="A55" s="24" t="s">
        <v>585</v>
      </c>
      <c r="B55" s="24">
        <v>1</v>
      </c>
      <c r="C55" s="24">
        <v>3</v>
      </c>
      <c r="D55" s="24">
        <v>165</v>
      </c>
      <c r="E55" s="24">
        <f>C55/D55</f>
        <v>1.8181818181818181E-2</v>
      </c>
      <c r="F55" s="24">
        <f>LOG(E55,2)</f>
        <v>-5.7813597135246599</v>
      </c>
      <c r="G55" s="24">
        <f>E55*F55</f>
        <v>-0.10511563115499381</v>
      </c>
    </row>
    <row r="56" spans="1:18" x14ac:dyDescent="0.25">
      <c r="A56" s="24" t="s">
        <v>589</v>
      </c>
      <c r="B56" s="24">
        <v>2</v>
      </c>
      <c r="C56" s="24">
        <v>4</v>
      </c>
      <c r="D56" s="24">
        <v>165</v>
      </c>
      <c r="E56" s="24">
        <f>C56/D56</f>
        <v>2.4242424242424242E-2</v>
      </c>
      <c r="F56" s="24">
        <f t="shared" ref="F56:F58" si="2">LOG(E56,2)</f>
        <v>-5.366322214245816</v>
      </c>
      <c r="G56" s="24">
        <f t="shared" ref="G56:G58" si="3">E56*F56</f>
        <v>-0.13009265973929252</v>
      </c>
    </row>
    <row r="57" spans="1:18" x14ac:dyDescent="0.25">
      <c r="A57" s="44" t="s">
        <v>594</v>
      </c>
      <c r="B57" s="24">
        <v>3</v>
      </c>
      <c r="C57" s="24">
        <v>2</v>
      </c>
      <c r="D57" s="24">
        <v>165</v>
      </c>
      <c r="E57" s="24">
        <f t="shared" ref="E57:E58" si="4">C57/D57</f>
        <v>1.2121212121212121E-2</v>
      </c>
      <c r="F57" s="24">
        <f t="shared" si="2"/>
        <v>-6.3663222142458151</v>
      </c>
      <c r="G57" s="24">
        <f t="shared" si="3"/>
        <v>-7.716754199085836E-2</v>
      </c>
    </row>
    <row r="58" spans="1:18" x14ac:dyDescent="0.25">
      <c r="A58" s="44" t="s">
        <v>595</v>
      </c>
      <c r="B58" s="24">
        <v>4</v>
      </c>
      <c r="C58" s="24">
        <v>2</v>
      </c>
      <c r="D58" s="24">
        <v>165</v>
      </c>
      <c r="E58" s="24">
        <f t="shared" si="4"/>
        <v>1.2121212121212121E-2</v>
      </c>
      <c r="F58" s="24">
        <f t="shared" si="2"/>
        <v>-6.3663222142458151</v>
      </c>
      <c r="G58" s="24">
        <f t="shared" si="3"/>
        <v>-7.716754199085836E-2</v>
      </c>
    </row>
    <row r="59" spans="1:18" x14ac:dyDescent="0.25">
      <c r="G59" s="45">
        <f>SUM(G55:G58)</f>
        <v>-0.38954337487600305</v>
      </c>
      <c r="H59" s="41">
        <f>-G59</f>
        <v>0.38954337487600305</v>
      </c>
    </row>
    <row r="60" spans="1:18" x14ac:dyDescent="0.25">
      <c r="A60" s="27" t="s">
        <v>146</v>
      </c>
      <c r="B60" s="25"/>
      <c r="C60" s="25"/>
      <c r="D60" s="25"/>
    </row>
    <row r="62" spans="1:18" x14ac:dyDescent="0.25">
      <c r="A62" t="s">
        <v>603</v>
      </c>
      <c r="B62" t="s">
        <v>604</v>
      </c>
      <c r="H62" s="41">
        <f>H50/H59</f>
        <v>2.1405822525589078</v>
      </c>
    </row>
    <row r="63" spans="1:18" x14ac:dyDescent="0.25">
      <c r="B63" t="s">
        <v>605</v>
      </c>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zoomScalePageLayoutView="85" workbookViewId="0">
      <selection activeCell="I33" sqref="I33:J33"/>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368</v>
      </c>
    </row>
    <row r="3" spans="1:20" x14ac:dyDescent="0.25">
      <c r="E3" t="s">
        <v>134</v>
      </c>
    </row>
    <row r="4" spans="1:20" ht="18.75" x14ac:dyDescent="0.3">
      <c r="A4" s="50" t="s">
        <v>369</v>
      </c>
      <c r="B4" s="56">
        <v>5</v>
      </c>
      <c r="E4" t="s">
        <v>379</v>
      </c>
    </row>
    <row r="5" spans="1:20" ht="18.75" x14ac:dyDescent="0.3">
      <c r="A5" s="50" t="s">
        <v>378</v>
      </c>
      <c r="B5" s="56">
        <v>5</v>
      </c>
      <c r="E5" t="s">
        <v>320</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370</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371</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372</v>
      </c>
      <c r="B49" s="11">
        <v>5</v>
      </c>
      <c r="D49" s="55" t="s">
        <v>380</v>
      </c>
      <c r="E49" s="11">
        <v>5</v>
      </c>
    </row>
    <row r="50" spans="1:9" x14ac:dyDescent="0.25">
      <c r="A50" t="s">
        <v>373</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17"/>
  <sheetViews>
    <sheetView tabSelected="1" zoomScaleNormal="100" workbookViewId="0">
      <selection activeCell="T14" sqref="T14"/>
    </sheetView>
  </sheetViews>
  <sheetFormatPr defaultRowHeight="15" x14ac:dyDescent="0.25"/>
  <sheetData>
    <row r="1" spans="1:19" ht="18.75" x14ac:dyDescent="0.3">
      <c r="A1" s="8" t="s">
        <v>132</v>
      </c>
    </row>
    <row r="2" spans="1:19" x14ac:dyDescent="0.25">
      <c r="A2" t="s">
        <v>133</v>
      </c>
    </row>
    <row r="3" spans="1:19" x14ac:dyDescent="0.25">
      <c r="A3" t="s">
        <v>134</v>
      </c>
    </row>
    <row r="4" spans="1:19" x14ac:dyDescent="0.25">
      <c r="A4" t="s">
        <v>379</v>
      </c>
    </row>
    <row r="5" spans="1:19" x14ac:dyDescent="0.25">
      <c r="A5" t="s">
        <v>320</v>
      </c>
      <c r="G5" t="s">
        <v>607</v>
      </c>
      <c r="H5" t="s">
        <v>608</v>
      </c>
    </row>
    <row r="7" spans="1:19" ht="15.75" thickBot="1" x14ac:dyDescent="0.3">
      <c r="A7" s="14" t="s">
        <v>135</v>
      </c>
      <c r="B7" s="14" t="s">
        <v>62</v>
      </c>
      <c r="C7" s="15" t="s">
        <v>136</v>
      </c>
      <c r="D7" s="16" t="s">
        <v>137</v>
      </c>
      <c r="E7" s="17" t="s">
        <v>138</v>
      </c>
      <c r="F7" s="17" t="s">
        <v>139</v>
      </c>
      <c r="G7" s="17" t="s">
        <v>140</v>
      </c>
      <c r="H7" s="17" t="s">
        <v>141</v>
      </c>
      <c r="I7" s="17" t="s">
        <v>142</v>
      </c>
      <c r="K7" s="84"/>
      <c r="L7" s="84"/>
      <c r="M7" s="85"/>
      <c r="N7" s="85"/>
      <c r="O7" s="85"/>
      <c r="P7" s="85"/>
      <c r="Q7" s="85"/>
      <c r="R7" s="85"/>
      <c r="S7" s="85"/>
    </row>
    <row r="8" spans="1:19" ht="15.75" thickTop="1" x14ac:dyDescent="0.25">
      <c r="A8" s="18">
        <v>1</v>
      </c>
      <c r="B8" s="18" t="s">
        <v>143</v>
      </c>
      <c r="C8" s="19">
        <v>0.91</v>
      </c>
      <c r="D8" s="20">
        <v>1</v>
      </c>
      <c r="E8" s="21">
        <v>0</v>
      </c>
      <c r="F8" s="21">
        <v>5</v>
      </c>
      <c r="G8" s="21">
        <v>4</v>
      </c>
      <c r="H8" s="21">
        <f>D8/5</f>
        <v>0.2</v>
      </c>
      <c r="I8" s="21">
        <f>E8/5</f>
        <v>0</v>
      </c>
      <c r="K8" s="86"/>
      <c r="L8" s="86"/>
      <c r="M8" s="87"/>
      <c r="N8" s="34"/>
      <c r="O8" s="34"/>
      <c r="P8" s="34"/>
      <c r="Q8" s="34"/>
      <c r="R8" s="34"/>
      <c r="S8" s="34"/>
    </row>
    <row r="9" spans="1:19" x14ac:dyDescent="0.25">
      <c r="A9" s="32">
        <v>2</v>
      </c>
      <c r="B9" s="32" t="s">
        <v>144</v>
      </c>
      <c r="C9" s="22">
        <v>0.83</v>
      </c>
      <c r="D9" s="23">
        <v>1</v>
      </c>
      <c r="E9" s="24">
        <v>1</v>
      </c>
      <c r="F9" s="24">
        <v>4</v>
      </c>
      <c r="G9" s="24">
        <v>4</v>
      </c>
      <c r="H9" s="21">
        <f t="shared" ref="H9:H17" si="0">D9/5</f>
        <v>0.2</v>
      </c>
      <c r="I9" s="21">
        <f t="shared" ref="I9:I17" si="1">E9/5</f>
        <v>0.2</v>
      </c>
      <c r="K9" s="86"/>
      <c r="L9" s="86"/>
      <c r="M9" s="87"/>
      <c r="N9" s="34"/>
      <c r="O9" s="34"/>
      <c r="P9" s="34"/>
      <c r="Q9" s="34"/>
      <c r="R9" s="34"/>
      <c r="S9" s="34"/>
    </row>
    <row r="10" spans="1:19" x14ac:dyDescent="0.25">
      <c r="A10" s="32">
        <v>3</v>
      </c>
      <c r="B10" s="32" t="s">
        <v>143</v>
      </c>
      <c r="C10" s="22">
        <v>0.72</v>
      </c>
      <c r="D10" s="23">
        <v>2</v>
      </c>
      <c r="E10" s="24">
        <v>1</v>
      </c>
      <c r="F10" s="24">
        <v>4</v>
      </c>
      <c r="G10" s="24">
        <v>3</v>
      </c>
      <c r="H10" s="21">
        <f t="shared" si="0"/>
        <v>0.4</v>
      </c>
      <c r="I10" s="21">
        <f t="shared" si="1"/>
        <v>0.2</v>
      </c>
      <c r="K10" s="86"/>
      <c r="L10" s="86"/>
      <c r="M10" s="87"/>
      <c r="N10" s="34"/>
      <c r="O10" s="34"/>
      <c r="P10" s="34"/>
      <c r="Q10" s="34"/>
      <c r="R10" s="34"/>
      <c r="S10" s="34"/>
    </row>
    <row r="11" spans="1:19" x14ac:dyDescent="0.25">
      <c r="A11" s="32">
        <v>4</v>
      </c>
      <c r="B11" s="32" t="s">
        <v>144</v>
      </c>
      <c r="C11" s="22">
        <v>0.66</v>
      </c>
      <c r="D11" s="23">
        <v>2</v>
      </c>
      <c r="E11" s="24">
        <v>2</v>
      </c>
      <c r="F11" s="24">
        <v>3</v>
      </c>
      <c r="G11" s="24">
        <v>3</v>
      </c>
      <c r="H11" s="21">
        <f t="shared" si="0"/>
        <v>0.4</v>
      </c>
      <c r="I11" s="21">
        <f t="shared" si="1"/>
        <v>0.4</v>
      </c>
      <c r="K11" s="86"/>
      <c r="L11" s="86"/>
      <c r="M11" s="87"/>
      <c r="N11" s="34"/>
      <c r="O11" s="34"/>
      <c r="P11" s="34"/>
      <c r="Q11" s="34"/>
      <c r="R11" s="34"/>
      <c r="S11" s="34"/>
    </row>
    <row r="12" spans="1:19" x14ac:dyDescent="0.25">
      <c r="A12" s="32">
        <v>5</v>
      </c>
      <c r="B12" s="32" t="s">
        <v>144</v>
      </c>
      <c r="C12" s="22">
        <v>0.6</v>
      </c>
      <c r="D12" s="23">
        <v>2</v>
      </c>
      <c r="E12" s="24">
        <v>3</v>
      </c>
      <c r="F12" s="24">
        <v>2</v>
      </c>
      <c r="G12" s="24">
        <v>3</v>
      </c>
      <c r="H12" s="21">
        <f t="shared" si="0"/>
        <v>0.4</v>
      </c>
      <c r="I12" s="21">
        <f t="shared" si="1"/>
        <v>0.6</v>
      </c>
      <c r="K12" s="86"/>
      <c r="L12" s="86"/>
      <c r="M12" s="87"/>
      <c r="N12" s="34"/>
      <c r="O12" s="34"/>
      <c r="P12" s="34"/>
      <c r="Q12" s="34"/>
      <c r="R12" s="34"/>
      <c r="S12" s="34"/>
    </row>
    <row r="13" spans="1:19" x14ac:dyDescent="0.25">
      <c r="A13" s="32">
        <v>6</v>
      </c>
      <c r="B13" s="32" t="s">
        <v>144</v>
      </c>
      <c r="C13" s="22">
        <v>0.55000000000000004</v>
      </c>
      <c r="D13" s="23">
        <v>2</v>
      </c>
      <c r="E13" s="24">
        <v>4</v>
      </c>
      <c r="F13" s="24">
        <v>1</v>
      </c>
      <c r="G13" s="24">
        <v>3</v>
      </c>
      <c r="H13" s="21">
        <f t="shared" si="0"/>
        <v>0.4</v>
      </c>
      <c r="I13" s="21">
        <f t="shared" si="1"/>
        <v>0.8</v>
      </c>
      <c r="K13" s="86"/>
      <c r="L13" s="86"/>
      <c r="M13" s="87"/>
      <c r="N13" s="34"/>
      <c r="O13" s="34"/>
      <c r="P13" s="34"/>
      <c r="Q13" s="34"/>
      <c r="R13" s="34"/>
      <c r="S13" s="34"/>
    </row>
    <row r="14" spans="1:19" x14ac:dyDescent="0.25">
      <c r="A14" s="32">
        <v>7</v>
      </c>
      <c r="B14" s="32" t="s">
        <v>143</v>
      </c>
      <c r="C14" s="22">
        <v>0.53</v>
      </c>
      <c r="D14" s="23">
        <v>3</v>
      </c>
      <c r="E14" s="24">
        <v>4</v>
      </c>
      <c r="F14" s="24">
        <v>1</v>
      </c>
      <c r="G14" s="24">
        <v>2</v>
      </c>
      <c r="H14" s="21">
        <f t="shared" si="0"/>
        <v>0.6</v>
      </c>
      <c r="I14" s="21">
        <f t="shared" si="1"/>
        <v>0.8</v>
      </c>
      <c r="K14" s="86"/>
      <c r="L14" s="86"/>
      <c r="M14" s="87"/>
      <c r="N14" s="34"/>
      <c r="O14" s="34"/>
      <c r="P14" s="34"/>
      <c r="Q14" s="34"/>
      <c r="R14" s="34"/>
      <c r="S14" s="34"/>
    </row>
    <row r="15" spans="1:19" x14ac:dyDescent="0.25">
      <c r="A15" s="32">
        <v>8</v>
      </c>
      <c r="B15" s="32" t="s">
        <v>143</v>
      </c>
      <c r="C15" s="22">
        <v>0.52</v>
      </c>
      <c r="D15" s="23">
        <v>4</v>
      </c>
      <c r="E15" s="24">
        <v>4</v>
      </c>
      <c r="F15" s="24">
        <v>1</v>
      </c>
      <c r="G15" s="24">
        <v>1</v>
      </c>
      <c r="H15" s="21">
        <f t="shared" si="0"/>
        <v>0.8</v>
      </c>
      <c r="I15" s="21">
        <f t="shared" si="1"/>
        <v>0.8</v>
      </c>
      <c r="K15" s="86"/>
      <c r="L15" s="86"/>
      <c r="M15" s="87"/>
      <c r="N15" s="34"/>
      <c r="O15" s="34"/>
      <c r="P15" s="34"/>
      <c r="Q15" s="34"/>
      <c r="R15" s="34"/>
      <c r="S15" s="34"/>
    </row>
    <row r="16" spans="1:19" x14ac:dyDescent="0.25">
      <c r="A16" s="32">
        <v>9</v>
      </c>
      <c r="B16" s="32" t="s">
        <v>144</v>
      </c>
      <c r="C16" s="22">
        <v>0.45</v>
      </c>
      <c r="D16" s="23">
        <v>4</v>
      </c>
      <c r="E16" s="24">
        <v>5</v>
      </c>
      <c r="F16" s="24">
        <v>0</v>
      </c>
      <c r="G16" s="24">
        <v>1</v>
      </c>
      <c r="H16" s="21">
        <f t="shared" si="0"/>
        <v>0.8</v>
      </c>
      <c r="I16" s="21">
        <f t="shared" si="1"/>
        <v>1</v>
      </c>
      <c r="K16" s="86"/>
      <c r="L16" s="86"/>
      <c r="M16" s="87"/>
      <c r="N16" s="34"/>
      <c r="O16" s="34"/>
      <c r="P16" s="34"/>
      <c r="Q16" s="34"/>
      <c r="R16" s="34"/>
      <c r="S16" s="34"/>
    </row>
    <row r="17" spans="1:19" x14ac:dyDescent="0.25">
      <c r="A17" s="32">
        <v>10</v>
      </c>
      <c r="B17" s="32" t="s">
        <v>143</v>
      </c>
      <c r="C17" s="22">
        <v>0.37</v>
      </c>
      <c r="D17" s="23">
        <v>5</v>
      </c>
      <c r="E17" s="24">
        <v>5</v>
      </c>
      <c r="F17" s="24">
        <v>0</v>
      </c>
      <c r="G17" s="24">
        <v>0</v>
      </c>
      <c r="H17" s="21">
        <f t="shared" si="0"/>
        <v>1</v>
      </c>
      <c r="I17" s="21">
        <f t="shared" si="1"/>
        <v>1</v>
      </c>
      <c r="K17" s="86"/>
      <c r="L17" s="86"/>
      <c r="M17" s="87"/>
      <c r="N17" s="34"/>
      <c r="O17" s="34"/>
      <c r="P17" s="34"/>
      <c r="Q17" s="34"/>
      <c r="R17" s="34"/>
      <c r="S17" s="34"/>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322</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78" t="s">
        <v>174</v>
      </c>
      <c r="D50" s="78"/>
      <c r="E50" s="78"/>
      <c r="F50" s="78"/>
      <c r="G50" s="78"/>
      <c r="H50" s="26" t="s">
        <v>175</v>
      </c>
      <c r="I50" s="26"/>
      <c r="J50" s="78" t="s">
        <v>176</v>
      </c>
      <c r="K50" s="78"/>
    </row>
    <row r="51" spans="1:11" x14ac:dyDescent="0.25">
      <c r="B51" s="24">
        <v>4</v>
      </c>
      <c r="C51" s="79"/>
      <c r="D51" s="79"/>
      <c r="E51" s="79"/>
      <c r="F51" s="79"/>
      <c r="G51" s="79"/>
      <c r="H51" s="80"/>
      <c r="I51" s="80"/>
      <c r="J51" s="80"/>
      <c r="K51" s="80"/>
    </row>
    <row r="52" spans="1:11" x14ac:dyDescent="0.25">
      <c r="B52" s="24">
        <v>5</v>
      </c>
      <c r="C52" s="79"/>
      <c r="D52" s="79"/>
      <c r="E52" s="79"/>
      <c r="F52" s="79"/>
      <c r="G52" s="79"/>
      <c r="H52" s="80"/>
      <c r="I52" s="80"/>
      <c r="J52" s="80"/>
      <c r="K52" s="80"/>
    </row>
    <row r="53" spans="1:11" x14ac:dyDescent="0.25">
      <c r="B53" s="24">
        <v>6</v>
      </c>
      <c r="C53" s="79"/>
      <c r="D53" s="79"/>
      <c r="E53" s="79"/>
      <c r="F53" s="79"/>
      <c r="G53" s="79"/>
      <c r="H53" s="80"/>
      <c r="I53" s="80"/>
      <c r="J53" s="80"/>
      <c r="K53" s="80"/>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78" t="s">
        <v>182</v>
      </c>
      <c r="D61" s="78"/>
      <c r="E61" s="78"/>
      <c r="F61" s="78"/>
      <c r="G61" s="78"/>
      <c r="H61" s="78"/>
      <c r="I61" s="78"/>
      <c r="J61" s="78" t="s">
        <v>183</v>
      </c>
      <c r="K61" s="78"/>
    </row>
    <row r="62" spans="1:11" x14ac:dyDescent="0.25">
      <c r="B62" s="24">
        <v>6</v>
      </c>
      <c r="C62" s="79"/>
      <c r="D62" s="79"/>
      <c r="E62" s="79"/>
      <c r="F62" s="79"/>
      <c r="G62" s="79"/>
      <c r="H62" s="79"/>
      <c r="I62" s="79"/>
      <c r="J62" s="79"/>
      <c r="K62" s="79"/>
    </row>
    <row r="63" spans="1:11" x14ac:dyDescent="0.25">
      <c r="B63" s="24">
        <v>5</v>
      </c>
      <c r="C63" s="79"/>
      <c r="D63" s="79"/>
      <c r="E63" s="79"/>
      <c r="F63" s="79"/>
      <c r="G63" s="79"/>
      <c r="H63" s="79"/>
      <c r="I63" s="79"/>
      <c r="J63" s="79"/>
      <c r="K63" s="79"/>
    </row>
    <row r="64" spans="1:11" x14ac:dyDescent="0.25">
      <c r="B64" s="24">
        <v>4</v>
      </c>
      <c r="C64" s="79"/>
      <c r="D64" s="79"/>
      <c r="E64" s="79"/>
      <c r="F64" s="79"/>
      <c r="G64" s="79"/>
      <c r="H64" s="79"/>
      <c r="I64" s="79"/>
      <c r="J64" s="79"/>
      <c r="K64" s="79"/>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78" t="s">
        <v>191</v>
      </c>
      <c r="E74" s="78"/>
      <c r="F74" s="78"/>
      <c r="G74" s="78"/>
      <c r="H74" s="78"/>
      <c r="I74" s="78"/>
      <c r="J74" s="78" t="s">
        <v>192</v>
      </c>
      <c r="K74" s="78"/>
      <c r="L74" s="78"/>
    </row>
    <row r="75" spans="1:12" x14ac:dyDescent="0.25">
      <c r="B75" s="29" t="s">
        <v>155</v>
      </c>
      <c r="C75" s="24">
        <v>1</v>
      </c>
      <c r="D75" s="79"/>
      <c r="E75" s="79"/>
      <c r="F75" s="79"/>
      <c r="G75" s="79"/>
      <c r="H75" s="79"/>
      <c r="I75" s="79"/>
      <c r="J75" s="79"/>
      <c r="K75" s="79"/>
      <c r="L75" s="79"/>
    </row>
    <row r="76" spans="1:12" x14ac:dyDescent="0.25">
      <c r="B76" s="29" t="s">
        <v>156</v>
      </c>
      <c r="C76" s="24">
        <v>1</v>
      </c>
      <c r="D76" s="79"/>
      <c r="E76" s="79"/>
      <c r="F76" s="79"/>
      <c r="G76" s="79"/>
      <c r="H76" s="79"/>
      <c r="I76" s="79"/>
      <c r="J76" s="79"/>
      <c r="K76" s="79"/>
      <c r="L76" s="79"/>
    </row>
    <row r="77" spans="1:12" x14ac:dyDescent="0.25">
      <c r="B77" s="29" t="s">
        <v>157</v>
      </c>
      <c r="C77" s="24">
        <v>0</v>
      </c>
      <c r="D77" s="79"/>
      <c r="E77" s="79"/>
      <c r="F77" s="79"/>
      <c r="G77" s="79"/>
      <c r="H77" s="79"/>
      <c r="I77" s="79"/>
      <c r="J77" s="79"/>
      <c r="K77" s="79"/>
      <c r="L77" s="79"/>
    </row>
    <row r="78" spans="1:12" x14ac:dyDescent="0.25">
      <c r="B78" s="29" t="s">
        <v>158</v>
      </c>
      <c r="C78" s="24">
        <v>0.19214789423111006</v>
      </c>
      <c r="D78" s="79"/>
      <c r="E78" s="79"/>
      <c r="F78" s="79"/>
      <c r="G78" s="79"/>
      <c r="H78" s="79"/>
      <c r="I78" s="79"/>
      <c r="J78" s="79"/>
      <c r="K78" s="79"/>
      <c r="L78" s="79"/>
    </row>
    <row r="79" spans="1:12" x14ac:dyDescent="0.25">
      <c r="B79" s="29" t="s">
        <v>159</v>
      </c>
      <c r="C79" s="24">
        <v>-0.30588787655775207</v>
      </c>
      <c r="D79" s="79"/>
      <c r="E79" s="79"/>
      <c r="F79" s="79"/>
      <c r="G79" s="79"/>
      <c r="H79" s="79"/>
      <c r="I79" s="79"/>
      <c r="J79" s="79"/>
      <c r="K79" s="79"/>
      <c r="L79" s="79"/>
    </row>
    <row r="80" spans="1:12" x14ac:dyDescent="0.25">
      <c r="B80" s="29" t="s">
        <v>160</v>
      </c>
      <c r="C80" s="24">
        <v>0.4</v>
      </c>
      <c r="D80" s="79"/>
      <c r="E80" s="79"/>
      <c r="F80" s="79"/>
      <c r="G80" s="79"/>
      <c r="H80" s="79"/>
      <c r="I80" s="79"/>
      <c r="J80" s="79"/>
      <c r="K80" s="79"/>
      <c r="L80" s="79"/>
    </row>
    <row r="81" spans="2:12" x14ac:dyDescent="0.25">
      <c r="B81" s="29" t="s">
        <v>161</v>
      </c>
      <c r="C81" s="24">
        <v>0.1</v>
      </c>
      <c r="D81" s="79"/>
      <c r="E81" s="79"/>
      <c r="F81" s="79"/>
      <c r="G81" s="79"/>
      <c r="H81" s="79"/>
      <c r="I81" s="79"/>
      <c r="J81" s="79"/>
      <c r="K81" s="79"/>
      <c r="L81" s="79"/>
    </row>
    <row r="82" spans="2:12" x14ac:dyDescent="0.25">
      <c r="B82" s="29" t="s">
        <v>162</v>
      </c>
      <c r="C82" s="24">
        <v>-0.50785210576888995</v>
      </c>
      <c r="D82" s="79"/>
      <c r="E82" s="79"/>
      <c r="F82" s="79"/>
      <c r="G82" s="79"/>
      <c r="H82" s="79"/>
      <c r="I82" s="79"/>
      <c r="J82" s="79"/>
      <c r="K82" s="79"/>
      <c r="L82" s="79"/>
    </row>
    <row r="83" spans="2:12" x14ac:dyDescent="0.25">
      <c r="B83" s="29" t="s">
        <v>163</v>
      </c>
      <c r="C83" s="24">
        <v>0.19411212344224793</v>
      </c>
      <c r="D83" s="79"/>
      <c r="E83" s="79"/>
      <c r="F83" s="79"/>
      <c r="G83" s="79"/>
      <c r="H83" s="79"/>
      <c r="I83" s="79"/>
      <c r="J83" s="79"/>
      <c r="K83" s="79"/>
      <c r="L83" s="79"/>
    </row>
    <row r="84" spans="2:12" x14ac:dyDescent="0.25">
      <c r="B84" s="29" t="s">
        <v>164</v>
      </c>
      <c r="C84" s="24">
        <v>-0.26082884634154524</v>
      </c>
      <c r="D84" s="79"/>
      <c r="E84" s="79"/>
      <c r="F84" s="79"/>
      <c r="G84" s="79"/>
      <c r="H84" s="79"/>
      <c r="I84" s="79"/>
      <c r="J84" s="79"/>
      <c r="K84" s="79"/>
      <c r="L84" s="79"/>
    </row>
    <row r="85" spans="2:12" x14ac:dyDescent="0.25">
      <c r="B85" s="29" t="s">
        <v>165</v>
      </c>
      <c r="C85" s="24">
        <v>-0.13802506750700472</v>
      </c>
      <c r="D85" s="79"/>
      <c r="E85" s="79"/>
      <c r="F85" s="79"/>
      <c r="G85" s="79"/>
      <c r="H85" s="79"/>
      <c r="I85" s="79"/>
      <c r="J85" s="79"/>
      <c r="K85" s="79"/>
      <c r="L85" s="79"/>
    </row>
    <row r="86" spans="2:12" x14ac:dyDescent="0.25">
      <c r="B86" s="30" t="s">
        <v>166</v>
      </c>
      <c r="C86" s="24">
        <v>-0.40785210576888997</v>
      </c>
      <c r="D86" s="79"/>
      <c r="E86" s="79"/>
      <c r="F86" s="79"/>
      <c r="G86" s="79"/>
      <c r="H86" s="79"/>
      <c r="I86" s="79"/>
      <c r="J86" s="79"/>
      <c r="K86" s="79"/>
      <c r="L86" s="79"/>
    </row>
    <row r="87" spans="2:12" x14ac:dyDescent="0.25">
      <c r="B87" s="30" t="s">
        <v>167</v>
      </c>
      <c r="C87" s="24">
        <v>0.19411212344224793</v>
      </c>
      <c r="D87" s="79"/>
      <c r="E87" s="79"/>
      <c r="F87" s="79"/>
      <c r="G87" s="79"/>
      <c r="H87" s="79"/>
      <c r="I87" s="79"/>
      <c r="J87" s="79"/>
      <c r="K87" s="79"/>
      <c r="L87" s="79"/>
    </row>
    <row r="88" spans="2:12" x14ac:dyDescent="0.25">
      <c r="B88" s="30" t="s">
        <v>168</v>
      </c>
      <c r="C88" s="24">
        <v>0.21805217039291008</v>
      </c>
      <c r="D88" s="79"/>
      <c r="E88" s="79"/>
      <c r="F88" s="79"/>
      <c r="G88" s="79"/>
      <c r="H88" s="79"/>
      <c r="I88" s="79"/>
      <c r="J88" s="79"/>
      <c r="K88" s="79"/>
      <c r="L88" s="79"/>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5" x14ac:dyDescent="0.25"/>
  <sheetData>
    <row r="1" spans="1:1" ht="18.75" x14ac:dyDescent="0.3">
      <c r="A1" s="8" t="s">
        <v>321</v>
      </c>
    </row>
    <row r="3" spans="1:1" ht="18.75" x14ac:dyDescent="0.3">
      <c r="A3" s="8" t="s">
        <v>202</v>
      </c>
    </row>
    <row r="5" spans="1:1" x14ac:dyDescent="0.25">
      <c r="A5" t="s">
        <v>205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203</v>
      </c>
    </row>
    <row r="4" spans="1:7" ht="15.75" x14ac:dyDescent="0.25">
      <c r="A4" s="31" t="s">
        <v>375</v>
      </c>
      <c r="G4" t="s">
        <v>204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77EE-D387-4F73-9287-D59238517F67}">
  <dimension ref="A1:E15"/>
  <sheetViews>
    <sheetView workbookViewId="0">
      <selection sqref="A1:XFD1048576"/>
    </sheetView>
  </sheetViews>
  <sheetFormatPr defaultColWidth="7.5703125" defaultRowHeight="15" x14ac:dyDescent="0.25"/>
  <cols>
    <col min="1" max="1" width="10.85546875" bestFit="1" customWidth="1"/>
    <col min="2" max="2" width="8.42578125" bestFit="1" customWidth="1"/>
    <col min="3" max="3" width="7.85546875" bestFit="1" customWidth="1"/>
    <col min="4" max="4" width="12.28515625" bestFit="1" customWidth="1"/>
    <col min="5" max="5" width="14.85546875" bestFit="1" customWidth="1"/>
  </cols>
  <sheetData>
    <row r="1" spans="1:5" x14ac:dyDescent="0.25">
      <c r="A1" t="s">
        <v>566</v>
      </c>
      <c r="B1" t="s">
        <v>567</v>
      </c>
      <c r="C1" t="s">
        <v>568</v>
      </c>
      <c r="D1" t="s">
        <v>569</v>
      </c>
      <c r="E1" t="s">
        <v>570</v>
      </c>
    </row>
    <row r="2" spans="1:5" x14ac:dyDescent="0.25">
      <c r="A2" t="s">
        <v>348</v>
      </c>
      <c r="B2" t="s">
        <v>358</v>
      </c>
      <c r="C2" t="s">
        <v>571</v>
      </c>
      <c r="D2" t="s">
        <v>572</v>
      </c>
      <c r="E2" t="s">
        <v>571</v>
      </c>
    </row>
    <row r="3" spans="1:5" x14ac:dyDescent="0.25">
      <c r="A3" t="s">
        <v>348</v>
      </c>
      <c r="B3" t="s">
        <v>358</v>
      </c>
      <c r="C3" t="s">
        <v>573</v>
      </c>
      <c r="D3" t="s">
        <v>574</v>
      </c>
      <c r="E3" t="s">
        <v>571</v>
      </c>
    </row>
    <row r="4" spans="1:5" x14ac:dyDescent="0.25">
      <c r="A4" t="s">
        <v>575</v>
      </c>
      <c r="B4" t="s">
        <v>358</v>
      </c>
      <c r="C4" t="s">
        <v>571</v>
      </c>
      <c r="D4" t="s">
        <v>572</v>
      </c>
      <c r="E4" t="s">
        <v>576</v>
      </c>
    </row>
    <row r="5" spans="1:5" x14ac:dyDescent="0.25">
      <c r="A5" t="s">
        <v>350</v>
      </c>
      <c r="B5" t="s">
        <v>359</v>
      </c>
      <c r="C5" t="s">
        <v>571</v>
      </c>
      <c r="D5" t="s">
        <v>572</v>
      </c>
      <c r="E5" t="s">
        <v>576</v>
      </c>
    </row>
    <row r="6" spans="1:5" x14ac:dyDescent="0.25">
      <c r="A6" t="s">
        <v>350</v>
      </c>
      <c r="B6" t="s">
        <v>360</v>
      </c>
      <c r="C6" t="s">
        <v>576</v>
      </c>
      <c r="D6" t="s">
        <v>572</v>
      </c>
      <c r="E6" t="s">
        <v>576</v>
      </c>
    </row>
    <row r="7" spans="1:5" x14ac:dyDescent="0.25">
      <c r="A7" t="s">
        <v>350</v>
      </c>
      <c r="B7" t="s">
        <v>360</v>
      </c>
      <c r="C7" t="s">
        <v>576</v>
      </c>
      <c r="D7" t="s">
        <v>574</v>
      </c>
      <c r="E7" t="s">
        <v>571</v>
      </c>
    </row>
    <row r="8" spans="1:5" x14ac:dyDescent="0.25">
      <c r="A8" t="s">
        <v>575</v>
      </c>
      <c r="B8" t="s">
        <v>360</v>
      </c>
      <c r="C8" t="s">
        <v>576</v>
      </c>
      <c r="D8" t="s">
        <v>574</v>
      </c>
      <c r="E8" t="s">
        <v>571</v>
      </c>
    </row>
    <row r="9" spans="1:5" x14ac:dyDescent="0.25">
      <c r="A9" t="s">
        <v>348</v>
      </c>
      <c r="B9" t="s">
        <v>359</v>
      </c>
      <c r="C9" t="s">
        <v>571</v>
      </c>
      <c r="D9" t="s">
        <v>572</v>
      </c>
      <c r="E9" t="s">
        <v>571</v>
      </c>
    </row>
    <row r="10" spans="1:5" x14ac:dyDescent="0.25">
      <c r="A10" t="s">
        <v>348</v>
      </c>
      <c r="B10" t="s">
        <v>360</v>
      </c>
      <c r="C10" t="s">
        <v>576</v>
      </c>
      <c r="D10" t="s">
        <v>572</v>
      </c>
      <c r="E10" t="s">
        <v>576</v>
      </c>
    </row>
    <row r="11" spans="1:5" x14ac:dyDescent="0.25">
      <c r="A11" t="s">
        <v>350</v>
      </c>
      <c r="B11" t="s">
        <v>359</v>
      </c>
      <c r="C11" t="s">
        <v>576</v>
      </c>
      <c r="D11" t="s">
        <v>572</v>
      </c>
      <c r="E11" t="s">
        <v>576</v>
      </c>
    </row>
    <row r="12" spans="1:5" x14ac:dyDescent="0.25">
      <c r="A12" t="s">
        <v>348</v>
      </c>
      <c r="B12" t="s">
        <v>359</v>
      </c>
      <c r="C12" t="s">
        <v>576</v>
      </c>
      <c r="D12" t="s">
        <v>574</v>
      </c>
      <c r="E12" t="s">
        <v>576</v>
      </c>
    </row>
    <row r="13" spans="1:5" x14ac:dyDescent="0.25">
      <c r="A13" t="s">
        <v>575</v>
      </c>
      <c r="B13" t="s">
        <v>359</v>
      </c>
      <c r="C13" t="s">
        <v>571</v>
      </c>
      <c r="D13" t="s">
        <v>574</v>
      </c>
      <c r="E13" t="s">
        <v>576</v>
      </c>
    </row>
    <row r="14" spans="1:5" x14ac:dyDescent="0.25">
      <c r="A14" t="s">
        <v>575</v>
      </c>
      <c r="B14" t="s">
        <v>358</v>
      </c>
      <c r="C14" t="s">
        <v>576</v>
      </c>
      <c r="D14" t="s">
        <v>572</v>
      </c>
      <c r="E14" t="s">
        <v>576</v>
      </c>
    </row>
    <row r="15" spans="1:5" x14ac:dyDescent="0.25">
      <c r="A15" t="s">
        <v>350</v>
      </c>
      <c r="B15" t="s">
        <v>359</v>
      </c>
      <c r="C15" t="s">
        <v>571</v>
      </c>
      <c r="D15" t="s">
        <v>574</v>
      </c>
      <c r="E15"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402</v>
      </c>
      <c r="B1" t="s">
        <v>405</v>
      </c>
      <c r="C1" t="s">
        <v>404</v>
      </c>
      <c r="D1" t="s">
        <v>403</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392</v>
      </c>
      <c r="L4" s="24" t="s">
        <v>0</v>
      </c>
      <c r="M4" s="24">
        <f>AVERAGE(A2:A26)</f>
        <v>39.6</v>
      </c>
    </row>
    <row r="5" spans="1:13" x14ac:dyDescent="0.25">
      <c r="A5">
        <v>19</v>
      </c>
      <c r="B5">
        <v>4</v>
      </c>
      <c r="C5" s="58">
        <f t="shared" si="1"/>
        <v>0.16</v>
      </c>
      <c r="D5">
        <f t="shared" si="0"/>
        <v>2</v>
      </c>
      <c r="K5" s="24"/>
      <c r="L5" s="24" t="s">
        <v>393</v>
      </c>
      <c r="M5" s="24">
        <f>MEDIAN(A2:A26)</f>
        <v>37</v>
      </c>
    </row>
    <row r="6" spans="1:13" x14ac:dyDescent="0.25">
      <c r="A6">
        <v>23</v>
      </c>
      <c r="B6">
        <v>5</v>
      </c>
      <c r="C6" s="58">
        <f t="shared" si="1"/>
        <v>0.2</v>
      </c>
      <c r="D6">
        <f t="shared" si="0"/>
        <v>1</v>
      </c>
      <c r="K6" s="24" t="s">
        <v>394</v>
      </c>
      <c r="L6" s="24" t="s">
        <v>395</v>
      </c>
      <c r="M6" s="24">
        <f>MODE(A2:A26)</f>
        <v>37</v>
      </c>
    </row>
    <row r="7" spans="1:13" ht="44.25" customHeight="1" x14ac:dyDescent="0.25">
      <c r="A7">
        <v>25</v>
      </c>
      <c r="B7">
        <v>6</v>
      </c>
      <c r="C7" s="58">
        <f t="shared" si="1"/>
        <v>0.24</v>
      </c>
      <c r="D7">
        <f t="shared" si="0"/>
        <v>1</v>
      </c>
      <c r="K7" s="24"/>
      <c r="L7" s="73" t="s">
        <v>396</v>
      </c>
      <c r="M7" s="73"/>
    </row>
    <row r="8" spans="1:13" ht="75" customHeight="1" x14ac:dyDescent="0.25">
      <c r="A8">
        <v>27</v>
      </c>
      <c r="B8">
        <v>7</v>
      </c>
      <c r="C8" s="58">
        <f t="shared" si="1"/>
        <v>0.28000000000000003</v>
      </c>
      <c r="D8">
        <f t="shared" si="0"/>
        <v>1</v>
      </c>
      <c r="K8" s="24" t="s">
        <v>397</v>
      </c>
      <c r="L8" s="24" t="s">
        <v>398</v>
      </c>
      <c r="M8" s="24">
        <f>(MAX(A:A)-MIN(A:A))</f>
        <v>66</v>
      </c>
    </row>
    <row r="9" spans="1:13" x14ac:dyDescent="0.25">
      <c r="A9">
        <v>31</v>
      </c>
      <c r="B9">
        <v>8</v>
      </c>
      <c r="C9" s="58">
        <f t="shared" si="1"/>
        <v>0.32</v>
      </c>
      <c r="D9">
        <f t="shared" si="0"/>
        <v>2</v>
      </c>
      <c r="K9" s="24" t="s">
        <v>399</v>
      </c>
      <c r="L9" s="24" t="s">
        <v>400</v>
      </c>
      <c r="M9" s="24">
        <v>25</v>
      </c>
    </row>
    <row r="10" spans="1:13" x14ac:dyDescent="0.25">
      <c r="A10">
        <v>31</v>
      </c>
      <c r="B10">
        <v>9</v>
      </c>
      <c r="C10" s="58">
        <f t="shared" si="1"/>
        <v>0.36</v>
      </c>
      <c r="D10">
        <f t="shared" si="0"/>
        <v>2</v>
      </c>
      <c r="K10" s="24"/>
      <c r="L10" s="24" t="s">
        <v>401</v>
      </c>
      <c r="M10" s="24">
        <v>48</v>
      </c>
    </row>
    <row r="11" spans="1:13" x14ac:dyDescent="0.25">
      <c r="A11">
        <v>32</v>
      </c>
      <c r="B11">
        <v>10</v>
      </c>
      <c r="C11" s="58">
        <f t="shared" si="1"/>
        <v>0.4</v>
      </c>
      <c r="D11">
        <f t="shared" si="0"/>
        <v>1</v>
      </c>
      <c r="K11" s="24" t="s">
        <v>406</v>
      </c>
      <c r="L11" s="24" t="s">
        <v>407</v>
      </c>
      <c r="M11" s="24">
        <v>14</v>
      </c>
    </row>
    <row r="12" spans="1:13" x14ac:dyDescent="0.25">
      <c r="A12">
        <v>33</v>
      </c>
      <c r="B12">
        <v>11</v>
      </c>
      <c r="C12" s="58">
        <f t="shared" si="1"/>
        <v>0.44</v>
      </c>
      <c r="D12">
        <f t="shared" si="0"/>
        <v>1</v>
      </c>
      <c r="K12" s="24"/>
      <c r="L12" s="24" t="s">
        <v>400</v>
      </c>
      <c r="M12" s="24">
        <v>25</v>
      </c>
    </row>
    <row r="13" spans="1:13" x14ac:dyDescent="0.25">
      <c r="A13">
        <v>37</v>
      </c>
      <c r="B13">
        <v>12</v>
      </c>
      <c r="C13" s="58">
        <f t="shared" si="1"/>
        <v>0.48</v>
      </c>
      <c r="D13">
        <f t="shared" si="0"/>
        <v>4</v>
      </c>
      <c r="K13" s="24"/>
      <c r="L13" s="24" t="s">
        <v>393</v>
      </c>
      <c r="M13" s="24">
        <v>37</v>
      </c>
    </row>
    <row r="14" spans="1:13" x14ac:dyDescent="0.25">
      <c r="A14">
        <v>37</v>
      </c>
      <c r="B14">
        <v>13</v>
      </c>
      <c r="C14" s="58">
        <f t="shared" si="1"/>
        <v>0.52</v>
      </c>
      <c r="D14">
        <f t="shared" si="0"/>
        <v>4</v>
      </c>
      <c r="K14" s="24"/>
      <c r="L14" s="24" t="s">
        <v>401</v>
      </c>
      <c r="M14" s="24">
        <v>48</v>
      </c>
    </row>
    <row r="15" spans="1:13" x14ac:dyDescent="0.25">
      <c r="A15">
        <v>37</v>
      </c>
      <c r="B15">
        <v>14</v>
      </c>
      <c r="C15" s="58">
        <f t="shared" si="1"/>
        <v>0.56000000000000005</v>
      </c>
      <c r="D15">
        <f t="shared" si="0"/>
        <v>4</v>
      </c>
      <c r="K15" s="24"/>
      <c r="L15" s="24" t="s">
        <v>408</v>
      </c>
      <c r="M15" s="24">
        <v>80</v>
      </c>
    </row>
    <row r="16" spans="1:13" ht="123" customHeight="1" x14ac:dyDescent="0.25">
      <c r="A16">
        <v>37</v>
      </c>
      <c r="B16">
        <v>15</v>
      </c>
      <c r="C16" s="58">
        <f t="shared" si="1"/>
        <v>0.6</v>
      </c>
      <c r="D16">
        <f t="shared" si="0"/>
        <v>4</v>
      </c>
      <c r="K16" s="24" t="s">
        <v>409</v>
      </c>
      <c r="L16" s="73" t="s">
        <v>410</v>
      </c>
      <c r="M16" s="73"/>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413</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74" t="s">
        <v>74</v>
      </c>
      <c r="C13" s="74"/>
      <c r="D13" s="74"/>
      <c r="E13">
        <v>5</v>
      </c>
    </row>
    <row r="14" spans="1:7" x14ac:dyDescent="0.25">
      <c r="A14" t="s">
        <v>32</v>
      </c>
      <c r="B14" s="74" t="s">
        <v>73</v>
      </c>
      <c r="C14" s="74"/>
      <c r="D14" s="74"/>
      <c r="E14">
        <v>200</v>
      </c>
    </row>
    <row r="15" spans="1:7" s="57" customFormat="1" x14ac:dyDescent="0.25">
      <c r="A15" s="57" t="s">
        <v>35</v>
      </c>
      <c r="B15" s="74" t="s">
        <v>411</v>
      </c>
      <c r="C15" s="74"/>
      <c r="D15" s="74"/>
      <c r="E15" s="57">
        <v>0.09</v>
      </c>
    </row>
    <row r="16" spans="1:7" x14ac:dyDescent="0.25">
      <c r="A16" t="s">
        <v>38</v>
      </c>
      <c r="B16" s="74" t="s">
        <v>412</v>
      </c>
      <c r="C16" s="74"/>
      <c r="D16" s="74"/>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414</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423</v>
      </c>
      <c r="H7">
        <f>SUM(A2:A4)</f>
        <v>50</v>
      </c>
      <c r="I7" s="65">
        <f>H7/3</f>
        <v>16.666666666666668</v>
      </c>
      <c r="J7" s="5" t="s">
        <v>415</v>
      </c>
    </row>
    <row r="8" spans="1:10" x14ac:dyDescent="0.25">
      <c r="A8" s="64">
        <v>27</v>
      </c>
      <c r="C8" t="s">
        <v>22</v>
      </c>
      <c r="D8" t="s">
        <v>424</v>
      </c>
      <c r="H8">
        <f>SUM(A5:A7)</f>
        <v>67</v>
      </c>
      <c r="I8" s="65">
        <f t="shared" ref="I8:I14" si="0">H8/3</f>
        <v>22.333333333333332</v>
      </c>
      <c r="J8" s="60" t="s">
        <v>416</v>
      </c>
    </row>
    <row r="9" spans="1:10" x14ac:dyDescent="0.25">
      <c r="A9" s="64">
        <v>31</v>
      </c>
      <c r="C9" t="s">
        <v>23</v>
      </c>
      <c r="D9" t="s">
        <v>425</v>
      </c>
      <c r="H9">
        <f>SUM(A8:A10)</f>
        <v>89</v>
      </c>
      <c r="I9" s="65">
        <f t="shared" si="0"/>
        <v>29.666666666666668</v>
      </c>
      <c r="J9" s="60" t="s">
        <v>417</v>
      </c>
    </row>
    <row r="10" spans="1:10" x14ac:dyDescent="0.25">
      <c r="A10" s="64">
        <v>31</v>
      </c>
      <c r="C10" t="s">
        <v>24</v>
      </c>
      <c r="D10" t="s">
        <v>426</v>
      </c>
      <c r="H10">
        <f>SUM(A11:A13)</f>
        <v>102</v>
      </c>
      <c r="I10" s="65">
        <f t="shared" si="0"/>
        <v>34</v>
      </c>
      <c r="J10" s="60" t="s">
        <v>418</v>
      </c>
    </row>
    <row r="11" spans="1:10" x14ac:dyDescent="0.25">
      <c r="A11">
        <v>32</v>
      </c>
      <c r="C11" t="s">
        <v>25</v>
      </c>
      <c r="D11" t="s">
        <v>419</v>
      </c>
      <c r="H11">
        <f>SUM(A14:A16)</f>
        <v>111</v>
      </c>
      <c r="I11" s="65">
        <f t="shared" si="0"/>
        <v>37</v>
      </c>
      <c r="J11" s="60" t="s">
        <v>419</v>
      </c>
    </row>
    <row r="12" spans="1:10" x14ac:dyDescent="0.25">
      <c r="A12">
        <v>33</v>
      </c>
      <c r="C12" t="s">
        <v>26</v>
      </c>
      <c r="D12" t="s">
        <v>427</v>
      </c>
      <c r="H12">
        <f>SUM(A17:A19)</f>
        <v>138</v>
      </c>
      <c r="I12" s="65">
        <f t="shared" si="0"/>
        <v>46</v>
      </c>
      <c r="J12" s="60" t="s">
        <v>420</v>
      </c>
    </row>
    <row r="13" spans="1:10" x14ac:dyDescent="0.25">
      <c r="A13">
        <v>37</v>
      </c>
      <c r="C13" t="s">
        <v>27</v>
      </c>
      <c r="D13" t="s">
        <v>428</v>
      </c>
      <c r="H13">
        <f>SUM(A20:A22)</f>
        <v>146</v>
      </c>
      <c r="I13" s="65">
        <f t="shared" si="0"/>
        <v>48.666666666666664</v>
      </c>
      <c r="J13" s="60" t="s">
        <v>421</v>
      </c>
    </row>
    <row r="14" spans="1:10" x14ac:dyDescent="0.25">
      <c r="A14" s="64">
        <v>37</v>
      </c>
      <c r="C14" t="s">
        <v>28</v>
      </c>
      <c r="D14" t="s">
        <v>429</v>
      </c>
      <c r="H14">
        <f>SUM(A23:A25)</f>
        <v>207</v>
      </c>
      <c r="I14" s="65">
        <f t="shared" si="0"/>
        <v>69</v>
      </c>
      <c r="J14" s="60" t="s">
        <v>422</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432</v>
      </c>
      <c r="N2" s="4" t="s">
        <v>433</v>
      </c>
      <c r="O2" s="4" t="s">
        <v>434</v>
      </c>
      <c r="P2" s="4" t="s">
        <v>435</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377</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430</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376</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431</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436</v>
      </c>
      <c r="M32" s="66">
        <v>2.7</v>
      </c>
      <c r="N32">
        <f t="shared" si="0"/>
        <v>0.27</v>
      </c>
      <c r="O32" s="58">
        <f t="shared" si="1"/>
        <v>0.29166666666666669</v>
      </c>
      <c r="P32" s="58">
        <f t="shared" si="2"/>
        <v>0.74211067452521295</v>
      </c>
    </row>
    <row r="33" spans="4:16" ht="165" x14ac:dyDescent="0.25">
      <c r="D33" s="6" t="s">
        <v>41</v>
      </c>
      <c r="E33" t="s">
        <v>57</v>
      </c>
      <c r="F33" s="67" t="s">
        <v>438</v>
      </c>
      <c r="M33" s="66">
        <v>2.7</v>
      </c>
      <c r="N33">
        <f t="shared" si="0"/>
        <v>0.27</v>
      </c>
      <c r="O33" s="58">
        <f t="shared" si="1"/>
        <v>0.29166666666666669</v>
      </c>
      <c r="P33" s="58">
        <f t="shared" si="2"/>
        <v>0.74211067452521295</v>
      </c>
    </row>
    <row r="34" spans="4:16" ht="120" x14ac:dyDescent="0.25">
      <c r="D34" s="6" t="s">
        <v>41</v>
      </c>
      <c r="E34" t="s">
        <v>58</v>
      </c>
      <c r="F34" s="59" t="s">
        <v>437</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66"/>
  <sheetViews>
    <sheetView topLeftCell="A31" zoomScaleNormal="100" workbookViewId="0">
      <selection activeCell="B52" sqref="B52"/>
    </sheetView>
  </sheetViews>
  <sheetFormatPr defaultColWidth="8.85546875" defaultRowHeight="15" x14ac:dyDescent="0.25"/>
  <cols>
    <col min="1" max="1" width="15.140625" bestFit="1" customWidth="1"/>
    <col min="2" max="2" width="9.85546875" customWidth="1"/>
    <col min="3" max="3" width="13.5703125" customWidth="1"/>
    <col min="4" max="4" width="17" customWidth="1"/>
    <col min="5" max="5" width="19" customWidth="1"/>
    <col min="8" max="8" width="21.28515625" customWidth="1"/>
    <col min="10" max="10" width="21.42578125" bestFit="1"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75" t="s">
        <v>439</v>
      </c>
      <c r="D3" s="75"/>
      <c r="E3" s="75"/>
      <c r="F3" s="75"/>
      <c r="G3" s="75"/>
      <c r="H3" s="75"/>
      <c r="I3" s="75"/>
    </row>
    <row r="5" spans="1:9" x14ac:dyDescent="0.25">
      <c r="B5" t="s">
        <v>228</v>
      </c>
    </row>
    <row r="6" spans="1:9" x14ac:dyDescent="0.25">
      <c r="C6" t="s">
        <v>229</v>
      </c>
    </row>
    <row r="8" spans="1:9" x14ac:dyDescent="0.25">
      <c r="H8" t="s">
        <v>414</v>
      </c>
    </row>
    <row r="9" spans="1:9" x14ac:dyDescent="0.25">
      <c r="B9" s="4" t="s">
        <v>227</v>
      </c>
      <c r="E9" s="4" t="s">
        <v>230</v>
      </c>
    </row>
    <row r="10" spans="1:9" x14ac:dyDescent="0.25">
      <c r="C10" t="s">
        <v>231</v>
      </c>
      <c r="E10" t="s">
        <v>232</v>
      </c>
    </row>
    <row r="11" spans="1:9" x14ac:dyDescent="0.25">
      <c r="C11" t="s">
        <v>233</v>
      </c>
      <c r="E11" t="s">
        <v>234</v>
      </c>
    </row>
    <row r="12" spans="1:9" x14ac:dyDescent="0.25">
      <c r="C12" t="s">
        <v>235</v>
      </c>
      <c r="E12" t="s">
        <v>236</v>
      </c>
    </row>
    <row r="13" spans="1:9" x14ac:dyDescent="0.25">
      <c r="E13" t="s">
        <v>88</v>
      </c>
    </row>
    <row r="16" spans="1:9" x14ac:dyDescent="0.25">
      <c r="B16" s="4" t="s">
        <v>237</v>
      </c>
    </row>
    <row r="17" spans="1:8" x14ac:dyDescent="0.25">
      <c r="C17" t="s">
        <v>238</v>
      </c>
    </row>
    <row r="18" spans="1:8" x14ac:dyDescent="0.25">
      <c r="C18" t="s">
        <v>239</v>
      </c>
    </row>
    <row r="19" spans="1:8" x14ac:dyDescent="0.25">
      <c r="C19" t="s">
        <v>240</v>
      </c>
    </row>
    <row r="20" spans="1:8" x14ac:dyDescent="0.25">
      <c r="C20" t="s">
        <v>241</v>
      </c>
    </row>
    <row r="21" spans="1:8" x14ac:dyDescent="0.25">
      <c r="C21" t="s">
        <v>242</v>
      </c>
    </row>
    <row r="22" spans="1:8" x14ac:dyDescent="0.25">
      <c r="C22" t="s">
        <v>243</v>
      </c>
    </row>
    <row r="24" spans="1:8" ht="18.75" x14ac:dyDescent="0.3">
      <c r="A24" s="10" t="s">
        <v>89</v>
      </c>
      <c r="B24" t="s">
        <v>90</v>
      </c>
    </row>
    <row r="25" spans="1:8" x14ac:dyDescent="0.25">
      <c r="B25" t="s">
        <v>91</v>
      </c>
    </row>
    <row r="26" spans="1:8" x14ac:dyDescent="0.25">
      <c r="C26" t="s">
        <v>92</v>
      </c>
    </row>
    <row r="32" spans="1:8" ht="15.75" thickBot="1" x14ac:dyDescent="0.3">
      <c r="C32" s="69" t="s">
        <v>442</v>
      </c>
      <c r="H32" s="69" t="s">
        <v>444</v>
      </c>
    </row>
    <row r="33" spans="1:9" ht="15.75" thickTop="1" x14ac:dyDescent="0.25">
      <c r="C33" s="68" t="s">
        <v>231</v>
      </c>
      <c r="H33" s="68" t="s">
        <v>232</v>
      </c>
    </row>
    <row r="34" spans="1:9" ht="15.75" thickBot="1" x14ac:dyDescent="0.3">
      <c r="C34" s="68" t="s">
        <v>233</v>
      </c>
      <c r="E34" s="69" t="s">
        <v>445</v>
      </c>
      <c r="H34" s="68" t="s">
        <v>234</v>
      </c>
    </row>
    <row r="35" spans="1:9" ht="15.75" thickTop="1" x14ac:dyDescent="0.25">
      <c r="C35" s="21" t="s">
        <v>235</v>
      </c>
      <c r="E35" s="21" t="s">
        <v>446</v>
      </c>
      <c r="H35" s="68" t="s">
        <v>236</v>
      </c>
    </row>
    <row r="36" spans="1:9" x14ac:dyDescent="0.25">
      <c r="E36" s="24" t="s">
        <v>447</v>
      </c>
      <c r="H36" s="21" t="s">
        <v>88</v>
      </c>
    </row>
    <row r="37" spans="1:9" ht="15.75" thickBot="1" x14ac:dyDescent="0.3">
      <c r="E37" s="69" t="s">
        <v>448</v>
      </c>
    </row>
    <row r="38" spans="1:9" ht="16.5" thickTop="1" thickBot="1" x14ac:dyDescent="0.3">
      <c r="C38" s="69" t="s">
        <v>443</v>
      </c>
      <c r="E38" s="21" t="s">
        <v>440</v>
      </c>
    </row>
    <row r="39" spans="1:9" ht="15.75" thickTop="1" x14ac:dyDescent="0.25">
      <c r="C39" s="68" t="s">
        <v>238</v>
      </c>
      <c r="E39" s="24" t="s">
        <v>441</v>
      </c>
    </row>
    <row r="40" spans="1:9" x14ac:dyDescent="0.25">
      <c r="C40" s="68" t="s">
        <v>239</v>
      </c>
    </row>
    <row r="41" spans="1:9" x14ac:dyDescent="0.25">
      <c r="C41" s="68" t="s">
        <v>240</v>
      </c>
    </row>
    <row r="42" spans="1:9" x14ac:dyDescent="0.25">
      <c r="C42" s="68" t="s">
        <v>241</v>
      </c>
    </row>
    <row r="43" spans="1:9" x14ac:dyDescent="0.25">
      <c r="C43" s="68" t="s">
        <v>242</v>
      </c>
    </row>
    <row r="44" spans="1:9" x14ac:dyDescent="0.25">
      <c r="C44" s="21" t="s">
        <v>243</v>
      </c>
    </row>
    <row r="47" spans="1:9" x14ac:dyDescent="0.25">
      <c r="A47" s="34"/>
      <c r="B47" s="34"/>
      <c r="C47" s="34"/>
      <c r="D47" s="34"/>
      <c r="E47" s="34"/>
      <c r="F47" s="34"/>
      <c r="G47" s="34"/>
      <c r="H47" s="34"/>
      <c r="I47" s="34"/>
    </row>
    <row r="48" spans="1:9" x14ac:dyDescent="0.25">
      <c r="A48" s="34"/>
      <c r="B48" s="34"/>
      <c r="C48" s="34"/>
      <c r="D48" s="34"/>
      <c r="E48" s="34"/>
      <c r="F48" s="34"/>
      <c r="G48" s="34"/>
      <c r="H48" s="34"/>
      <c r="I48" s="34"/>
    </row>
    <row r="49" spans="1:9" x14ac:dyDescent="0.25">
      <c r="A49" s="34"/>
      <c r="B49" s="34"/>
      <c r="C49" s="34"/>
      <c r="D49" s="34"/>
      <c r="E49" s="34"/>
      <c r="F49" s="34"/>
      <c r="G49" s="34"/>
      <c r="H49" s="34"/>
      <c r="I49" s="34"/>
    </row>
    <row r="50" spans="1:9" x14ac:dyDescent="0.25">
      <c r="A50" s="34"/>
      <c r="B50" s="34"/>
      <c r="C50" s="34"/>
      <c r="D50" s="34"/>
      <c r="E50" s="34"/>
      <c r="F50" s="34"/>
      <c r="G50" s="34"/>
      <c r="H50" s="34"/>
      <c r="I50" s="34"/>
    </row>
    <row r="51" spans="1:9" x14ac:dyDescent="0.25">
      <c r="A51" s="34"/>
      <c r="B51" s="34"/>
      <c r="C51" s="34"/>
      <c r="D51" s="34"/>
      <c r="E51" s="34"/>
      <c r="F51" s="34"/>
      <c r="G51" s="34"/>
      <c r="H51" s="34"/>
      <c r="I51" s="34"/>
    </row>
    <row r="52" spans="1:9" x14ac:dyDescent="0.25">
      <c r="A52" s="34"/>
      <c r="B52" s="34"/>
      <c r="C52" s="34"/>
      <c r="D52" s="34"/>
      <c r="E52" s="34"/>
      <c r="F52" s="34"/>
      <c r="G52" s="34"/>
      <c r="H52" s="34"/>
      <c r="I52" s="34"/>
    </row>
    <row r="53" spans="1:9" x14ac:dyDescent="0.25">
      <c r="A53" s="34"/>
      <c r="B53" s="34"/>
      <c r="C53" s="34"/>
      <c r="D53" s="34"/>
      <c r="E53" s="34"/>
      <c r="F53" s="34"/>
      <c r="G53" s="34"/>
      <c r="H53" s="34"/>
      <c r="I53" s="34"/>
    </row>
    <row r="54" spans="1:9" x14ac:dyDescent="0.25">
      <c r="A54" s="34"/>
      <c r="B54" s="34"/>
      <c r="C54" s="34"/>
      <c r="D54" s="34"/>
      <c r="E54" s="34"/>
      <c r="F54" s="34"/>
      <c r="G54" s="34"/>
      <c r="H54" s="34"/>
      <c r="I54" s="34"/>
    </row>
    <row r="55" spans="1:9" x14ac:dyDescent="0.25">
      <c r="A55" s="34"/>
      <c r="B55" s="34"/>
      <c r="C55" s="34"/>
      <c r="D55" s="34"/>
      <c r="E55" s="34"/>
      <c r="F55" s="34"/>
      <c r="G55" s="34"/>
      <c r="H55" s="34"/>
      <c r="I55" s="34"/>
    </row>
    <row r="56" spans="1:9" x14ac:dyDescent="0.25">
      <c r="A56" s="34"/>
      <c r="B56" s="34"/>
      <c r="C56" s="34"/>
      <c r="D56" s="34"/>
      <c r="E56" s="34"/>
      <c r="F56" s="34"/>
      <c r="G56" s="34"/>
      <c r="H56" s="34"/>
      <c r="I56" s="34"/>
    </row>
    <row r="57" spans="1:9" x14ac:dyDescent="0.25">
      <c r="A57" s="34"/>
      <c r="B57" s="34"/>
      <c r="C57" s="34"/>
      <c r="D57" s="34"/>
      <c r="E57" s="34"/>
      <c r="F57" s="34"/>
      <c r="G57" s="34"/>
      <c r="H57" s="34"/>
      <c r="I57" s="34"/>
    </row>
    <row r="58" spans="1:9" x14ac:dyDescent="0.25">
      <c r="A58" s="34"/>
      <c r="B58" s="34"/>
      <c r="C58" s="34"/>
      <c r="D58" s="34"/>
      <c r="E58" s="34"/>
      <c r="F58" s="34"/>
      <c r="G58" s="34"/>
      <c r="H58" s="34"/>
      <c r="I58" s="34"/>
    </row>
    <row r="59" spans="1:9" x14ac:dyDescent="0.25">
      <c r="A59" s="34"/>
      <c r="B59" s="34"/>
      <c r="C59" s="34"/>
      <c r="D59" s="34"/>
      <c r="E59" s="34"/>
      <c r="F59" s="34"/>
      <c r="G59" s="34"/>
      <c r="H59" s="34"/>
      <c r="I59" s="34"/>
    </row>
    <row r="60" spans="1:9" x14ac:dyDescent="0.25">
      <c r="A60" s="34"/>
      <c r="B60" s="34"/>
      <c r="C60" s="34"/>
      <c r="D60" s="34"/>
      <c r="E60" s="34"/>
      <c r="F60" s="34"/>
      <c r="G60" s="34"/>
      <c r="H60" s="34"/>
      <c r="I60" s="34"/>
    </row>
    <row r="61" spans="1:9" x14ac:dyDescent="0.25">
      <c r="A61" s="34"/>
      <c r="B61" s="34"/>
      <c r="C61" s="34"/>
      <c r="D61" s="34"/>
      <c r="E61" s="34"/>
      <c r="F61" s="34"/>
      <c r="G61" s="34"/>
      <c r="H61" s="34"/>
      <c r="I61" s="34"/>
    </row>
    <row r="62" spans="1:9" x14ac:dyDescent="0.25">
      <c r="A62" s="34"/>
      <c r="B62" s="34"/>
      <c r="C62" s="34"/>
      <c r="D62" s="34"/>
      <c r="E62" s="34"/>
      <c r="F62" s="34"/>
      <c r="G62" s="34"/>
      <c r="H62" s="34"/>
      <c r="I62" s="34"/>
    </row>
    <row r="63" spans="1:9" x14ac:dyDescent="0.25">
      <c r="A63" s="34"/>
      <c r="B63" s="34"/>
      <c r="C63" s="34"/>
      <c r="D63" s="34"/>
      <c r="E63" s="34"/>
      <c r="F63" s="34"/>
      <c r="G63" s="34"/>
      <c r="H63" s="34"/>
      <c r="I63" s="34"/>
    </row>
    <row r="64" spans="1:9" x14ac:dyDescent="0.25">
      <c r="A64" s="34"/>
      <c r="B64" s="34"/>
      <c r="C64" s="34"/>
      <c r="D64" s="34"/>
      <c r="E64" s="34"/>
      <c r="F64" s="34"/>
      <c r="G64" s="34"/>
      <c r="H64" s="34"/>
      <c r="I64" s="34"/>
    </row>
    <row r="65" spans="1:9" x14ac:dyDescent="0.25">
      <c r="A65" s="34"/>
      <c r="B65" s="34"/>
      <c r="C65" s="34"/>
      <c r="D65" s="34"/>
      <c r="E65" s="34"/>
      <c r="F65" s="34"/>
      <c r="G65" s="34"/>
      <c r="H65" s="34"/>
      <c r="I65" s="34"/>
    </row>
    <row r="66" spans="1:9" x14ac:dyDescent="0.25">
      <c r="A66" s="34"/>
      <c r="B66" s="34"/>
      <c r="C66" s="34"/>
      <c r="D66" s="34"/>
      <c r="E66" s="34"/>
      <c r="F66" s="34"/>
      <c r="G66" s="34"/>
      <c r="H66" s="34"/>
      <c r="I66" s="34"/>
    </row>
  </sheetData>
  <mergeCells count="1">
    <mergeCell ref="C3:I3"/>
  </mergeCells>
  <pageMargins left="0.7" right="0.7" top="0.75" bottom="0.75" header="0.3" footer="0.3"/>
  <pageSetup scale="9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L46"/>
  <sheetViews>
    <sheetView topLeftCell="A11" workbookViewId="0">
      <selection activeCell="I34" sqref="I34"/>
    </sheetView>
  </sheetViews>
  <sheetFormatPr defaultColWidth="8.85546875" defaultRowHeight="15" x14ac:dyDescent="0.25"/>
  <cols>
    <col min="1" max="1" width="2.85546875" customWidth="1"/>
    <col min="2" max="2" width="4.42578125" customWidth="1"/>
    <col min="11" max="11" width="24.140625" bestFit="1" customWidth="1"/>
  </cols>
  <sheetData>
    <row r="1" spans="1:1" ht="18.75" x14ac:dyDescent="0.3">
      <c r="A1" s="8" t="s">
        <v>93</v>
      </c>
    </row>
    <row r="3" spans="1:1" x14ac:dyDescent="0.25">
      <c r="A3" t="s">
        <v>94</v>
      </c>
    </row>
    <row r="5" spans="1:1" x14ac:dyDescent="0.25">
      <c r="A5" t="s">
        <v>95</v>
      </c>
    </row>
    <row r="30" spans="1:1" x14ac:dyDescent="0.25">
      <c r="A30" s="11" t="s">
        <v>383</v>
      </c>
    </row>
    <row r="31" spans="1:1" x14ac:dyDescent="0.25">
      <c r="A31" t="s">
        <v>384</v>
      </c>
    </row>
    <row r="33" spans="1:12" x14ac:dyDescent="0.25">
      <c r="A33" s="9" t="s">
        <v>41</v>
      </c>
      <c r="B33" t="s">
        <v>244</v>
      </c>
      <c r="K33" t="s">
        <v>454</v>
      </c>
      <c r="L33" t="s">
        <v>449</v>
      </c>
    </row>
    <row r="34" spans="1:12" x14ac:dyDescent="0.25">
      <c r="A34" s="9" t="s">
        <v>41</v>
      </c>
      <c r="B34" t="s">
        <v>245</v>
      </c>
      <c r="K34" t="s">
        <v>454</v>
      </c>
      <c r="L34" t="s">
        <v>450</v>
      </c>
    </row>
    <row r="35" spans="1:12" ht="18.75" x14ac:dyDescent="0.3">
      <c r="A35" s="35" t="s">
        <v>41</v>
      </c>
      <c r="B35" t="s">
        <v>246</v>
      </c>
      <c r="K35" t="s">
        <v>454</v>
      </c>
      <c r="L35" t="s">
        <v>451</v>
      </c>
    </row>
    <row r="36" spans="1:12" ht="18.75" x14ac:dyDescent="0.3">
      <c r="A36" s="35" t="s">
        <v>41</v>
      </c>
      <c r="B36" t="s">
        <v>247</v>
      </c>
      <c r="K36" t="s">
        <v>454</v>
      </c>
      <c r="L36" t="s">
        <v>452</v>
      </c>
    </row>
    <row r="37" spans="1:12" ht="18.75" x14ac:dyDescent="0.3">
      <c r="A37" s="35" t="s">
        <v>41</v>
      </c>
      <c r="B37" t="s">
        <v>248</v>
      </c>
      <c r="K37" t="s">
        <v>454</v>
      </c>
      <c r="L37" t="s">
        <v>453</v>
      </c>
    </row>
    <row r="38" spans="1:12" ht="18.75" x14ac:dyDescent="0.3">
      <c r="A38" s="35" t="s">
        <v>41</v>
      </c>
      <c r="B38" t="s">
        <v>98</v>
      </c>
      <c r="K38" t="s">
        <v>454</v>
      </c>
      <c r="L38" t="s">
        <v>455</v>
      </c>
    </row>
    <row r="39" spans="1:12" ht="18.75" x14ac:dyDescent="0.3">
      <c r="A39" s="35" t="s">
        <v>41</v>
      </c>
      <c r="B39" t="s">
        <v>96</v>
      </c>
      <c r="K39" t="s">
        <v>454</v>
      </c>
      <c r="L39" t="s">
        <v>456</v>
      </c>
    </row>
    <row r="40" spans="1:12" ht="18.75" x14ac:dyDescent="0.3">
      <c r="A40" s="35" t="s">
        <v>41</v>
      </c>
      <c r="B40" t="s">
        <v>97</v>
      </c>
      <c r="K40" t="s">
        <v>454</v>
      </c>
      <c r="L40" t="s">
        <v>457</v>
      </c>
    </row>
    <row r="42" spans="1:12" x14ac:dyDescent="0.25">
      <c r="A42" t="s">
        <v>325</v>
      </c>
    </row>
    <row r="43" spans="1:12" x14ac:dyDescent="0.25">
      <c r="B43" t="s">
        <v>326</v>
      </c>
    </row>
    <row r="44" spans="1:12" x14ac:dyDescent="0.25">
      <c r="B44" t="s">
        <v>390</v>
      </c>
    </row>
    <row r="46" spans="1:12" x14ac:dyDescent="0.25">
      <c r="B46" t="s">
        <v>458</v>
      </c>
      <c r="C46">
        <f xml:space="preserve"> (3+1)*(3+1)+(6+1)*(3+1)</f>
        <v>44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249</v>
      </c>
    </row>
    <row r="2" spans="1:5" x14ac:dyDescent="0.25">
      <c r="C2" t="s">
        <v>250</v>
      </c>
    </row>
    <row r="3" spans="1:5" x14ac:dyDescent="0.25">
      <c r="C3" t="s">
        <v>251</v>
      </c>
    </row>
    <row r="4" spans="1:5" x14ac:dyDescent="0.25">
      <c r="C4" t="s">
        <v>252</v>
      </c>
    </row>
    <row r="5" spans="1:5" x14ac:dyDescent="0.25">
      <c r="C5" t="s">
        <v>99</v>
      </c>
    </row>
    <row r="6" spans="1:5" x14ac:dyDescent="0.25">
      <c r="C6" t="s">
        <v>253</v>
      </c>
    </row>
    <row r="7" spans="1:5" x14ac:dyDescent="0.25">
      <c r="D7" t="s">
        <v>254</v>
      </c>
    </row>
    <row r="8" spans="1:5" x14ac:dyDescent="0.25">
      <c r="D8" t="s">
        <v>255</v>
      </c>
    </row>
    <row r="9" spans="1:5" x14ac:dyDescent="0.25">
      <c r="D9" t="s">
        <v>256</v>
      </c>
    </row>
    <row r="10" spans="1:5" x14ac:dyDescent="0.25">
      <c r="E10" t="s">
        <v>257</v>
      </c>
    </row>
    <row r="11" spans="1:5" x14ac:dyDescent="0.25">
      <c r="D11" t="s">
        <v>258</v>
      </c>
    </row>
    <row r="14" spans="1:5" x14ac:dyDescent="0.25">
      <c r="A14" t="s">
        <v>100</v>
      </c>
    </row>
    <row r="15" spans="1:5" x14ac:dyDescent="0.25">
      <c r="A15" t="s">
        <v>101</v>
      </c>
    </row>
    <row r="16" spans="1:5" x14ac:dyDescent="0.25">
      <c r="B16" t="s">
        <v>259</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260</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table_8_1</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2020-03-26T22:43:32Z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