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445" windowHeight="1170" tabRatio="598" activeTab="2"/>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5725"/>
</workbook>
</file>

<file path=xl/calcChain.xml><?xml version="1.0" encoding="utf-8"?>
<calcChain xmlns="http://schemas.openxmlformats.org/spreadsheetml/2006/main">
  <c r="M2" i="11"/>
  <c r="L2"/>
  <c r="K2"/>
  <c r="J2"/>
  <c r="I2"/>
  <c r="H2"/>
  <c r="G2"/>
  <c r="F2"/>
  <c r="F9"/>
  <c r="AV14" i="8"/>
  <c r="AV15"/>
  <c r="AV16"/>
  <c r="AV17"/>
  <c r="AV18"/>
  <c r="AV19"/>
  <c r="AV20"/>
  <c r="AV21"/>
  <c r="AV22"/>
  <c r="AV23"/>
  <c r="AV24"/>
  <c r="AV13"/>
  <c r="P6" i="1"/>
  <c r="P7"/>
  <c r="P8"/>
  <c r="P9"/>
  <c r="P10"/>
  <c r="P11"/>
  <c r="P12"/>
  <c r="P13"/>
  <c r="P14"/>
  <c r="P15"/>
  <c r="P16"/>
  <c r="P5"/>
  <c r="M17" i="11"/>
  <c r="L17"/>
  <c r="K17"/>
  <c r="J17"/>
  <c r="I17"/>
  <c r="H17"/>
  <c r="G17"/>
  <c r="F17"/>
  <c r="O27"/>
  <c r="O26"/>
  <c r="O25"/>
  <c r="O24"/>
  <c r="O23"/>
  <c r="O22"/>
  <c r="O21"/>
  <c r="O20"/>
  <c r="O12"/>
  <c r="O11"/>
  <c r="O10"/>
  <c r="O9"/>
  <c r="O8"/>
  <c r="O7"/>
  <c r="O6"/>
  <c r="O5"/>
  <c r="B11"/>
  <c r="B10"/>
  <c r="B9"/>
  <c r="B8"/>
  <c r="B7"/>
  <c r="B6"/>
  <c r="B5"/>
  <c r="B4"/>
  <c r="B26" i="1"/>
  <c r="B25"/>
  <c r="B24"/>
  <c r="B23"/>
  <c r="B22"/>
  <c r="B21"/>
  <c r="B20"/>
  <c r="B19"/>
  <c r="F24" i="8"/>
  <c r="Q24" s="1"/>
  <c r="F23"/>
  <c r="Q23" s="1"/>
  <c r="H23"/>
  <c r="J23"/>
  <c r="K23"/>
  <c r="S23"/>
  <c r="U23"/>
  <c r="W23"/>
  <c r="Y23"/>
  <c r="AA23"/>
  <c r="H24"/>
  <c r="J24"/>
  <c r="K24"/>
  <c r="S24"/>
  <c r="U24"/>
  <c r="W24"/>
  <c r="Y24"/>
  <c r="AA24"/>
  <c r="F22"/>
  <c r="H22"/>
  <c r="J22"/>
  <c r="K22"/>
  <c r="Q22"/>
  <c r="S22"/>
  <c r="U22"/>
  <c r="W22"/>
  <c r="Y22"/>
  <c r="AA22"/>
  <c r="F21"/>
  <c r="Q21" s="1"/>
  <c r="H21"/>
  <c r="J21"/>
  <c r="K21"/>
  <c r="S21"/>
  <c r="U21"/>
  <c r="W21"/>
  <c r="Y21"/>
  <c r="AA21"/>
  <c r="F20"/>
  <c r="Q20" s="1"/>
  <c r="F19"/>
  <c r="Q19" s="1"/>
  <c r="F18"/>
  <c r="S19"/>
  <c r="U19"/>
  <c r="W19"/>
  <c r="Y19"/>
  <c r="S20"/>
  <c r="U20"/>
  <c r="W20"/>
  <c r="Y20"/>
  <c r="H19"/>
  <c r="J19"/>
  <c r="K19"/>
  <c r="AA19"/>
  <c r="H20"/>
  <c r="J20"/>
  <c r="K20"/>
  <c r="AA20"/>
  <c r="F12" i="10" l="1"/>
  <c r="AA12"/>
  <c r="Y12"/>
  <c r="W12"/>
  <c r="U12"/>
  <c r="S12"/>
  <c r="Q12"/>
  <c r="K12"/>
  <c r="J12"/>
  <c r="H12"/>
  <c r="C4"/>
  <c r="B4"/>
  <c r="B3"/>
  <c r="U12" i="8"/>
  <c r="W12"/>
  <c r="H18"/>
  <c r="J18"/>
  <c r="K18"/>
  <c r="Q18"/>
  <c r="S18"/>
  <c r="U18"/>
  <c r="W18"/>
  <c r="Y18"/>
  <c r="AA18"/>
  <c r="F17"/>
  <c r="Q17" s="1"/>
  <c r="H17"/>
  <c r="J17"/>
  <c r="K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R16" i="1"/>
  <c r="S16" s="1"/>
  <c r="T16" s="1"/>
  <c r="R15"/>
  <c r="S15" s="1"/>
  <c r="T15" s="1"/>
  <c r="R14"/>
  <c r="S14" s="1"/>
  <c r="T14" s="1"/>
  <c r="R13"/>
  <c r="S13" s="1"/>
  <c r="T13" s="1"/>
  <c r="R12"/>
  <c r="S12" s="1"/>
  <c r="T12" s="1"/>
  <c r="R11"/>
  <c r="S11" s="1"/>
  <c r="T11" s="1"/>
  <c r="R10"/>
  <c r="S10" s="1"/>
  <c r="T10" s="1"/>
  <c r="R9"/>
  <c r="S9" s="1"/>
  <c r="T9" s="1"/>
  <c r="S8"/>
  <c r="T8" s="1"/>
  <c r="R8"/>
  <c r="R7"/>
  <c r="S7" s="1"/>
  <c r="T7" s="1"/>
  <c r="R6"/>
  <c r="S6" s="1"/>
  <c r="T6" s="1"/>
  <c r="R5"/>
  <c r="K16" i="8"/>
  <c r="Q16"/>
  <c r="S16"/>
  <c r="U16"/>
  <c r="W16"/>
  <c r="Y16"/>
  <c r="AA16"/>
  <c r="M11" i="3"/>
  <c r="M10"/>
  <c r="C4" i="8"/>
  <c r="B4"/>
  <c r="F29" i="7" s="1"/>
  <c r="C4" i="3"/>
  <c r="B4"/>
  <c r="B3" i="8"/>
  <c r="AT39" s="1"/>
  <c r="B3" i="3"/>
  <c r="K14" i="8"/>
  <c r="Q14"/>
  <c r="S14"/>
  <c r="U14"/>
  <c r="W14"/>
  <c r="Y14"/>
  <c r="AA14"/>
  <c r="K15"/>
  <c r="Q15"/>
  <c r="S15"/>
  <c r="U15"/>
  <c r="W15"/>
  <c r="Y15"/>
  <c r="AA15"/>
  <c r="K13"/>
  <c r="Q13"/>
  <c r="S13"/>
  <c r="U13"/>
  <c r="W13"/>
  <c r="Y13"/>
  <c r="AA13"/>
  <c r="AA12"/>
  <c r="Y12"/>
  <c r="S12"/>
  <c r="F28" i="7"/>
  <c r="M28"/>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R2" i="1"/>
  <c r="D3" i="3"/>
  <c r="D4" s="1"/>
  <c r="AG18" i="8" l="1"/>
  <c r="AE18" s="1"/>
  <c r="AF18" s="1"/>
  <c r="AG24"/>
  <c r="AE24" s="1"/>
  <c r="AG20"/>
  <c r="AE20" s="1"/>
  <c r="AG23"/>
  <c r="AE23" s="1"/>
  <c r="AG22"/>
  <c r="AE22" s="1"/>
  <c r="AG21"/>
  <c r="AE21" s="1"/>
  <c r="AG19"/>
  <c r="AE19" s="1"/>
  <c r="L13"/>
  <c r="L24"/>
  <c r="L22"/>
  <c r="L23"/>
  <c r="L19"/>
  <c r="L20"/>
  <c r="L21"/>
  <c r="O12"/>
  <c r="O20"/>
  <c r="O24"/>
  <c r="O22"/>
  <c r="O19"/>
  <c r="O23"/>
  <c r="O21"/>
  <c r="O17"/>
  <c r="AH23"/>
  <c r="AH22"/>
  <c r="AH21"/>
  <c r="AH24"/>
  <c r="AH19"/>
  <c r="AH20"/>
  <c r="AH12" i="10"/>
  <c r="O18" i="8"/>
  <c r="AG17"/>
  <c r="AE17" s="1"/>
  <c r="AF17" s="1"/>
  <c r="AH18"/>
  <c r="L18"/>
  <c r="AH17"/>
  <c r="L17"/>
  <c r="L12" i="10"/>
  <c r="AG12"/>
  <c r="AE12" s="1"/>
  <c r="AF12" s="1"/>
  <c r="O12"/>
  <c r="AG38" i="8"/>
  <c r="AE38" s="1"/>
  <c r="AH38"/>
  <c r="L38"/>
  <c r="O38"/>
  <c r="AR42"/>
  <c r="AR41"/>
  <c r="AR40"/>
  <c r="AR39"/>
  <c r="AS39" s="1"/>
  <c r="AT42"/>
  <c r="AT41"/>
  <c r="AT40"/>
  <c r="L16"/>
  <c r="L14"/>
  <c r="L15"/>
  <c r="AG16"/>
  <c r="AE16" s="1"/>
  <c r="AF16" s="1"/>
  <c r="AH12"/>
  <c r="AH16"/>
  <c r="O16"/>
  <c r="M29" i="7"/>
  <c r="AD15" i="8" s="1"/>
  <c r="AB15" s="1"/>
  <c r="AC15" s="1"/>
  <c r="F27" i="7"/>
  <c r="AG15" i="8"/>
  <c r="AE15" s="1"/>
  <c r="AF15" s="1"/>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J12" i="10" l="1"/>
  <c r="M19" i="8"/>
  <c r="M21"/>
  <c r="M24"/>
  <c r="M20"/>
  <c r="P20" s="1"/>
  <c r="M23"/>
  <c r="M22"/>
  <c r="AF23"/>
  <c r="AJ23"/>
  <c r="AF22"/>
  <c r="AJ22"/>
  <c r="AF24"/>
  <c r="AJ24"/>
  <c r="P23"/>
  <c r="AD20"/>
  <c r="AB20" s="1"/>
  <c r="AJ18"/>
  <c r="AD21"/>
  <c r="AB21" s="1"/>
  <c r="P24"/>
  <c r="AD23"/>
  <c r="AB23" s="1"/>
  <c r="AF19"/>
  <c r="AJ19"/>
  <c r="AJ20"/>
  <c r="AF20"/>
  <c r="AJ21"/>
  <c r="AF21"/>
  <c r="P19"/>
  <c r="AD19"/>
  <c r="AB19" s="1"/>
  <c r="M15"/>
  <c r="AJ17"/>
  <c r="P21"/>
  <c r="P22"/>
  <c r="AD24"/>
  <c r="AB24" s="1"/>
  <c r="AD22"/>
  <c r="AB22" s="1"/>
  <c r="AD18"/>
  <c r="AB18" s="1"/>
  <c r="AD17"/>
  <c r="AB17" s="1"/>
  <c r="M38"/>
  <c r="M17"/>
  <c r="P17" s="1"/>
  <c r="M12" i="10"/>
  <c r="P12" s="1"/>
  <c r="M18" i="8"/>
  <c r="P18" s="1"/>
  <c r="AD12" i="10"/>
  <c r="AB12" s="1"/>
  <c r="M13" i="8"/>
  <c r="P13" s="1"/>
  <c r="AJ38"/>
  <c r="AF38"/>
  <c r="AD38"/>
  <c r="AB38" s="1"/>
  <c r="AS40"/>
  <c r="AS42"/>
  <c r="AJ12"/>
  <c r="AF12"/>
  <c r="AD12"/>
  <c r="AB12" s="1"/>
  <c r="AD13"/>
  <c r="AB13" s="1"/>
  <c r="AC13" s="1"/>
  <c r="AS41"/>
  <c r="AJ16"/>
  <c r="M12"/>
  <c r="P12" s="1"/>
  <c r="M16"/>
  <c r="P16" s="1"/>
  <c r="AD16"/>
  <c r="AB16" s="1"/>
  <c r="AC16" s="1"/>
  <c r="AD14"/>
  <c r="AB14" s="1"/>
  <c r="AC14" s="1"/>
  <c r="AJ14"/>
  <c r="AJ15"/>
  <c r="P14"/>
  <c r="P15"/>
  <c r="N10" i="3"/>
  <c r="S5" i="1"/>
  <c r="T5" s="1"/>
  <c r="AI15" i="8"/>
  <c r="AK15" s="1"/>
  <c r="AJ13"/>
  <c r="AI13" l="1"/>
  <c r="AK13" s="1"/>
  <c r="AL13" s="1"/>
  <c r="AI21"/>
  <c r="AK21" s="1"/>
  <c r="AC21"/>
  <c r="AC19"/>
  <c r="AI19"/>
  <c r="AK19" s="1"/>
  <c r="AC23"/>
  <c r="AI23"/>
  <c r="AC20"/>
  <c r="AI20"/>
  <c r="AK20" s="1"/>
  <c r="AQ20" s="1"/>
  <c r="AT20" s="1"/>
  <c r="AK23"/>
  <c r="AL23" s="1"/>
  <c r="AI22"/>
  <c r="AK22" s="1"/>
  <c r="AQ22" s="1"/>
  <c r="AT22" s="1"/>
  <c r="AC22"/>
  <c r="AC24"/>
  <c r="AI24"/>
  <c r="AK24" s="1"/>
  <c r="AC18"/>
  <c r="AI18"/>
  <c r="AK18" s="1"/>
  <c r="AL18" s="1"/>
  <c r="AI17"/>
  <c r="AK17" s="1"/>
  <c r="AC17"/>
  <c r="AC12" i="10"/>
  <c r="AI12"/>
  <c r="AK12" s="1"/>
  <c r="AL12" s="1"/>
  <c r="AM12" s="1"/>
  <c r="AI14" i="8"/>
  <c r="AK14" s="1"/>
  <c r="AL14" s="1"/>
  <c r="AN14" s="1"/>
  <c r="AC38"/>
  <c r="AI38"/>
  <c r="AK38" s="1"/>
  <c r="AL38" s="1"/>
  <c r="AN38" s="1"/>
  <c r="P38"/>
  <c r="AI12"/>
  <c r="AK12" s="1"/>
  <c r="AC12"/>
  <c r="AI16"/>
  <c r="AK16" s="1"/>
  <c r="AL16" s="1"/>
  <c r="AM16" s="1"/>
  <c r="AL15"/>
  <c r="AM15" s="1"/>
  <c r="AQ15"/>
  <c r="AT15" s="1"/>
  <c r="AQ13" l="1"/>
  <c r="AT13" s="1"/>
  <c r="AN15"/>
  <c r="AO15" s="1"/>
  <c r="AP15" s="1"/>
  <c r="AR15" s="1"/>
  <c r="AS15" s="1"/>
  <c r="AQ21"/>
  <c r="AT21" s="1"/>
  <c r="AL21"/>
  <c r="AQ24"/>
  <c r="AT24" s="1"/>
  <c r="AL24"/>
  <c r="AQ23"/>
  <c r="AT23" s="1"/>
  <c r="AM23"/>
  <c r="AN23"/>
  <c r="AL22"/>
  <c r="AL20"/>
  <c r="AQ19"/>
  <c r="AT19" s="1"/>
  <c r="AL19"/>
  <c r="AM38"/>
  <c r="AQ18"/>
  <c r="AT18" s="1"/>
  <c r="AQ14"/>
  <c r="AT14" s="1"/>
  <c r="AL17"/>
  <c r="AQ17"/>
  <c r="AT17" s="1"/>
  <c r="AQ12" i="10"/>
  <c r="AT12" s="1"/>
  <c r="AQ38" i="8"/>
  <c r="AT38" s="1"/>
  <c r="AN12" i="10"/>
  <c r="AO12" s="1"/>
  <c r="AP12" s="1"/>
  <c r="AR12" s="1"/>
  <c r="AO38" i="8"/>
  <c r="AP38" s="1"/>
  <c r="AR38" s="1"/>
  <c r="AM18"/>
  <c r="AN18"/>
  <c r="AQ12"/>
  <c r="AT12" s="1"/>
  <c r="AP5"/>
  <c r="AL12"/>
  <c r="AM12" s="1"/>
  <c r="AO5"/>
  <c r="AN16"/>
  <c r="AO16" s="1"/>
  <c r="AP16" s="1"/>
  <c r="AR16" s="1"/>
  <c r="AQ16"/>
  <c r="AT16" s="1"/>
  <c r="AM14"/>
  <c r="AO14" s="1"/>
  <c r="AP14" s="1"/>
  <c r="AM13"/>
  <c r="AN13"/>
  <c r="AO23" l="1"/>
  <c r="AP23" s="1"/>
  <c r="AR23" s="1"/>
  <c r="AS12" i="10"/>
  <c r="U26" i="1" s="1"/>
  <c r="V26" s="1"/>
  <c r="W26" s="1"/>
  <c r="AN21" i="8"/>
  <c r="AM21"/>
  <c r="AS23"/>
  <c r="AM19"/>
  <c r="AN19"/>
  <c r="AM20"/>
  <c r="AN20"/>
  <c r="AN22"/>
  <c r="AM22"/>
  <c r="AM24"/>
  <c r="AN24"/>
  <c r="AS38"/>
  <c r="AN17"/>
  <c r="AM17"/>
  <c r="AN12"/>
  <c r="AO12" s="1"/>
  <c r="AP12" s="1"/>
  <c r="U22" i="1"/>
  <c r="V22" s="1"/>
  <c r="W22" s="1"/>
  <c r="U30"/>
  <c r="V30" s="1"/>
  <c r="W30" s="1"/>
  <c r="U24"/>
  <c r="V24" s="1"/>
  <c r="W24" s="1"/>
  <c r="U25"/>
  <c r="V25" s="1"/>
  <c r="W25" s="1"/>
  <c r="AO18" i="8"/>
  <c r="AP18" s="1"/>
  <c r="AR18" s="1"/>
  <c r="AS18" s="1"/>
  <c r="AA5" i="1" s="1"/>
  <c r="AS16" i="8"/>
  <c r="U5" i="1" s="1"/>
  <c r="AR14" i="8"/>
  <c r="AS14" s="1"/>
  <c r="AO13"/>
  <c r="AP13" s="1"/>
  <c r="U20" i="1" l="1"/>
  <c r="V20" s="1"/>
  <c r="W20" s="1"/>
  <c r="U27"/>
  <c r="V27" s="1"/>
  <c r="W27" s="1"/>
  <c r="U28"/>
  <c r="V28" s="1"/>
  <c r="W28" s="1"/>
  <c r="U31"/>
  <c r="V31" s="1"/>
  <c r="W31" s="1"/>
  <c r="U23"/>
  <c r="V23" s="1"/>
  <c r="W23" s="1"/>
  <c r="AO22" i="8"/>
  <c r="AP22" s="1"/>
  <c r="AR22" s="1"/>
  <c r="AS22" s="1"/>
  <c r="AM8" i="1" s="1"/>
  <c r="AN8" s="1"/>
  <c r="AO19" i="8"/>
  <c r="AP19" s="1"/>
  <c r="AR19" s="1"/>
  <c r="AS19" s="1"/>
  <c r="U29" i="1"/>
  <c r="V29" s="1"/>
  <c r="W29" s="1"/>
  <c r="U21"/>
  <c r="V21" s="1"/>
  <c r="W21" s="1"/>
  <c r="AO24" i="8"/>
  <c r="AP24" s="1"/>
  <c r="AR24" s="1"/>
  <c r="AS24" s="1"/>
  <c r="AS9" i="1" s="1"/>
  <c r="AT9" s="1"/>
  <c r="AO20" i="8"/>
  <c r="AP20" s="1"/>
  <c r="AR20" s="1"/>
  <c r="AS20" s="1"/>
  <c r="AD5" i="1"/>
  <c r="AE5" s="1"/>
  <c r="AD15"/>
  <c r="AE15" s="1"/>
  <c r="AD16"/>
  <c r="AE16" s="1"/>
  <c r="AD6"/>
  <c r="AE6" s="1"/>
  <c r="AD8"/>
  <c r="AE8" s="1"/>
  <c r="AD10"/>
  <c r="AE10" s="1"/>
  <c r="AD7"/>
  <c r="AE7" s="1"/>
  <c r="AD9"/>
  <c r="AE9" s="1"/>
  <c r="AD11"/>
  <c r="AE11" s="1"/>
  <c r="AD13"/>
  <c r="AE13" s="1"/>
  <c r="AD14"/>
  <c r="AE14" s="1"/>
  <c r="AD12"/>
  <c r="AE12" s="1"/>
  <c r="AG7"/>
  <c r="AH7" s="1"/>
  <c r="AG9"/>
  <c r="AH9" s="1"/>
  <c r="AG11"/>
  <c r="AH11" s="1"/>
  <c r="AG13"/>
  <c r="AH13" s="1"/>
  <c r="AG8"/>
  <c r="AH8" s="1"/>
  <c r="AG12"/>
  <c r="AH12" s="1"/>
  <c r="AG15"/>
  <c r="AH15" s="1"/>
  <c r="AG5"/>
  <c r="AH5" s="1"/>
  <c r="AG14"/>
  <c r="AH14" s="1"/>
  <c r="AG16"/>
  <c r="AH16" s="1"/>
  <c r="AG6"/>
  <c r="AH6" s="1"/>
  <c r="AG10"/>
  <c r="AH10" s="1"/>
  <c r="AP5"/>
  <c r="AQ5" s="1"/>
  <c r="AP13"/>
  <c r="AQ13" s="1"/>
  <c r="AP15"/>
  <c r="AQ15" s="1"/>
  <c r="AP14"/>
  <c r="AQ14" s="1"/>
  <c r="AP6"/>
  <c r="AQ6" s="1"/>
  <c r="AP8"/>
  <c r="AQ8" s="1"/>
  <c r="AP12"/>
  <c r="AQ12" s="1"/>
  <c r="AP7"/>
  <c r="AQ7" s="1"/>
  <c r="AP9"/>
  <c r="AQ9" s="1"/>
  <c r="AP11"/>
  <c r="AQ11" s="1"/>
  <c r="AP16"/>
  <c r="AQ16" s="1"/>
  <c r="AP10"/>
  <c r="AQ10" s="1"/>
  <c r="AM6"/>
  <c r="AN6" s="1"/>
  <c r="AM10"/>
  <c r="AN10" s="1"/>
  <c r="AM9"/>
  <c r="AN9" s="1"/>
  <c r="AM15"/>
  <c r="AN15" s="1"/>
  <c r="AM11"/>
  <c r="AN11" s="1"/>
  <c r="AS7"/>
  <c r="AT7" s="1"/>
  <c r="AS10"/>
  <c r="AT10" s="1"/>
  <c r="AS5"/>
  <c r="AT5" s="1"/>
  <c r="AS16"/>
  <c r="AT16" s="1"/>
  <c r="AO21" i="8"/>
  <c r="AP21" s="1"/>
  <c r="AR21" s="1"/>
  <c r="AS21" s="1"/>
  <c r="AO17"/>
  <c r="AP17" s="1"/>
  <c r="AR17" s="1"/>
  <c r="AS17" s="1"/>
  <c r="X8" i="1" s="1"/>
  <c r="Y8" s="1"/>
  <c r="AA6"/>
  <c r="AB6" s="1"/>
  <c r="AA7"/>
  <c r="AB7" s="1"/>
  <c r="AA12"/>
  <c r="AB12" s="1"/>
  <c r="AA13"/>
  <c r="AB13" s="1"/>
  <c r="AB5"/>
  <c r="AA10"/>
  <c r="AB10" s="1"/>
  <c r="AA11"/>
  <c r="AB11" s="1"/>
  <c r="AA8"/>
  <c r="AB8" s="1"/>
  <c r="AA9"/>
  <c r="AB9" s="1"/>
  <c r="AA16"/>
  <c r="AB16" s="1"/>
  <c r="AA14"/>
  <c r="AB14" s="1"/>
  <c r="AA15"/>
  <c r="AB15" s="1"/>
  <c r="U12"/>
  <c r="V12" s="1"/>
  <c r="U10"/>
  <c r="V10" s="1"/>
  <c r="U11"/>
  <c r="V11" s="1"/>
  <c r="U9"/>
  <c r="V9" s="1"/>
  <c r="U16"/>
  <c r="V16" s="1"/>
  <c r="V5"/>
  <c r="U8"/>
  <c r="V8" s="1"/>
  <c r="U6"/>
  <c r="V6" s="1"/>
  <c r="U7"/>
  <c r="V7" s="1"/>
  <c r="U14"/>
  <c r="V14" s="1"/>
  <c r="U15"/>
  <c r="V15" s="1"/>
  <c r="U13"/>
  <c r="V13" s="1"/>
  <c r="AR12" i="8"/>
  <c r="AS12" s="1"/>
  <c r="AR13"/>
  <c r="AS13" s="1"/>
  <c r="AS12" i="1" l="1"/>
  <c r="AT12" s="1"/>
  <c r="AU12" s="1"/>
  <c r="M10" i="11" s="1"/>
  <c r="AS11" i="1"/>
  <c r="AT11" s="1"/>
  <c r="M24" i="11" s="1"/>
  <c r="AM5" i="1"/>
  <c r="AN5" s="1"/>
  <c r="AS15"/>
  <c r="AT15" s="1"/>
  <c r="AS14"/>
  <c r="AT14" s="1"/>
  <c r="M27" i="11" s="1"/>
  <c r="AS6" i="1"/>
  <c r="AT6" s="1"/>
  <c r="AU6" s="1"/>
  <c r="M4" i="11" s="1"/>
  <c r="AM14" i="1"/>
  <c r="AN14" s="1"/>
  <c r="K27" i="11" s="1"/>
  <c r="AM16" i="1"/>
  <c r="AN16" s="1"/>
  <c r="AM12"/>
  <c r="AN12" s="1"/>
  <c r="AO12" s="1"/>
  <c r="K10" i="11" s="1"/>
  <c r="AS8" i="1"/>
  <c r="AT8" s="1"/>
  <c r="AU8" s="1"/>
  <c r="M6" i="11" s="1"/>
  <c r="AS13" i="1"/>
  <c r="AT13" s="1"/>
  <c r="M26" i="11" s="1"/>
  <c r="AM7" i="1"/>
  <c r="AN7" s="1"/>
  <c r="AM13"/>
  <c r="AN13" s="1"/>
  <c r="K26" i="11" s="1"/>
  <c r="M29"/>
  <c r="AU16" i="1"/>
  <c r="M14" i="11" s="1"/>
  <c r="AU7" i="1"/>
  <c r="M5" i="11" s="1"/>
  <c r="M20"/>
  <c r="AO9" i="1"/>
  <c r="K7" i="11" s="1"/>
  <c r="K22"/>
  <c r="AR9" i="1"/>
  <c r="L7" i="11" s="1"/>
  <c r="L22"/>
  <c r="L18"/>
  <c r="AR5" i="1"/>
  <c r="L3" i="11" s="1"/>
  <c r="AI7" i="1"/>
  <c r="I5" i="11" s="1"/>
  <c r="I20"/>
  <c r="AF11" i="1"/>
  <c r="H9" i="11" s="1"/>
  <c r="H24"/>
  <c r="AF5" i="1"/>
  <c r="H3" i="11" s="1"/>
  <c r="H18"/>
  <c r="M21"/>
  <c r="AU9" i="1"/>
  <c r="M7" i="11" s="1"/>
  <c r="M22"/>
  <c r="AR11" i="1"/>
  <c r="L9" i="11" s="1"/>
  <c r="L24"/>
  <c r="AR13" i="1"/>
  <c r="L11" i="11" s="1"/>
  <c r="L26"/>
  <c r="AI9" i="1"/>
  <c r="I7" i="11" s="1"/>
  <c r="I22"/>
  <c r="M18"/>
  <c r="AU5" i="1"/>
  <c r="M3" i="11" s="1"/>
  <c r="AU11" i="1"/>
  <c r="M9" i="11" s="1"/>
  <c r="K24"/>
  <c r="AO11" i="1"/>
  <c r="K9" i="11" s="1"/>
  <c r="K18"/>
  <c r="AO5" i="1"/>
  <c r="K3" i="11" s="1"/>
  <c r="AO10" i="1"/>
  <c r="K8" i="11" s="1"/>
  <c r="K23"/>
  <c r="AR16" i="1"/>
  <c r="L14" i="11" s="1"/>
  <c r="L29"/>
  <c r="AR12" i="1"/>
  <c r="L10" i="11" s="1"/>
  <c r="L25"/>
  <c r="AR15" i="1"/>
  <c r="L13" i="11" s="1"/>
  <c r="L28"/>
  <c r="I19"/>
  <c r="AI6" i="1"/>
  <c r="I4" i="11" s="1"/>
  <c r="AI15" i="1"/>
  <c r="I13" i="11" s="1"/>
  <c r="I28"/>
  <c r="AI11" i="1"/>
  <c r="I9" i="11" s="1"/>
  <c r="I24"/>
  <c r="AF14" i="1"/>
  <c r="H12" i="11" s="1"/>
  <c r="H27"/>
  <c r="AF7" i="1"/>
  <c r="H5" i="11" s="1"/>
  <c r="H20"/>
  <c r="AF16" i="1"/>
  <c r="H14" i="11" s="1"/>
  <c r="H29"/>
  <c r="AJ14" i="1"/>
  <c r="AK14" s="1"/>
  <c r="AJ16"/>
  <c r="AK16" s="1"/>
  <c r="AJ5"/>
  <c r="AK5" s="1"/>
  <c r="AJ11"/>
  <c r="AK11" s="1"/>
  <c r="AJ6"/>
  <c r="AK6" s="1"/>
  <c r="AJ8"/>
  <c r="AK8" s="1"/>
  <c r="AJ10"/>
  <c r="AK10" s="1"/>
  <c r="AJ12"/>
  <c r="AK12" s="1"/>
  <c r="AJ15"/>
  <c r="AK15" s="1"/>
  <c r="AJ7"/>
  <c r="AK7" s="1"/>
  <c r="AJ9"/>
  <c r="AK9" s="1"/>
  <c r="AJ13"/>
  <c r="AK13" s="1"/>
  <c r="AU10"/>
  <c r="M8" i="11" s="1"/>
  <c r="M23"/>
  <c r="K28"/>
  <c r="AO15" i="1"/>
  <c r="K13" i="11" s="1"/>
  <c r="AO6" i="1"/>
  <c r="K4" i="11" s="1"/>
  <c r="K19"/>
  <c r="AR6" i="1"/>
  <c r="L4" i="11" s="1"/>
  <c r="L19"/>
  <c r="AI14" i="1"/>
  <c r="I12" i="11" s="1"/>
  <c r="I27"/>
  <c r="AI8" i="1"/>
  <c r="I6" i="11" s="1"/>
  <c r="I21"/>
  <c r="AF8" i="1"/>
  <c r="H6" i="11" s="1"/>
  <c r="H21"/>
  <c r="X7" i="1"/>
  <c r="Y7" s="1"/>
  <c r="Z7" s="1"/>
  <c r="F5" i="11" s="1"/>
  <c r="X5" i="1"/>
  <c r="Y5" s="1"/>
  <c r="F18" i="11" s="1"/>
  <c r="K20"/>
  <c r="AO7" i="1"/>
  <c r="K5" i="11" s="1"/>
  <c r="AO8" i="1"/>
  <c r="K6" i="11" s="1"/>
  <c r="K21"/>
  <c r="AR8" i="1"/>
  <c r="L6" i="11" s="1"/>
  <c r="L21"/>
  <c r="AI16" i="1"/>
  <c r="I14" i="11" s="1"/>
  <c r="I29"/>
  <c r="AI12" i="1"/>
  <c r="I10" i="11" s="1"/>
  <c r="I25"/>
  <c r="AF13" i="1"/>
  <c r="H11" i="11" s="1"/>
  <c r="H26"/>
  <c r="AF10" i="1"/>
  <c r="H8" i="11" s="1"/>
  <c r="H23"/>
  <c r="AF15" i="1"/>
  <c r="H13" i="11" s="1"/>
  <c r="H28"/>
  <c r="AU15" i="1"/>
  <c r="M13" i="11" s="1"/>
  <c r="M28"/>
  <c r="M19"/>
  <c r="AO16" i="1"/>
  <c r="K14" i="11" s="1"/>
  <c r="K29"/>
  <c r="K25"/>
  <c r="AR10" i="1"/>
  <c r="L8" i="11" s="1"/>
  <c r="L23"/>
  <c r="AR7" i="1"/>
  <c r="L5" i="11" s="1"/>
  <c r="L20"/>
  <c r="AR14" i="1"/>
  <c r="L12" i="11" s="1"/>
  <c r="L27"/>
  <c r="I23"/>
  <c r="AI10" i="1"/>
  <c r="I8" i="11" s="1"/>
  <c r="AI5" i="1"/>
  <c r="I3" i="11" s="1"/>
  <c r="I18"/>
  <c r="AI13" i="1"/>
  <c r="I11" i="11" s="1"/>
  <c r="I26"/>
  <c r="AF12" i="1"/>
  <c r="H10" i="11" s="1"/>
  <c r="H25"/>
  <c r="AF9" i="1"/>
  <c r="H7" i="11" s="1"/>
  <c r="H22"/>
  <c r="AF6" i="1"/>
  <c r="H4" i="11" s="1"/>
  <c r="H19"/>
  <c r="X14" i="1"/>
  <c r="Y14" s="1"/>
  <c r="Z14" s="1"/>
  <c r="F12" i="11" s="1"/>
  <c r="W14" i="1"/>
  <c r="E12" i="11" s="1"/>
  <c r="E27"/>
  <c r="W10" i="1"/>
  <c r="E8" i="11" s="1"/>
  <c r="E23"/>
  <c r="W13" i="1"/>
  <c r="E11" i="11" s="1"/>
  <c r="E26"/>
  <c r="W6" i="1"/>
  <c r="E4" i="11" s="1"/>
  <c r="E19"/>
  <c r="W9" i="1"/>
  <c r="E7" i="11" s="1"/>
  <c r="E22"/>
  <c r="AC15" i="1"/>
  <c r="G13" i="11" s="1"/>
  <c r="G28"/>
  <c r="AC8" i="1"/>
  <c r="G6" i="11" s="1"/>
  <c r="G21"/>
  <c r="AC13" i="1"/>
  <c r="G11" i="11" s="1"/>
  <c r="G26"/>
  <c r="Z8" i="1"/>
  <c r="F6" i="11" s="1"/>
  <c r="F21"/>
  <c r="W7" i="1"/>
  <c r="E5" i="11" s="1"/>
  <c r="E20"/>
  <c r="W16" i="1"/>
  <c r="E14" i="11" s="1"/>
  <c r="E29"/>
  <c r="W12" i="1"/>
  <c r="E10" i="11" s="1"/>
  <c r="E25"/>
  <c r="AC9" i="1"/>
  <c r="G7" i="11" s="1"/>
  <c r="G22"/>
  <c r="AC5" i="1"/>
  <c r="G3" i="11" s="1"/>
  <c r="G18"/>
  <c r="AC6" i="1"/>
  <c r="G4" i="11" s="1"/>
  <c r="G19"/>
  <c r="F27"/>
  <c r="W5" i="1"/>
  <c r="E3" i="11" s="1"/>
  <c r="E18"/>
  <c r="AC16" i="1"/>
  <c r="G14" i="11" s="1"/>
  <c r="G29"/>
  <c r="AC10" i="1"/>
  <c r="G8" i="11" s="1"/>
  <c r="G23"/>
  <c r="AC7" i="1"/>
  <c r="G5" i="11" s="1"/>
  <c r="G20"/>
  <c r="W15" i="1"/>
  <c r="E13" i="11" s="1"/>
  <c r="E28"/>
  <c r="W8" i="1"/>
  <c r="E6" i="11" s="1"/>
  <c r="E21"/>
  <c r="W11" i="1"/>
  <c r="E9" i="11" s="1"/>
  <c r="E24"/>
  <c r="AC14" i="1"/>
  <c r="G12" i="11" s="1"/>
  <c r="G27"/>
  <c r="AC11" i="1"/>
  <c r="G9" i="11" s="1"/>
  <c r="G24"/>
  <c r="AC12" i="1"/>
  <c r="G10" i="11" s="1"/>
  <c r="G25"/>
  <c r="X11" i="1"/>
  <c r="Y11" s="1"/>
  <c r="X16"/>
  <c r="Y16" s="1"/>
  <c r="X10"/>
  <c r="Y10" s="1"/>
  <c r="X6"/>
  <c r="Y6" s="1"/>
  <c r="X15"/>
  <c r="Y15" s="1"/>
  <c r="X9"/>
  <c r="Y9" s="1"/>
  <c r="X12"/>
  <c r="Y12" s="1"/>
  <c r="X13"/>
  <c r="Y13" s="1"/>
  <c r="AU14" l="1"/>
  <c r="M12" i="11" s="1"/>
  <c r="M25"/>
  <c r="AO13" i="1"/>
  <c r="K11" i="11" s="1"/>
  <c r="AO14" i="1"/>
  <c r="K12" i="11" s="1"/>
  <c r="AU13" i="1"/>
  <c r="M11" i="11" s="1"/>
  <c r="Z5" i="1"/>
  <c r="F3" i="11" s="1"/>
  <c r="F20"/>
  <c r="AL9" i="1"/>
  <c r="J7" i="11" s="1"/>
  <c r="J22"/>
  <c r="AL10" i="1"/>
  <c r="J8" i="11" s="1"/>
  <c r="J23"/>
  <c r="J18"/>
  <c r="AL5" i="1"/>
  <c r="J3" i="11" s="1"/>
  <c r="AL12" i="1"/>
  <c r="J10" i="11" s="1"/>
  <c r="J25"/>
  <c r="AL11" i="1"/>
  <c r="J9" i="11" s="1"/>
  <c r="J24"/>
  <c r="AL15" i="1"/>
  <c r="J13" i="11" s="1"/>
  <c r="J28"/>
  <c r="AL6" i="1"/>
  <c r="J4" i="11" s="1"/>
  <c r="J19"/>
  <c r="AL14" i="1"/>
  <c r="J12" i="11" s="1"/>
  <c r="J27"/>
  <c r="AL13" i="1"/>
  <c r="J11" i="11" s="1"/>
  <c r="J26"/>
  <c r="AL7" i="1"/>
  <c r="J5" i="11" s="1"/>
  <c r="J20"/>
  <c r="AL8" i="1"/>
  <c r="J6" i="11" s="1"/>
  <c r="J21"/>
  <c r="AL16" i="1"/>
  <c r="J14" i="11" s="1"/>
  <c r="J29"/>
  <c r="Z15" i="1"/>
  <c r="F13" i="11" s="1"/>
  <c r="F28"/>
  <c r="Z11" i="1"/>
  <c r="F24" i="11"/>
  <c r="Z9" i="1"/>
  <c r="F7" i="11" s="1"/>
  <c r="F22"/>
  <c r="Z16" i="1"/>
  <c r="F14" i="11" s="1"/>
  <c r="F29"/>
  <c r="Z12" i="1"/>
  <c r="F10" i="11" s="1"/>
  <c r="F25"/>
  <c r="Z10" i="1"/>
  <c r="F8" i="11" s="1"/>
  <c r="F23"/>
  <c r="Z13" i="1"/>
  <c r="F11" i="11" s="1"/>
  <c r="F26"/>
  <c r="Z6" i="1"/>
  <c r="F4" i="11" s="1"/>
  <c r="F19"/>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<sst xmlns="http://schemas.openxmlformats.org/spreadsheetml/2006/main" count="977" uniqueCount="421">
  <si>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</si>
  <si>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</si>
  <si>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</si>
  <si>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</si>
  <si>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</si>
  <si>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</si>
  <si>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</si>
  <si>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</si>
  <si>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</si>
  <si>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</si>
  <si>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</si>
  <si>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</si>
  <si>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</si>
  <si>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</si>
  <si>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</si>
  <si>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</si>
  <si>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</si>
  <si>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</si>
  <si>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</si>
  <si>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</si>
  <si>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</si>
  <si>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</si>
  <si>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</si>
  <si>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</si>
  <si>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</si>
  <si>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</si>
  <si>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</si>
  <si>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</si>
  <si>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</si>
  <si>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</si>
  <si>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</si>
  <si>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</si>
  <si>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</si>
  <si>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</si>
  <si>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</si>
  <si>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</si>
  <si>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</si>
  <si>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</si>
  <si>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</si>
  <si>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</si>
  <si>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</si>
  <si>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</si>
  <si>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</si>
  <si>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</si>
  <si>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</si>
  <si>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</si>
  <si>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</si>
  <si>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</si>
  <si>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</si>
  <si>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</si>
  <si>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</si>
  <si>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</si>
  <si>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</si>
  <si>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</si>
  <si>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</si>
  <si>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</si>
  <si>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</si>
  <si>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</si>
  <si>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</si>
  <si>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</si>
  <si>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</si>
  <si>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</si>
  <si>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</si>
  <si>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</si>
  <si>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</si>
  <si>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</si>
  <si>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</si>
  <si>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</si>
  <si>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</si>
  <si>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</si>
  <si>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</si>
  <si>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</si>
  <si>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</si>
  <si>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</si>
  <si>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</si>
  <si>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</si>
  <si>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</si>
  <si>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</si>
  <si>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</si>
  <si>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</si>
  <si>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</si>
  <si>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</si>
  <si>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</si>
  <si>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</si>
  <si>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</si>
  <si>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</si>
  <si>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</si>
  <si>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</si>
  <si>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</si>
  <si>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</si>
  <si>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</si>
  <si>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</si>
  <si>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</si>
  <si>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</si>
  <si>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</si>
  <si>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</si>
  <si>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</si>
  <si>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</si>
  <si>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</si>
  <si>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</si>
  <si>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</si>
  <si>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</si>
  <si>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</si>
  <si>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</si>
  <si>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</si>
  <si>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</si>
  <si>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</si>
  <si>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</si>
  <si>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</si>
  <si>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</si>
  <si>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</si>
  <si>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</si>
  <si>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</si>
  <si>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</si>
  <si>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</si>
  <si>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</si>
  <si>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</si>
  <si>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</si>
  <si>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</si>
  <si>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</si>
  <si>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</si>
  <si>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</si>
  <si>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</si>
  <si>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</si>
  <si>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</si>
  <si>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</si>
  <si>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</si>
  <si>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</si>
  <si>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</si>
  <si>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</si>
  <si>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</si>
  <si>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</si>
  <si>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</si>
  <si>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</si>
  <si>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</si>
  <si>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</si>
  <si>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</si>
  <si>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</si>
  <si>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</si>
  <si>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</si>
  <si>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</si>
  <si>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</si>
  <si>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</si>
  <si>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</si>
  <si>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</si>
  <si>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</si>
  <si>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</si>
  <si>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</si>
  <si>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</si>
  <si>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</si>
  <si>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</si>
  <si>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</si>
  <si>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</si>
  <si>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</si>
  <si>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</si>
  <si>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</si>
  <si>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</si>
  <si>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</si>
  <si>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</si>
  <si>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</si>
  <si>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</si>
  <si>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</si>
  <si>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</si>
  <si>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</si>
  <si>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</si>
  <si>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</si>
  <si>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</si>
  <si>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</si>
  <si>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</si>
  <si>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</si>
  <si>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</si>
  <si>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</si>
  <si>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</si>
  <si>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</si>
  <si>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</si>
  <si>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</si>
  <si>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</si>
  <si>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</si>
  <si>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</si>
  <si>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</si>
  <si>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</si>
  <si>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</si>
  <si>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</si>
  <si>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</si>
  <si>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</si>
  <si>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</si>
  <si>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</si>
  <si>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</si>
  <si>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</si>
  <si>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</si>
  <si>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</si>
  <si>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</si>
  <si>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</si>
  <si>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</si>
  <si>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</si>
  <si>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</si>
  <si>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</si>
  <si>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</si>
  <si>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</si>
  <si>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</si>
  <si>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</si>
  <si>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</si>
  <si>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</si>
  <si>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</si>
  <si>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</si>
  <si>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</si>
  <si>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</si>
  <si>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</si>
  <si>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</si>
  <si>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</si>
  <si>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</si>
  <si>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</si>
  <si>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</si>
  <si>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</si>
  <si>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</si>
  <si>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</si>
  <si>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</si>
  <si>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</si>
  <si>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</si>
  <si>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</si>
  <si>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</si>
  <si>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</si>
  <si>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</si>
  <si>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</si>
  <si>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</si>
  <si>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</si>
  <si>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</si>
  <si>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</si>
  <si>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</si>
  <si>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</si>
  <si>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</si>
  <si>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</si>
  <si>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</si>
  <si>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</si>
  <si>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</si>
  <si>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</si>
  <si>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</si>
  <si>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</si>
  <si>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</si>
  <si>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</si>
  <si>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</si>
  <si>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</si>
  <si>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</si>
  <si>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</si>
  <si>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</si>
  <si>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</si>
  <si>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</si>
  <si>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</si>
  <si>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</si>
  <si>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</si>
  <si>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</si>
  <si>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</si>
  <si>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</si>
  <si>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</si>
  <si>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</si>
  <si>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</si>
  <si>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</si>
  <si>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</si>
  <si>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</si>
  <si>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</si>
  <si>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</si>
  <si>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</si>
  <si>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</si>
  <si>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</si>
  <si>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</si>
  <si>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</si>
  <si>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</si>
  <si>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</si>
  <si>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</si>
  <si>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</si>
  <si>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</si>
  <si>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</si>
  <si>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</si>
  <si>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</si>
  <si>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</si>
  <si>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</si>
  <si>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</si>
  <si>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</si>
  <si>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</si>
  <si>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</si>
  <si>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</si>
  <si>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</si>
  <si>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</si>
  <si>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</si>
  <si>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</si>
  <si>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</si>
  <si>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</si>
  <si>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</si>
  <si>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</si>
  <si>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</si>
  <si>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</si>
  <si>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</si>
  <si>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</si>
  <si>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</si>
  <si>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</si>
  <si>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</si>
  <si>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</si>
  <si>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</si>
  <si>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</si>
  <si>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</si>
  <si>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</si>
  <si>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</si>
  <si>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</si>
  <si>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</si>
  <si>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</si>
  <si>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</si>
  <si>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</si>
  <si>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</si>
  <si>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</si>
  <si>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</si>
  <si>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</si>
  <si>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</si>
  <si>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</si>
  <si>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</si>
  <si>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</si>
  <si>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</si>
  <si>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</si>
  <si>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</si>
  <si>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</si>
  <si>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</si>
  <si>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</si>
  <si>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</si>
  <si>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</si>
  <si>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</si>
  <si>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</si>
  <si>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</si>
  <si>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</si>
  <si>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</si>
  <si>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</si>
  <si>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</si>
  <si>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</si>
  <si>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</si>
  <si>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</si>
  <si>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</si>
  <si>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</si>
  <si>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</si>
  <si>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</si>
  <si>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</si>
  <si>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</si>
  <si>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</si>
  <si>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</si>
  <si>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</si>
  <si>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</si>
  <si>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</si>
  <si>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</si>
  <si>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</si>
  <si>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</si>
  <si>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</si>
  <si>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</si>
  <si>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</si>
  <si>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</si>
  <si>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</si>
  <si>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</si>
  <si>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</si>
  <si>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</si>
  <si>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</si>
  <si>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</si>
  <si>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</si>
  <si>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</si>
  <si>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</si>
  <si>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</si>
  <si>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</si>
  <si>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</si>
  <si>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</si>
  <si>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</si>
  <si>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</si>
  <si>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</si>
  <si>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</si>
  <si>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</si>
  <si>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</si>
  <si>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</si>
  <si>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</si>
  <si>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</si>
  <si>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</si>
  <si>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</si>
  <si>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</si>
  <si>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</si>
  <si>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</si>
  <si>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</si>
  <si>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</si>
  <si>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</si>
  <si>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</si>
  <si>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</si>
  <si>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</si>
  <si>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</si>
  <si>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</si>
  <si>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</si>
  <si>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</si>
  <si>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</si>
  <si>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</si>
  <si>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</si>
  <si>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</si>
  <si>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</si>
  <si>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</si>
  <si>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</si>
  <si>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</si>
  <si>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</si>
  <si>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</si>
  <si>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</si>
  <si>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</si>
  <si>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</si>
  <si>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</si>
  <si>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</si>
  <si>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</si>
  <si>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</si>
  <si>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</si>
  <si>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</si>
  <si>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</si>
  <si>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</si>
  <si>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</si>
  <si>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</si>
  <si>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</si>
  <si>
    <t>2 kB</t>
  </si>
  <si>
    <t>800 kB</t>
  </si>
  <si>
    <t>2 MB</t>
  </si>
  <si>
    <t>50 MB</t>
  </si>
  <si>
    <t>200 MB</t>
  </si>
  <si>
    <t>500 MB</t>
  </si>
  <si>
    <t>800 MB</t>
  </si>
  <si>
    <t>1 GB</t>
  </si>
  <si>
    <t>5 GB</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</si>
</sst>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36">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11" fontId="0" fillId="5" borderId="6" xfId="0" applyNumberFormat="1" applyFill="1" applyBorder="1" applyAlignment="1">
      <alignment horizontal="center" vertic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0" xfId="1" applyFill="1" applyBorder="1" applyAlignment="1" applyProtection="1">
      <alignment horizont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3"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3"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0" fillId="0" borderId="0" xfId="0"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0" xfId="0" applyFont="1" applyFill="1" applyAlignment="1">
      <alignment horizontal="center"/>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0" borderId="2" xfId="0" applyFont="1" applyFill="1" applyBorder="1" applyAlignment="1">
      <alignment horizontal="left" vertical="center"/>
    </xf>
    <xf numFmtId="0" fontId="1" fillId="0" borderId="4" xfId="0" applyFont="1" applyFill="1" applyBorder="1" applyAlignment="1">
      <alignment horizontal="left" vertical="center"/>
    </xf>
    <xf numFmtId="0" fontId="0" fillId="0" borderId="4" xfId="0" applyBorder="1" applyAlignment="1">
      <alignment horizontal="left" vertical="center"/>
    </xf>
    <xf numFmtId="0" fontId="1" fillId="2" borderId="8" xfId="0" applyFont="1" applyFill="1" applyBorder="1" applyAlignment="1">
      <alignment horizontal="left" vertical="center"/>
    </xf>
    <xf numFmtId="0" fontId="1" fillId="2" borderId="10" xfId="0" applyFont="1" applyFill="1" applyBorder="1" applyAlignment="1">
      <alignment horizontal="left" vertical="center"/>
    </xf>
    <xf numFmtId="0" fontId="1" fillId="2" borderId="12" xfId="0" applyFont="1" applyFill="1" applyBorder="1" applyAlignment="1">
      <alignment horizontal="left" vertical="center"/>
    </xf>
    <xf numFmtId="0" fontId="1" fillId="0" borderId="8" xfId="0" applyFont="1" applyFill="1" applyBorder="1" applyAlignment="1">
      <alignment horizontal="left" vertical="center"/>
    </xf>
    <xf numFmtId="0" fontId="1" fillId="0" borderId="12" xfId="0" applyFont="1" applyFill="1" applyBorder="1" applyAlignment="1">
      <alignment horizontal="left" vertical="center"/>
    </xf>
    <xf numFmtId="0" fontId="0" fillId="0" borderId="12" xfId="0" applyBorder="1" applyAlignment="1">
      <alignment horizontal="left" vertical="center"/>
    </xf>
    <xf numFmtId="0" fontId="0" fillId="5" borderId="1" xfId="0" applyNumberFormat="1" applyFill="1" applyBorder="1" applyAlignment="1">
      <alignment horizontal="center" vertical="center"/>
    </xf>
    <xf numFmtId="0" fontId="0" fillId="0" borderId="3" xfId="0" applyBorder="1" applyAlignment="1">
      <alignment horizontal="center" vertic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248E-2"/>
          <c:w val="0.65944027777777825"/>
          <c:h val="0.79225092592592528"/>
        </c:manualLayout>
      </c:layout>
      <c:scatterChart>
        <c:scatterStyle val="smoothMarker"/>
        <c:ser>
          <c:idx val="0"/>
          <c:order val="0"/>
          <c:tx>
            <c:strRef>
              <c:f>'grafici batterie'!$P$3</c:f>
              <c:strCache>
                <c:ptCount val="1"/>
                <c:pt idx="0">
                  <c:v>Samsung Galaxy S5</c:v>
                </c:pt>
              </c:strCache>
            </c:strRef>
          </c:tx>
          <c:dLbls>
            <c:dLbl>
              <c:idx val="0"/>
              <c:layout>
                <c:manualLayout>
                  <c:x val="-3.5011377932049774E-2"/>
                  <c:y val="-2.4988820320186029E-2"/>
                </c:manualLayout>
              </c:layout>
              <c:tx>
                <c:rich>
                  <a:bodyPr/>
                  <a:lstStyle/>
                  <a:p>
                    <a:r>
                      <a:rPr lang="en-US"/>
                      <a:t>2 KB</a:t>
                    </a:r>
                  </a:p>
                </c:rich>
              </c:tx>
              <c:showCatName val="1"/>
            </c:dLbl>
            <c:dLbl>
              <c:idx val="1"/>
              <c:layout>
                <c:manualLayout>
                  <c:x val="-4.8626913794513525E-2"/>
                  <c:y val="-2.7260531258384759E-2"/>
                </c:manualLayout>
              </c:layout>
              <c:tx>
                <c:rich>
                  <a:bodyPr/>
                  <a:lstStyle/>
                  <a:p>
                    <a:r>
                      <a:rPr lang="en-US"/>
                      <a:t>800 KB</a:t>
                    </a:r>
                  </a:p>
                </c:rich>
              </c:tx>
              <c:showCatName val="1"/>
            </c:dLbl>
            <c:dLbl>
              <c:idx val="2"/>
              <c:layout>
                <c:manualLayout>
                  <c:x val="-7.7803062071221717E-3"/>
                  <c:y val="-4.543421876397457E-3"/>
                </c:manualLayout>
              </c:layout>
              <c:tx>
                <c:rich>
                  <a:bodyPr/>
                  <a:lstStyle/>
                  <a:p>
                    <a:r>
                      <a:rPr lang="en-US"/>
                      <a:t>2MB</a:t>
                    </a:r>
                  </a:p>
                </c:rich>
              </c:tx>
              <c:showCatName val="1"/>
            </c:dLbl>
            <c:dLbl>
              <c:idx val="3"/>
              <c:layout>
                <c:manualLayout>
                  <c:x val="-5.8352296553415579E-3"/>
                  <c:y val="-2.0445398443788551E-2"/>
                </c:manualLayout>
              </c:layout>
              <c:tx>
                <c:rich>
                  <a:bodyPr/>
                  <a:lstStyle/>
                  <a:p>
                    <a:r>
                      <a:rPr lang="en-US"/>
                      <a:t>50 MB</a:t>
                    </a:r>
                  </a:p>
                </c:rich>
              </c:tx>
              <c:showCatName val="1"/>
            </c:dLbl>
            <c:dLbl>
              <c:idx val="4"/>
              <c:layout>
                <c:manualLayout>
                  <c:x val="-5.8352296553416333E-3"/>
                  <c:y val="-2.0445398443788652E-2"/>
                </c:manualLayout>
              </c:layout>
              <c:tx>
                <c:rich>
                  <a:bodyPr/>
                  <a:lstStyle/>
                  <a:p>
                    <a:r>
                      <a:rPr lang="en-US"/>
                      <a:t>200 MB</a:t>
                    </a:r>
                  </a:p>
                </c:rich>
              </c:tx>
              <c:showCatName val="1"/>
            </c:dLbl>
            <c:dLbl>
              <c:idx val="5"/>
              <c:layout>
                <c:manualLayout>
                  <c:x val="-7.7803062071221717E-3"/>
                  <c:y val="-2.2717109381987299E-2"/>
                </c:manualLayout>
              </c:layout>
              <c:tx>
                <c:rich>
                  <a:bodyPr/>
                  <a:lstStyle/>
                  <a:p>
                    <a:r>
                      <a:rPr lang="en-US"/>
                      <a:t>500 MB</a:t>
                    </a:r>
                  </a:p>
                </c:rich>
              </c:tx>
              <c:showCatName val="1"/>
            </c:dLbl>
            <c:dLbl>
              <c:idx val="6"/>
              <c:layout>
                <c:manualLayout>
                  <c:x val="-9.7253827589027144E-3"/>
                  <c:y val="-1.5901976567391111E-2"/>
                </c:manualLayout>
              </c:layout>
              <c:tx>
                <c:rich>
                  <a:bodyPr/>
                  <a:lstStyle/>
                  <a:p>
                    <a:r>
                      <a:rPr lang="en-US"/>
                      <a:t>800 MB</a:t>
                    </a:r>
                  </a:p>
                </c:rich>
              </c:tx>
              <c:showCatName val="1"/>
            </c:dLbl>
            <c:dLbl>
              <c:idx val="7"/>
              <c:layout/>
              <c:tx>
                <c:rich>
                  <a:bodyPr/>
                  <a:lstStyle/>
                  <a:p>
                    <a:r>
                      <a:rPr lang="en-US"/>
                      <a:t>1 GB</a:t>
                    </a:r>
                  </a:p>
                </c:rich>
              </c:tx>
              <c:showCatName val="1"/>
            </c:dLbl>
            <c:dLbl>
              <c:idx val="8"/>
              <c:layout>
                <c:manualLayout>
                  <c:x val="-1.3615689018097796E-2"/>
                  <c:y val="-2.0445398443788586E-2"/>
                </c:manualLayout>
              </c:layout>
              <c:tx>
                <c:rich>
                  <a:bodyPr/>
                  <a:lstStyle/>
                  <a:p>
                    <a:r>
                      <a:rPr lang="en-US"/>
                      <a:t>5 GB</a:t>
                    </a:r>
                  </a:p>
                </c:rich>
              </c:tx>
              <c:showCatName val="1"/>
            </c:dLbl>
            <c:numFmt formatCode="0.E+00" sourceLinked="0"/>
            <c:showCatNam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batterie'!$P$4:$P$12</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batterie'!$Q$3</c:f>
              <c:strCache>
                <c:ptCount val="1"/>
                <c:pt idx="0">
                  <c:v>Samsung Galaxy S4</c:v>
                </c:pt>
              </c:strCache>
            </c:strRef>
          </c:tx>
          <c:spPr>
            <a:ln>
              <a:prstDash val="sys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batterie'!$Q$4:$Q$12</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batterie'!$R$3</c:f>
              <c:strCache>
                <c:ptCount val="1"/>
                <c:pt idx="0">
                  <c:v>Samsung Galaxy S3</c:v>
                </c:pt>
              </c:strCache>
            </c:strRef>
          </c:tx>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batterie'!$R$4:$R$12</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batterie'!$S$3</c:f>
              <c:strCache>
                <c:ptCount val="1"/>
                <c:pt idx="0">
                  <c:v>LG G3</c:v>
                </c:pt>
              </c:strCache>
            </c:strRef>
          </c:tx>
          <c:spPr>
            <a:ln>
              <a:prstDash val="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batterie'!$S$4:$S$12</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batterie'!$T$3</c:f>
              <c:strCache>
                <c:ptCount val="1"/>
                <c:pt idx="0">
                  <c:v>LG G2</c:v>
                </c:pt>
              </c:strCache>
            </c:strRef>
          </c:tx>
          <c:spPr>
            <a:ln>
              <a:prstDash val="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batterie'!$T$4:$T$12</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batterie'!$U$3</c:f>
              <c:strCache>
                <c:ptCount val="1"/>
                <c:pt idx="0">
                  <c:v>iPhone 6 plus</c:v>
                </c:pt>
              </c:strCache>
            </c:strRef>
          </c:tx>
          <c:spPr>
            <a:ln>
              <a:prstDash val="sys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batterie'!$U$4:$U$12</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batterie'!$V$3</c:f>
              <c:strCache>
                <c:ptCount val="1"/>
                <c:pt idx="0">
                  <c:v>iPhone 6</c:v>
                </c:pt>
              </c:strCache>
            </c:strRef>
          </c:tx>
          <c:spPr>
            <a:ln>
              <a:prstDash val="lg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batterie'!$V$4:$V$12</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batterie'!$W$3</c:f>
              <c:strCache>
                <c:ptCount val="1"/>
                <c:pt idx="0">
                  <c:v>iPhone 5</c:v>
                </c:pt>
              </c:strCache>
            </c:strRef>
          </c:tx>
          <c:spPr>
            <a:ln>
              <a:prstDash val="lg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batterie'!$W$4:$W$12</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batterie'!$X$3</c:f>
              <c:strCache>
                <c:ptCount val="1"/>
                <c:pt idx="0">
                  <c:v>Google Nexus 5</c:v>
                </c:pt>
              </c:strCache>
            </c:strRef>
          </c:tx>
          <c:spPr>
            <a:ln cmpd="dbl">
              <a:prstDash val="lgDashDot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batterie'!$X$4:$X$12</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batterie'!$Y$3</c:f>
              <c:strCache>
                <c:ptCount val="1"/>
                <c:pt idx="0">
                  <c:v>Google Nexus 6</c:v>
                </c:pt>
              </c:strCache>
            </c:strRef>
          </c:tx>
          <c:spPr>
            <a:ln w="38100" cmpd="dbl"/>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batterie'!$Y$4:$Y$12</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batterie'!$Z$3</c:f>
              <c:strCache>
                <c:ptCount val="1"/>
                <c:pt idx="0">
                  <c:v>Nokia Lumia 930</c:v>
                </c:pt>
              </c:strCache>
            </c:strRef>
          </c:tx>
          <c:spPr>
            <a:ln w="38100" cmpd="dbl">
              <a:prstDash val="sysDot"/>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batterie'!$Z$4:$Z$12</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batterie'!$AA$3</c:f>
              <c:strCache>
                <c:ptCount val="1"/>
                <c:pt idx="0">
                  <c:v>Nokia Lumia 1020</c:v>
                </c:pt>
              </c:strCache>
            </c:strRef>
          </c:tx>
          <c:spPr>
            <a:ln w="38100" cmpd="dbl">
              <a:prstDash val="dash"/>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batterie'!$AA$4:$AA$12</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78648832"/>
        <c:axId val="78659584"/>
      </c:scatterChart>
      <c:valAx>
        <c:axId val="78648832"/>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78659584"/>
        <c:crosses val="autoZero"/>
        <c:crossBetween val="midCat"/>
      </c:valAx>
      <c:valAx>
        <c:axId val="78659584"/>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tickLblPos val="nextTo"/>
        <c:crossAx val="78648832"/>
        <c:crosses val="autoZero"/>
        <c:crossBetween val="midCat"/>
      </c:valAx>
    </c:plotArea>
    <c:legend>
      <c:legendPos val="r"/>
      <c:layout/>
    </c:legend>
    <c:plotVisOnly val="1"/>
  </c:chart>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48E-2"/>
          <c:w val="0.65944027777777858"/>
          <c:h val="0.79225092592592505"/>
        </c:manualLayout>
      </c:layout>
      <c:scatterChart>
        <c:scatterStyle val="smoothMarker"/>
        <c:ser>
          <c:idx val="0"/>
          <c:order val="0"/>
          <c:tx>
            <c:strRef>
              <c:f>'grafici batterie'!$P$18</c:f>
              <c:strCache>
                <c:ptCount val="1"/>
                <c:pt idx="0">
                  <c:v>Samsung Galaxy S5</c:v>
                </c:pt>
              </c:strCache>
            </c:strRef>
          </c:tx>
          <c:dLbls>
            <c:dLbl>
              <c:idx val="0"/>
              <c:layout/>
              <c:tx>
                <c:rich>
                  <a:bodyPr/>
                  <a:lstStyle/>
                  <a:p>
                    <a:r>
                      <a:rPr lang="en-US"/>
                      <a:t>2 KB</a:t>
                    </a:r>
                  </a:p>
                </c:rich>
              </c:tx>
              <c:dLblPos val="t"/>
              <c:showCatName val="1"/>
            </c:dLbl>
            <c:dLbl>
              <c:idx val="1"/>
              <c:layout/>
              <c:tx>
                <c:rich>
                  <a:bodyPr/>
                  <a:lstStyle/>
                  <a:p>
                    <a:r>
                      <a:rPr lang="en-US"/>
                      <a:t>800 KB</a:t>
                    </a:r>
                  </a:p>
                </c:rich>
              </c:tx>
              <c:dLblPos val="t"/>
              <c:showCatName val="1"/>
            </c:dLbl>
            <c:dLbl>
              <c:idx val="2"/>
              <c:layout>
                <c:manualLayout>
                  <c:x val="-1.2317901234567906E-2"/>
                  <c:y val="-9.6485185185185007E-3"/>
                </c:manualLayout>
              </c:layout>
              <c:tx>
                <c:rich>
                  <a:bodyPr/>
                  <a:lstStyle/>
                  <a:p>
                    <a:r>
                      <a:rPr lang="en-US"/>
                      <a:t>2</a:t>
                    </a:r>
                    <a:r>
                      <a:rPr lang="en-US" baseline="0"/>
                      <a:t> MB</a:t>
                    </a:r>
                    <a:endParaRPr lang="en-US"/>
                  </a:p>
                </c:rich>
              </c:tx>
              <c:dLblPos val="r"/>
              <c:showCatName val="1"/>
            </c:dLbl>
            <c:dLbl>
              <c:idx val="3"/>
              <c:layout>
                <c:manualLayout>
                  <c:x val="-1.4277932098765433E-2"/>
                  <c:y val="-2.1407777777777776E-2"/>
                </c:manualLayout>
              </c:layout>
              <c:tx>
                <c:rich>
                  <a:bodyPr/>
                  <a:lstStyle/>
                  <a:p>
                    <a:r>
                      <a:rPr lang="en-US"/>
                      <a:t>50 MB</a:t>
                    </a:r>
                  </a:p>
                </c:rich>
              </c:tx>
              <c:dLblPos val="r"/>
              <c:showCatName val="1"/>
            </c:dLbl>
            <c:dLbl>
              <c:idx val="4"/>
              <c:layout>
                <c:manualLayout>
                  <c:x val="-5.5879629629629671E-4"/>
                  <c:y val="-1.2000370370370371E-2"/>
                </c:manualLayout>
              </c:layout>
              <c:tx>
                <c:rich>
                  <a:bodyPr/>
                  <a:lstStyle/>
                  <a:p>
                    <a:r>
                      <a:rPr lang="en-US"/>
                      <a:t>200 MB</a:t>
                    </a:r>
                  </a:p>
                </c:rich>
              </c:tx>
              <c:dLblPos val="r"/>
              <c:showCatName val="1"/>
            </c:dLbl>
            <c:dLbl>
              <c:idx val="5"/>
              <c:layout>
                <c:manualLayout>
                  <c:x val="-1.4277777777777849E-2"/>
                  <c:y val="-3.0815185185185199E-2"/>
                </c:manualLayout>
              </c:layout>
              <c:tx>
                <c:rich>
                  <a:bodyPr/>
                  <a:lstStyle/>
                  <a:p>
                    <a:r>
                      <a:rPr lang="en-US"/>
                      <a:t>500 MB</a:t>
                    </a:r>
                  </a:p>
                </c:rich>
              </c:tx>
              <c:dLblPos val="r"/>
              <c:showCatName val="1"/>
            </c:dLbl>
            <c:dLbl>
              <c:idx val="6"/>
              <c:layout>
                <c:manualLayout>
                  <c:x val="-1.2317901234567906E-2"/>
                  <c:y val="-2.3759629629629641E-2"/>
                </c:manualLayout>
              </c:layout>
              <c:tx>
                <c:rich>
                  <a:bodyPr/>
                  <a:lstStyle/>
                  <a:p>
                    <a:r>
                      <a:rPr lang="en-US"/>
                      <a:t>800 MB</a:t>
                    </a:r>
                  </a:p>
                </c:rich>
              </c:tx>
              <c:dLblPos val="r"/>
              <c:showCatName val="1"/>
            </c:dLbl>
            <c:dLbl>
              <c:idx val="7"/>
              <c:layout>
                <c:manualLayout>
                  <c:x val="-5.5864197530864235E-4"/>
                  <c:y val="2.1107407407407429E-3"/>
                </c:manualLayout>
              </c:layout>
              <c:tx>
                <c:rich>
                  <a:bodyPr/>
                  <a:lstStyle/>
                  <a:p>
                    <a:r>
                      <a:rPr lang="en-US"/>
                      <a:t>1 GB</a:t>
                    </a:r>
                  </a:p>
                </c:rich>
              </c:tx>
              <c:dLblPos val="r"/>
              <c:showCatName val="1"/>
            </c:dLbl>
            <c:dLbl>
              <c:idx val="8"/>
              <c:layout>
                <c:manualLayout>
                  <c:x val="-1.6237654320987661E-2"/>
                  <c:y val="-1.4352222222222219E-2"/>
                </c:manualLayout>
              </c:layout>
              <c:tx>
                <c:rich>
                  <a:bodyPr/>
                  <a:lstStyle/>
                  <a:p>
                    <a:r>
                      <a:rPr lang="en-US"/>
                      <a:t>5 GB</a:t>
                    </a:r>
                  </a:p>
                </c:rich>
              </c:tx>
              <c:dLblPos val="r"/>
              <c:showCatName val="1"/>
            </c:dLbl>
            <c:numFmt formatCode="0.E+00" sourceLinked="0"/>
            <c:dLblPos val="t"/>
            <c:showCatName val="1"/>
          </c:dLbls>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batterie'!$P$19:$P$27</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batterie'!$Q$18</c:f>
              <c:strCache>
                <c:ptCount val="1"/>
                <c:pt idx="0">
                  <c:v>Samsung Galaxy S4</c:v>
                </c:pt>
              </c:strCache>
            </c:strRef>
          </c:tx>
          <c:spPr>
            <a:ln>
              <a:prstDash val="sys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batterie'!$Q$19:$Q$27</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batterie'!$R$18</c:f>
              <c:strCache>
                <c:ptCount val="1"/>
                <c:pt idx="0">
                  <c:v>Samsung Galaxy S3</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batterie'!$R$19:$R$27</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batterie'!$S$18</c:f>
              <c:strCache>
                <c:ptCount val="1"/>
                <c:pt idx="0">
                  <c:v>LG G3</c:v>
                </c:pt>
              </c:strCache>
            </c:strRef>
          </c:tx>
          <c:spPr>
            <a:ln>
              <a:prstDash val="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batterie'!$S$19:$S$27</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batterie'!$T$18</c:f>
              <c:strCache>
                <c:ptCount val="1"/>
                <c:pt idx="0">
                  <c:v>LG G2</c:v>
                </c:pt>
              </c:strCache>
            </c:strRef>
          </c:tx>
          <c:spPr>
            <a:ln>
              <a:prstDash val="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batterie'!$T$19:$T$27</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batterie'!$U$18</c:f>
              <c:strCache>
                <c:ptCount val="1"/>
                <c:pt idx="0">
                  <c:v>iPhone 6 plus</c:v>
                </c:pt>
              </c:strCache>
            </c:strRef>
          </c:tx>
          <c:spPr>
            <a:ln>
              <a:prstDash val="sys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batterie'!$U$19:$U$27</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batterie'!$V$18</c:f>
              <c:strCache>
                <c:ptCount val="1"/>
                <c:pt idx="0">
                  <c:v>iPhone 6</c:v>
                </c:pt>
              </c:strCache>
            </c:strRef>
          </c:tx>
          <c:spPr>
            <a:ln>
              <a:prstDash val="lg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batterie'!$V$19:$V$27</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batterie'!$W$18</c:f>
              <c:strCache>
                <c:ptCount val="1"/>
                <c:pt idx="0">
                  <c:v>iPhone 5</c:v>
                </c:pt>
              </c:strCache>
            </c:strRef>
          </c:tx>
          <c:spPr>
            <a:ln>
              <a:prstDash val="lg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batterie'!$W$19:$W$27</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batterie'!$X$18</c:f>
              <c:strCache>
                <c:ptCount val="1"/>
                <c:pt idx="0">
                  <c:v>Google Nexus 5</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batterie'!$X$19:$X$27</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batterie'!$Y$18</c:f>
              <c:strCache>
                <c:ptCount val="1"/>
                <c:pt idx="0">
                  <c:v>Google Nexus 6</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batterie'!$Y$19:$Y$27</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batterie'!$Z$18</c:f>
              <c:strCache>
                <c:ptCount val="1"/>
                <c:pt idx="0">
                  <c:v>Nokia Lumia 930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batterie'!$Z$19:$Z$27</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batterie'!$AA$18</c:f>
              <c:strCache>
                <c:ptCount val="1"/>
                <c:pt idx="0">
                  <c:v>Nokia Lumia 1020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batterie'!$AA$19:$AA$27</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78824576"/>
        <c:axId val="78826496"/>
      </c:scatterChart>
      <c:valAx>
        <c:axId val="78824576"/>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78826496"/>
        <c:crosses val="autoZero"/>
        <c:crossBetween val="midCat"/>
      </c:valAx>
      <c:valAx>
        <c:axId val="78826496"/>
        <c:scaling>
          <c:orientation val="minMax"/>
        </c:scaling>
        <c:axPos val="l"/>
        <c:majorGridlines/>
        <c:title>
          <c:tx>
            <c:rich>
              <a:bodyPr rot="-5400000" vert="horz"/>
              <a:lstStyle/>
              <a:p>
                <a:pPr>
                  <a:defRPr/>
                </a:pPr>
                <a:r>
                  <a:rPr lang="it-IT"/>
                  <a:t>Durata [h]</a:t>
                </a:r>
              </a:p>
            </c:rich>
          </c:tx>
          <c:layout/>
        </c:title>
        <c:numFmt formatCode="General" sourceLinked="1"/>
        <c:tickLblPos val="nextTo"/>
        <c:crossAx val="78824576"/>
        <c:crosses val="autoZero"/>
        <c:crossBetween val="midCat"/>
      </c:valAx>
    </c:plotArea>
    <c:legend>
      <c:legendPos val="r"/>
      <c:layout/>
    </c:legend>
    <c:plotVisOnly val="1"/>
  </c:chart>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dLbls>
            <c:dLbl>
              <c:idx val="0"/>
              <c:layout>
                <c:manualLayout>
                  <c:x val="-4.739387480311389E-2"/>
                  <c:y val="-1.9087271467291101E-2"/>
                </c:manualLayout>
              </c:layout>
              <c:tx>
                <c:rich>
                  <a:bodyPr/>
                  <a:lstStyle/>
                  <a:p>
                    <a:r>
                      <a:rPr lang="en-US"/>
                      <a:t>10 B</a:t>
                    </a:r>
                  </a:p>
                </c:rich>
              </c:tx>
              <c:dLblPos val="r"/>
              <c:showCatName val="1"/>
            </c:dLbl>
            <c:dLbl>
              <c:idx val="1"/>
              <c:layout>
                <c:manualLayout>
                  <c:x val="-3.1954884632788165E-2"/>
                  <c:y val="-1.915942699974708E-2"/>
                </c:manualLayout>
              </c:layout>
              <c:tx>
                <c:rich>
                  <a:bodyPr/>
                  <a:lstStyle/>
                  <a:p>
                    <a:r>
                      <a:rPr lang="en-US"/>
                      <a:t>30 B</a:t>
                    </a:r>
                  </a:p>
                </c:rich>
              </c:tx>
              <c:dLblPos val="r"/>
              <c:showCatName val="1"/>
            </c:dLbl>
            <c:dLbl>
              <c:idx val="2"/>
              <c:layout>
                <c:manualLayout>
                  <c:x val="-5.231383133572963E-2"/>
                  <c:y val="-1.6731550998936775E-2"/>
                </c:manualLayout>
              </c:layout>
              <c:tx>
                <c:rich>
                  <a:bodyPr/>
                  <a:lstStyle/>
                  <a:p>
                    <a:r>
                      <a:rPr lang="en-US"/>
                      <a:t>300 B</a:t>
                    </a:r>
                  </a:p>
                </c:rich>
              </c:tx>
              <c:dLblPos val="r"/>
              <c:showCatName val="1"/>
            </c:dLbl>
            <c:dLbl>
              <c:idx val="3"/>
              <c:layout>
                <c:manualLayout>
                  <c:x val="-5.1396774055026823E-2"/>
                  <c:y val="-1.6731550998936775E-2"/>
                </c:manualLayout>
              </c:layout>
              <c:tx>
                <c:rich>
                  <a:bodyPr/>
                  <a:lstStyle/>
                  <a:p>
                    <a:r>
                      <a:rPr lang="en-US"/>
                      <a:t>2 KB</a:t>
                    </a:r>
                  </a:p>
                </c:rich>
              </c:tx>
              <c:dLblPos val="r"/>
              <c:showCatName val="1"/>
            </c:dLbl>
            <c:dLbl>
              <c:idx val="4"/>
              <c:layout>
                <c:manualLayout>
                  <c:x val="-7.7169277526656324E-2"/>
                  <c:y val="-1.196483410163209E-2"/>
                </c:manualLayout>
              </c:layout>
              <c:tx>
                <c:rich>
                  <a:bodyPr/>
                  <a:lstStyle/>
                  <a:p>
                    <a:r>
                      <a:rPr lang="en-US"/>
                      <a:t>800 KB</a:t>
                    </a:r>
                  </a:p>
                </c:rich>
              </c:tx>
              <c:dLblPos val="r"/>
              <c:showCatName val="1"/>
            </c:dLbl>
            <c:dLbl>
              <c:idx val="5"/>
              <c:layout>
                <c:manualLayout>
                  <c:x val="-5.8976517618242859E-2"/>
                  <c:y val="-1.4381209734801522E-2"/>
                </c:manualLayout>
              </c:layout>
              <c:tx>
                <c:rich>
                  <a:bodyPr/>
                  <a:lstStyle/>
                  <a:p>
                    <a:r>
                      <a:rPr lang="en-US"/>
                      <a:t>2 MB</a:t>
                    </a:r>
                  </a:p>
                </c:rich>
              </c:tx>
              <c:dLblPos val="r"/>
              <c:showCatName val="1"/>
            </c:dLbl>
            <c:dLbl>
              <c:idx val="6"/>
              <c:layout>
                <c:manualLayout>
                  <c:x val="-8.8753100116219244E-2"/>
                  <c:y val="-1.6688491967315016E-2"/>
                </c:manualLayout>
              </c:layout>
              <c:tx>
                <c:rich>
                  <a:bodyPr/>
                  <a:lstStyle/>
                  <a:p>
                    <a:r>
                      <a:rPr lang="en-US"/>
                      <a:t>50 MB</a:t>
                    </a:r>
                  </a:p>
                </c:rich>
              </c:tx>
              <c:dLblPos val="r"/>
              <c:showCatName val="1"/>
            </c:dLbl>
            <c:dLbl>
              <c:idx val="7"/>
              <c:layout>
                <c:manualLayout>
                  <c:x val="-8.8180230408922561E-2"/>
                  <c:y val="-3.3796241679854997E-4"/>
                </c:manualLayout>
              </c:layout>
              <c:tx>
                <c:rich>
                  <a:bodyPr/>
                  <a:lstStyle/>
                  <a:p>
                    <a:r>
                      <a:rPr lang="en-US"/>
                      <a:t>200 MB</a:t>
                    </a:r>
                  </a:p>
                </c:rich>
              </c:tx>
              <c:dLblPos val="r"/>
              <c:showCatName val="1"/>
            </c:dLbl>
            <c:dLbl>
              <c:idx val="8"/>
              <c:layout>
                <c:manualLayout>
                  <c:x val="-9.0674821818719747E-2"/>
                  <c:y val="-1.8623175986045236E-4"/>
                </c:manualLayout>
              </c:layout>
              <c:tx>
                <c:rich>
                  <a:bodyPr/>
                  <a:lstStyle/>
                  <a:p>
                    <a:r>
                      <a:rPr lang="en-US"/>
                      <a:t>500 MB</a:t>
                    </a:r>
                  </a:p>
                </c:rich>
              </c:tx>
              <c:dLblPos val="r"/>
              <c:showCatName val="1"/>
            </c:dLbl>
            <c:dLbl>
              <c:idx val="9"/>
              <c:layout>
                <c:manualLayout>
                  <c:x val="-8.2816186481252288E-2"/>
                  <c:y val="-7.2533931649234364E-3"/>
                </c:manualLayout>
              </c:layout>
              <c:tx>
                <c:rich>
                  <a:bodyPr/>
                  <a:lstStyle/>
                  <a:p>
                    <a:r>
                      <a:rPr lang="en-US"/>
                      <a:t>800 MB</a:t>
                    </a:r>
                  </a:p>
                </c:rich>
              </c:tx>
              <c:dLblPos val="r"/>
              <c:showCatName val="1"/>
            </c:dLbl>
            <c:dLbl>
              <c:idx val="10"/>
              <c:layout>
                <c:manualLayout>
                  <c:x val="-5.3475243655899798E-2"/>
                  <c:y val="-1.9019938669652313E-2"/>
                </c:manualLayout>
              </c:layout>
              <c:tx>
                <c:rich>
                  <a:bodyPr/>
                  <a:lstStyle/>
                  <a:p>
                    <a:r>
                      <a:rPr lang="en-US"/>
                      <a:t>1 GB</a:t>
                    </a:r>
                  </a:p>
                </c:rich>
              </c:tx>
              <c:dLblPos val="r"/>
              <c:showCatName val="1"/>
            </c:dLbl>
            <c:dLbl>
              <c:idx val="11"/>
              <c:layout>
                <c:manualLayout>
                  <c:x val="-5.7193596889371062E-2"/>
                  <c:y val="-1.4326675733408125E-2"/>
                </c:manualLayout>
              </c:layout>
              <c:tx>
                <c:rich>
                  <a:bodyPr/>
                  <a:lstStyle/>
                  <a:p>
                    <a:r>
                      <a:rPr lang="en-US"/>
                      <a:t>5</a:t>
                    </a:r>
                    <a:r>
                      <a:rPr lang="en-US" baseline="0"/>
                      <a:t> GB</a:t>
                    </a:r>
                    <a:endParaRPr lang="en-US"/>
                  </a:p>
                </c:rich>
              </c:tx>
              <c:dLblPos val="r"/>
              <c:showCatName val="1"/>
            </c:dLbl>
            <c:numFmt formatCode="0.E+00" sourceLinked="0"/>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84194816"/>
        <c:axId val="84196736"/>
      </c:scatterChart>
      <c:valAx>
        <c:axId val="84194816"/>
        <c:scaling>
          <c:logBase val="10"/>
          <c:orientation val="minMax"/>
        </c:scaling>
        <c:axPos val="b"/>
        <c:min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84196736"/>
        <c:crossesAt val="1.0000000000000013E-3"/>
        <c:crossBetween val="midCat"/>
      </c:valAx>
      <c:valAx>
        <c:axId val="84196736"/>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84194816"/>
        <c:crosses val="autoZero"/>
        <c:crossBetween val="midCat"/>
      </c:valAx>
    </c:plotArea>
    <c:plotVisOnly val="1"/>
  </c:chart>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80694656"/>
        <c:axId val="80717312"/>
      </c:scatterChart>
      <c:valAx>
        <c:axId val="80694656"/>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80717312"/>
        <c:crossesAt val="1.0000000000000018E-3"/>
        <c:crossBetween val="midCat"/>
      </c:valAx>
      <c:valAx>
        <c:axId val="80717312"/>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80694656"/>
        <c:crosses val="autoZero"/>
        <c:crossBetween val="midCat"/>
      </c:valAx>
    </c:plotArea>
    <c:plotVisOnly val="1"/>
  </c:chart>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2</xdr:row>
      <xdr:rowOff>33617</xdr:rowOff>
    </xdr:from>
    <xdr:to>
      <xdr:col>38</xdr:col>
      <xdr:colOff>372794</xdr:colOff>
      <xdr:row>30</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2</xdr:row>
      <xdr:rowOff>64944</xdr:rowOff>
    </xdr:from>
    <xdr:to>
      <xdr:col>49</xdr:col>
      <xdr:colOff>436336</xdr:colOff>
      <xdr:row>30</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533399</xdr:colOff>
      <xdr:row>1</xdr:row>
      <xdr:rowOff>0</xdr:rowOff>
    </xdr:from>
    <xdr:to>
      <xdr:col>59</xdr:col>
      <xdr:colOff>277864</xdr:colOff>
      <xdr:row>29</xdr:row>
      <xdr:rowOff>25178</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zoomScale="55" zoomScaleNormal="55"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47" t="s">
        <v>2</v>
      </c>
      <c r="E1" s="447"/>
      <c r="F1" s="75" t="s">
        <v>53</v>
      </c>
      <c r="I1" s="448" t="s">
        <v>54</v>
      </c>
      <c r="J1" s="449"/>
      <c r="K1" s="449"/>
      <c r="L1" s="450"/>
      <c r="M1" s="451" t="s">
        <v>53</v>
      </c>
      <c r="N1" s="452"/>
      <c r="O1" s="452"/>
      <c r="P1" s="452"/>
      <c r="Q1" s="452"/>
      <c r="R1" s="452"/>
    </row>
    <row r="2" spans="2:18" ht="15.75">
      <c r="D2" s="21" t="s">
        <v>18</v>
      </c>
      <c r="E2" s="21" t="s">
        <v>19</v>
      </c>
      <c r="F2" s="453" t="s">
        <v>32</v>
      </c>
      <c r="H2" s="25"/>
      <c r="I2" s="43" t="s">
        <v>39</v>
      </c>
      <c r="J2" s="321" t="s">
        <v>56</v>
      </c>
      <c r="K2" s="325">
        <v>150</v>
      </c>
      <c r="L2" s="47" t="s">
        <v>55</v>
      </c>
      <c r="M2" s="456" t="s">
        <v>64</v>
      </c>
      <c r="N2" s="457"/>
      <c r="O2" s="457"/>
      <c r="P2" s="457"/>
      <c r="Q2" s="457"/>
      <c r="R2" s="458"/>
    </row>
    <row r="3" spans="2:18">
      <c r="B3" s="431" t="s">
        <v>20</v>
      </c>
      <c r="C3" s="432"/>
      <c r="D3" s="42">
        <v>100</v>
      </c>
      <c r="E3" s="42" t="s">
        <v>21</v>
      </c>
      <c r="F3" s="454"/>
      <c r="H3" s="25"/>
      <c r="I3" s="46" t="s">
        <v>48</v>
      </c>
      <c r="J3" s="322" t="s">
        <v>56</v>
      </c>
      <c r="K3" s="322">
        <v>10</v>
      </c>
      <c r="L3" s="48" t="s">
        <v>57</v>
      </c>
      <c r="M3" s="459"/>
      <c r="N3" s="460"/>
      <c r="O3" s="460"/>
      <c r="P3" s="460"/>
      <c r="Q3" s="460"/>
      <c r="R3" s="461"/>
    </row>
    <row r="4" spans="2:18">
      <c r="B4" s="433" t="s">
        <v>102</v>
      </c>
      <c r="C4" s="434"/>
      <c r="D4" s="445" t="s">
        <v>103</v>
      </c>
      <c r="E4" s="437">
        <v>1</v>
      </c>
      <c r="F4" s="454"/>
      <c r="H4" s="25"/>
      <c r="I4" s="44" t="s">
        <v>49</v>
      </c>
      <c r="J4" s="323" t="s">
        <v>56</v>
      </c>
      <c r="K4" s="323">
        <v>15</v>
      </c>
      <c r="L4" s="49" t="s">
        <v>58</v>
      </c>
      <c r="M4" s="51"/>
      <c r="N4" s="53"/>
      <c r="O4" s="53"/>
      <c r="P4" s="53"/>
      <c r="Q4" s="53"/>
      <c r="R4" s="54"/>
    </row>
    <row r="5" spans="2:18">
      <c r="B5" s="435"/>
      <c r="C5" s="436"/>
      <c r="D5" s="446"/>
      <c r="E5" s="438"/>
      <c r="F5" s="454"/>
      <c r="H5" s="25"/>
      <c r="I5" s="46" t="s">
        <v>50</v>
      </c>
      <c r="J5" s="322"/>
      <c r="K5" s="326">
        <v>3</v>
      </c>
      <c r="L5" s="48" t="s">
        <v>59</v>
      </c>
      <c r="M5" s="51" t="s">
        <v>67</v>
      </c>
      <c r="N5" s="421" t="s">
        <v>63</v>
      </c>
      <c r="O5" s="439"/>
      <c r="P5" s="439"/>
      <c r="Q5" s="439"/>
      <c r="R5" s="440"/>
    </row>
    <row r="6" spans="2:18">
      <c r="B6" s="441" t="s">
        <v>101</v>
      </c>
      <c r="C6" s="442"/>
      <c r="D6" s="417" t="s">
        <v>22</v>
      </c>
      <c r="E6" s="419" t="s">
        <v>23</v>
      </c>
      <c r="F6" s="454"/>
      <c r="H6" s="25"/>
      <c r="I6" s="45" t="s">
        <v>52</v>
      </c>
      <c r="J6" s="324" t="s">
        <v>56</v>
      </c>
      <c r="K6" s="324">
        <v>1</v>
      </c>
      <c r="L6" s="50" t="s">
        <v>62</v>
      </c>
      <c r="M6" s="51" t="s">
        <v>68</v>
      </c>
      <c r="N6" s="421" t="s">
        <v>69</v>
      </c>
      <c r="O6" s="421"/>
      <c r="P6" s="421"/>
      <c r="Q6" s="421"/>
      <c r="R6" s="422"/>
    </row>
    <row r="7" spans="2:18">
      <c r="B7" s="443"/>
      <c r="C7" s="444"/>
      <c r="D7" s="418"/>
      <c r="E7" s="420"/>
      <c r="F7" s="454"/>
      <c r="H7" s="25"/>
      <c r="I7" s="46" t="s">
        <v>51</v>
      </c>
      <c r="J7" s="322" t="s">
        <v>60</v>
      </c>
      <c r="K7" s="322">
        <v>2</v>
      </c>
      <c r="L7" s="48" t="s">
        <v>61</v>
      </c>
      <c r="M7" s="52" t="s">
        <v>65</v>
      </c>
      <c r="N7" s="423" t="s">
        <v>66</v>
      </c>
      <c r="O7" s="423"/>
      <c r="P7" s="423"/>
      <c r="Q7" s="423"/>
      <c r="R7" s="424"/>
    </row>
    <row r="8" spans="2:18">
      <c r="B8" s="409" t="s">
        <v>24</v>
      </c>
      <c r="C8" s="410"/>
      <c r="D8" s="68">
        <v>100</v>
      </c>
      <c r="E8" s="68">
        <v>6</v>
      </c>
      <c r="F8" s="454"/>
      <c r="H8" s="25"/>
      <c r="I8" s="55" t="s">
        <v>111</v>
      </c>
      <c r="J8" s="324" t="s">
        <v>56</v>
      </c>
      <c r="K8" s="327">
        <v>1</v>
      </c>
      <c r="L8" s="56" t="s">
        <v>112</v>
      </c>
    </row>
    <row r="9" spans="2:18">
      <c r="B9" s="411" t="s">
        <v>25</v>
      </c>
      <c r="C9" s="412"/>
      <c r="D9" s="417">
        <v>100</v>
      </c>
      <c r="E9" s="417">
        <v>3</v>
      </c>
      <c r="F9" s="454"/>
      <c r="H9" s="25"/>
      <c r="J9" s="132"/>
      <c r="K9" s="320"/>
    </row>
    <row r="10" spans="2:18">
      <c r="B10" s="413"/>
      <c r="C10" s="414"/>
      <c r="D10" s="462"/>
      <c r="E10" s="462"/>
      <c r="F10" s="454"/>
      <c r="H10" s="25"/>
      <c r="J10" s="132"/>
      <c r="K10" s="320"/>
    </row>
    <row r="11" spans="2:18">
      <c r="B11" s="415"/>
      <c r="C11" s="416"/>
      <c r="D11" s="418"/>
      <c r="E11" s="418"/>
      <c r="F11" s="454"/>
      <c r="H11" s="25"/>
      <c r="J11" s="132"/>
      <c r="K11" s="320"/>
    </row>
    <row r="12" spans="2:18">
      <c r="B12" s="425" t="s">
        <v>27</v>
      </c>
      <c r="C12" s="426"/>
      <c r="D12" s="68">
        <v>1</v>
      </c>
      <c r="E12" s="68" t="s">
        <v>26</v>
      </c>
      <c r="F12" s="454"/>
      <c r="H12" s="25"/>
      <c r="I12" s="463" t="s">
        <v>71</v>
      </c>
      <c r="J12" s="465" t="s">
        <v>56</v>
      </c>
      <c r="K12" s="467">
        <v>15</v>
      </c>
      <c r="L12" s="469" t="s">
        <v>57</v>
      </c>
    </row>
    <row r="13" spans="2:18">
      <c r="B13" s="427" t="s">
        <v>28</v>
      </c>
      <c r="C13" s="428"/>
      <c r="D13" s="417" t="s">
        <v>29</v>
      </c>
      <c r="E13" s="417" t="s">
        <v>30</v>
      </c>
      <c r="F13" s="454"/>
      <c r="H13" s="25"/>
      <c r="I13" s="464"/>
      <c r="J13" s="466"/>
      <c r="K13" s="468"/>
      <c r="L13" s="470"/>
    </row>
    <row r="14" spans="2:18">
      <c r="B14" s="429"/>
      <c r="C14" s="430"/>
      <c r="D14" s="418"/>
      <c r="E14" s="418"/>
      <c r="F14" s="454"/>
    </row>
    <row r="15" spans="2:18">
      <c r="B15" s="474" t="s">
        <v>33</v>
      </c>
      <c r="C15" s="475"/>
      <c r="D15" s="69" t="s">
        <v>38</v>
      </c>
      <c r="E15" s="70"/>
      <c r="F15" s="454"/>
    </row>
    <row r="16" spans="2:18">
      <c r="B16" s="476"/>
      <c r="C16" s="477"/>
      <c r="D16" s="71" t="s">
        <v>34</v>
      </c>
      <c r="E16" s="72"/>
      <c r="F16" s="454"/>
    </row>
    <row r="17" spans="2:21">
      <c r="B17" s="476"/>
      <c r="C17" s="477"/>
      <c r="D17" s="71" t="s">
        <v>35</v>
      </c>
      <c r="E17" s="72"/>
      <c r="F17" s="454"/>
      <c r="J17" s="27"/>
      <c r="K17" s="27"/>
      <c r="L17" s="27"/>
      <c r="M17" s="27"/>
      <c r="N17" s="27"/>
      <c r="O17" s="27"/>
    </row>
    <row r="18" spans="2:21">
      <c r="B18" s="476"/>
      <c r="C18" s="477"/>
      <c r="D18" s="71" t="s">
        <v>36</v>
      </c>
      <c r="E18" s="72"/>
      <c r="F18" s="454"/>
      <c r="J18" s="27"/>
      <c r="K18" s="27"/>
      <c r="L18" s="27"/>
      <c r="M18" s="27"/>
      <c r="N18" s="27"/>
      <c r="O18" s="27"/>
    </row>
    <row r="19" spans="2:21">
      <c r="B19" s="478"/>
      <c r="C19" s="479"/>
      <c r="D19" s="73" t="s">
        <v>37</v>
      </c>
      <c r="E19" s="74"/>
      <c r="F19" s="455"/>
    </row>
    <row r="22" spans="2:21" ht="18.75">
      <c r="F22" s="484" t="s">
        <v>351</v>
      </c>
      <c r="G22" s="485"/>
      <c r="H22" s="485"/>
      <c r="I22" s="485"/>
      <c r="J22" s="485"/>
      <c r="K22" s="485"/>
      <c r="L22" s="485"/>
      <c r="M22" s="485"/>
      <c r="N22" s="486"/>
    </row>
    <row r="24" spans="2:21">
      <c r="B24" s="490" t="s">
        <v>40</v>
      </c>
      <c r="C24" s="491"/>
      <c r="D24" s="491"/>
      <c r="E24" s="491"/>
      <c r="F24" s="491"/>
      <c r="G24" s="491"/>
      <c r="H24" s="491"/>
      <c r="I24" s="491"/>
      <c r="J24" s="492"/>
      <c r="L24" s="490" t="s">
        <v>45</v>
      </c>
      <c r="M24" s="491"/>
      <c r="N24" s="491"/>
      <c r="O24" s="491"/>
      <c r="P24" s="491"/>
      <c r="Q24" s="491"/>
      <c r="R24" s="491"/>
      <c r="S24" s="491"/>
      <c r="T24" s="491"/>
      <c r="U24" s="492"/>
    </row>
    <row r="25" spans="2:21">
      <c r="B25" s="493"/>
      <c r="C25" s="494"/>
      <c r="D25" s="494"/>
      <c r="E25" s="494"/>
      <c r="F25" s="494"/>
      <c r="G25" s="494"/>
      <c r="H25" s="494"/>
      <c r="I25" s="494"/>
      <c r="J25" s="495"/>
      <c r="L25" s="493"/>
      <c r="M25" s="494"/>
      <c r="N25" s="494"/>
      <c r="O25" s="494"/>
      <c r="P25" s="494"/>
      <c r="Q25" s="494"/>
      <c r="R25" s="494"/>
      <c r="S25" s="494"/>
      <c r="T25" s="494"/>
      <c r="U25" s="495"/>
    </row>
    <row r="26" spans="2:21">
      <c r="B26" s="493"/>
      <c r="C26" s="494"/>
      <c r="D26" s="494"/>
      <c r="E26" s="494"/>
      <c r="F26" s="494"/>
      <c r="G26" s="494"/>
      <c r="H26" s="494"/>
      <c r="I26" s="494"/>
      <c r="J26" s="495"/>
      <c r="L26" s="493"/>
      <c r="M26" s="494"/>
      <c r="N26" s="494"/>
      <c r="O26" s="494"/>
      <c r="P26" s="494"/>
      <c r="Q26" s="494"/>
      <c r="R26" s="494"/>
      <c r="S26" s="494"/>
      <c r="T26" s="494"/>
      <c r="U26" s="495"/>
    </row>
    <row r="27" spans="2:21">
      <c r="B27" s="493"/>
      <c r="C27" s="494"/>
      <c r="D27" s="494"/>
      <c r="E27" s="494"/>
      <c r="F27" s="494"/>
      <c r="G27" s="494"/>
      <c r="H27" s="494"/>
      <c r="I27" s="494"/>
      <c r="J27" s="495"/>
      <c r="L27" s="493"/>
      <c r="M27" s="494"/>
      <c r="N27" s="494"/>
      <c r="O27" s="494"/>
      <c r="P27" s="494"/>
      <c r="Q27" s="494"/>
      <c r="R27" s="494"/>
      <c r="S27" s="494"/>
      <c r="T27" s="494"/>
      <c r="U27" s="495"/>
    </row>
    <row r="28" spans="2:21">
      <c r="B28" s="493"/>
      <c r="C28" s="494"/>
      <c r="D28" s="494"/>
      <c r="E28" s="494"/>
      <c r="F28" s="494"/>
      <c r="G28" s="494"/>
      <c r="H28" s="494"/>
      <c r="I28" s="494"/>
      <c r="J28" s="495"/>
      <c r="L28" s="493"/>
      <c r="M28" s="494"/>
      <c r="N28" s="494"/>
      <c r="O28" s="494"/>
      <c r="P28" s="494"/>
      <c r="Q28" s="494"/>
      <c r="R28" s="494"/>
      <c r="S28" s="494"/>
      <c r="T28" s="494"/>
      <c r="U28" s="495"/>
    </row>
    <row r="29" spans="2:21">
      <c r="B29" s="493"/>
      <c r="C29" s="494"/>
      <c r="D29" s="494"/>
      <c r="E29" s="494"/>
      <c r="F29" s="494"/>
      <c r="G29" s="494"/>
      <c r="H29" s="494"/>
      <c r="I29" s="494"/>
      <c r="J29" s="495"/>
      <c r="L29" s="493"/>
      <c r="M29" s="494"/>
      <c r="N29" s="494"/>
      <c r="O29" s="494"/>
      <c r="P29" s="494"/>
      <c r="Q29" s="494"/>
      <c r="R29" s="494"/>
      <c r="S29" s="494"/>
      <c r="T29" s="494"/>
      <c r="U29" s="495"/>
    </row>
    <row r="30" spans="2:21">
      <c r="B30" s="493"/>
      <c r="C30" s="494"/>
      <c r="D30" s="494"/>
      <c r="E30" s="494"/>
      <c r="F30" s="494"/>
      <c r="G30" s="494"/>
      <c r="H30" s="494"/>
      <c r="I30" s="494"/>
      <c r="J30" s="495"/>
      <c r="L30" s="493"/>
      <c r="M30" s="494"/>
      <c r="N30" s="494"/>
      <c r="O30" s="494"/>
      <c r="P30" s="494"/>
      <c r="Q30" s="494"/>
      <c r="R30" s="494"/>
      <c r="S30" s="494"/>
      <c r="T30" s="494"/>
      <c r="U30" s="495"/>
    </row>
    <row r="31" spans="2:21">
      <c r="B31" s="29"/>
      <c r="C31" s="30" t="s">
        <v>42</v>
      </c>
      <c r="D31" s="31" t="s">
        <v>41</v>
      </c>
      <c r="E31" s="32"/>
      <c r="F31" s="32"/>
      <c r="G31" s="32"/>
      <c r="H31" s="32"/>
      <c r="I31" s="32"/>
      <c r="J31" s="33"/>
      <c r="L31" s="493"/>
      <c r="M31" s="494"/>
      <c r="N31" s="494"/>
      <c r="O31" s="494"/>
      <c r="P31" s="494"/>
      <c r="Q31" s="494"/>
      <c r="R31" s="494"/>
      <c r="S31" s="494"/>
      <c r="T31" s="494"/>
      <c r="U31" s="495"/>
    </row>
    <row r="32" spans="2:21">
      <c r="B32" s="34"/>
      <c r="C32" s="30" t="s">
        <v>42</v>
      </c>
      <c r="D32" s="499" t="s">
        <v>44</v>
      </c>
      <c r="E32" s="499"/>
      <c r="F32" s="499"/>
      <c r="G32" s="499"/>
      <c r="H32" s="499"/>
      <c r="I32" s="499"/>
      <c r="J32" s="500"/>
      <c r="L32" s="493"/>
      <c r="M32" s="494"/>
      <c r="N32" s="494"/>
      <c r="O32" s="494"/>
      <c r="P32" s="494"/>
      <c r="Q32" s="494"/>
      <c r="R32" s="494"/>
      <c r="S32" s="494"/>
      <c r="T32" s="494"/>
      <c r="U32" s="495"/>
    </row>
    <row r="33" spans="2:21">
      <c r="B33" s="35"/>
      <c r="C33" s="36"/>
      <c r="D33" s="499"/>
      <c r="E33" s="499"/>
      <c r="F33" s="499"/>
      <c r="G33" s="499"/>
      <c r="H33" s="499"/>
      <c r="I33" s="499"/>
      <c r="J33" s="500"/>
      <c r="L33" s="493"/>
      <c r="M33" s="494"/>
      <c r="N33" s="494"/>
      <c r="O33" s="494"/>
      <c r="P33" s="494"/>
      <c r="Q33" s="494"/>
      <c r="R33" s="494"/>
      <c r="S33" s="494"/>
      <c r="T33" s="494"/>
      <c r="U33" s="495"/>
    </row>
    <row r="34" spans="2:21">
      <c r="B34" s="37"/>
      <c r="C34" s="38" t="s">
        <v>42</v>
      </c>
      <c r="D34" s="501" t="s">
        <v>43</v>
      </c>
      <c r="E34" s="502"/>
      <c r="F34" s="502"/>
      <c r="G34" s="502"/>
      <c r="H34" s="502"/>
      <c r="I34" s="502"/>
      <c r="J34" s="503"/>
      <c r="L34" s="493"/>
      <c r="M34" s="494"/>
      <c r="N34" s="494"/>
      <c r="O34" s="494"/>
      <c r="P34" s="494"/>
      <c r="Q34" s="494"/>
      <c r="R34" s="494"/>
      <c r="S34" s="494"/>
      <c r="T34" s="494"/>
      <c r="U34" s="495"/>
    </row>
    <row r="35" spans="2:21">
      <c r="B35" s="39"/>
      <c r="C35" s="40"/>
      <c r="D35" s="504"/>
      <c r="E35" s="504"/>
      <c r="F35" s="504"/>
      <c r="G35" s="504"/>
      <c r="H35" s="504"/>
      <c r="I35" s="504"/>
      <c r="J35" s="505"/>
      <c r="L35" s="496"/>
      <c r="M35" s="497"/>
      <c r="N35" s="497"/>
      <c r="O35" s="497"/>
      <c r="P35" s="497"/>
      <c r="Q35" s="497"/>
      <c r="R35" s="497"/>
      <c r="S35" s="497"/>
      <c r="T35" s="497"/>
      <c r="U35" s="498"/>
    </row>
    <row r="36" spans="2:21">
      <c r="B36" s="28"/>
      <c r="C36" s="28"/>
      <c r="D36" s="28"/>
      <c r="E36" s="28"/>
      <c r="F36" s="28"/>
      <c r="G36" s="28"/>
      <c r="H36" s="28"/>
      <c r="I36" s="27"/>
    </row>
    <row r="37" spans="2:21">
      <c r="C37" s="41" t="s">
        <v>46</v>
      </c>
      <c r="D37" s="480" t="s">
        <v>47</v>
      </c>
      <c r="E37" s="480"/>
      <c r="F37" s="480"/>
      <c r="G37" s="480"/>
      <c r="H37" s="481"/>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71" t="s">
        <v>104</v>
      </c>
      <c r="M41" s="472"/>
      <c r="N41" s="473"/>
      <c r="O41" s="471" t="s">
        <v>105</v>
      </c>
      <c r="P41" s="472"/>
      <c r="Q41" s="473"/>
      <c r="R41" s="76" t="s">
        <v>92</v>
      </c>
    </row>
    <row r="42" spans="2:21">
      <c r="C42" s="82" t="s">
        <v>95</v>
      </c>
      <c r="D42" s="299">
        <v>2.5</v>
      </c>
      <c r="E42" s="298">
        <v>4</v>
      </c>
      <c r="F42" s="65" t="s">
        <v>96</v>
      </c>
      <c r="L42" s="487" t="s">
        <v>107</v>
      </c>
      <c r="M42" s="488"/>
      <c r="N42" s="489"/>
      <c r="O42" s="487" t="s">
        <v>106</v>
      </c>
      <c r="P42" s="488"/>
      <c r="Q42" s="489"/>
      <c r="R42" s="26" t="s">
        <v>108</v>
      </c>
      <c r="S42" s="329"/>
      <c r="T42" s="329"/>
    </row>
    <row r="43" spans="2:21" ht="15.75" thickBot="1">
      <c r="C43" s="83" t="s">
        <v>97</v>
      </c>
      <c r="D43" s="80">
        <v>1</v>
      </c>
      <c r="E43" s="66">
        <v>0</v>
      </c>
      <c r="F43" s="67" t="s">
        <v>98</v>
      </c>
    </row>
    <row r="44" spans="2:21">
      <c r="M44" s="41" t="s">
        <v>46</v>
      </c>
      <c r="N44" s="482" t="s">
        <v>109</v>
      </c>
      <c r="O44" s="482"/>
      <c r="P44" s="482"/>
      <c r="Q44" s="482"/>
      <c r="R44" s="483"/>
      <c r="S44" s="330"/>
      <c r="T44" s="330"/>
    </row>
    <row r="45" spans="2:21">
      <c r="C45" s="41" t="s">
        <v>46</v>
      </c>
      <c r="D45" s="480" t="s">
        <v>100</v>
      </c>
      <c r="E45" s="480"/>
      <c r="F45" s="480"/>
      <c r="G45" s="481"/>
    </row>
    <row r="47" spans="2:21">
      <c r="G47" s="328"/>
    </row>
  </sheetData>
  <mergeCells count="40">
    <mergeCell ref="O41:Q41"/>
    <mergeCell ref="B15:C19"/>
    <mergeCell ref="D45:G45"/>
    <mergeCell ref="N44:R44"/>
    <mergeCell ref="F22:N22"/>
    <mergeCell ref="L41:N41"/>
    <mergeCell ref="L42:N42"/>
    <mergeCell ref="O42:Q42"/>
    <mergeCell ref="D37:H37"/>
    <mergeCell ref="B24:J30"/>
    <mergeCell ref="L24:U35"/>
    <mergeCell ref="D32:J33"/>
    <mergeCell ref="D34:J35"/>
    <mergeCell ref="D1:E1"/>
    <mergeCell ref="I1:L1"/>
    <mergeCell ref="M1:R1"/>
    <mergeCell ref="F2:F19"/>
    <mergeCell ref="M2:R3"/>
    <mergeCell ref="D9:D11"/>
    <mergeCell ref="E9:E11"/>
    <mergeCell ref="E13:E14"/>
    <mergeCell ref="I12:I13"/>
    <mergeCell ref="J12:J13"/>
    <mergeCell ref="K12:K13"/>
    <mergeCell ref="L12:L13"/>
    <mergeCell ref="B3:C3"/>
    <mergeCell ref="B4:C5"/>
    <mergeCell ref="E4:E5"/>
    <mergeCell ref="N5:R5"/>
    <mergeCell ref="B6:C7"/>
    <mergeCell ref="D6:D7"/>
    <mergeCell ref="D4:D5"/>
    <mergeCell ref="B8:C8"/>
    <mergeCell ref="B9:C11"/>
    <mergeCell ref="D13:D14"/>
    <mergeCell ref="E6:E7"/>
    <mergeCell ref="N6:R6"/>
    <mergeCell ref="N7:R7"/>
    <mergeCell ref="B12:C12"/>
    <mergeCell ref="B13:C14"/>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zoomScale="55" zoomScaleNormal="55" workbookViewId="0">
      <selection activeCell="R38" sqref="R38"/>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6" width="4.85546875" customWidth="1"/>
    <col min="17" max="17" width="6.42578125" customWidth="1"/>
    <col min="18" max="18" width="11" bestFit="1" customWidth="1"/>
    <col min="19" max="19" width="9" customWidth="1"/>
    <col min="20" max="20" width="9.5703125" customWidth="1"/>
    <col min="21" max="34" width="9.140625" customWidth="1"/>
    <col min="40" max="41" width="9.140625" customWidth="1"/>
  </cols>
  <sheetData>
    <row r="1" spans="1:47" ht="21">
      <c r="A1" s="509" t="s">
        <v>13</v>
      </c>
      <c r="B1" s="512" t="s">
        <v>2</v>
      </c>
      <c r="C1" s="515" t="s">
        <v>11</v>
      </c>
      <c r="D1" s="516"/>
      <c r="E1" s="516"/>
      <c r="F1" s="516"/>
      <c r="G1" s="516"/>
      <c r="H1" s="517"/>
      <c r="I1" s="523" t="s">
        <v>73</v>
      </c>
      <c r="J1" s="524"/>
      <c r="K1" s="524"/>
      <c r="L1" s="524"/>
      <c r="M1" s="524"/>
      <c r="N1" s="525"/>
      <c r="R1" s="544" t="s">
        <v>70</v>
      </c>
      <c r="S1" s="545"/>
      <c r="T1" s="545"/>
      <c r="U1" s="545"/>
      <c r="V1" s="545"/>
      <c r="W1" s="545"/>
      <c r="X1" s="545"/>
      <c r="Y1" s="545"/>
      <c r="Z1" s="545"/>
      <c r="AA1" s="545"/>
      <c r="AB1" s="545"/>
      <c r="AC1" s="546"/>
    </row>
    <row r="2" spans="1:47" ht="15.75" customHeight="1">
      <c r="A2" s="510"/>
      <c r="B2" s="513"/>
      <c r="C2" s="526" t="s">
        <v>1</v>
      </c>
      <c r="D2" s="526" t="s">
        <v>10</v>
      </c>
      <c r="E2" s="526" t="s">
        <v>12</v>
      </c>
      <c r="F2" s="533" t="s">
        <v>4</v>
      </c>
      <c r="G2" s="534"/>
      <c r="H2" s="535"/>
      <c r="I2" s="528" t="s">
        <v>81</v>
      </c>
      <c r="J2" s="518" t="s">
        <v>79</v>
      </c>
      <c r="K2" s="519"/>
      <c r="L2" s="520"/>
      <c r="M2" s="521" t="s">
        <v>80</v>
      </c>
      <c r="N2" s="522"/>
      <c r="R2" s="541" t="str">
        <f>'hp. 1.0'!A6</f>
        <v>Hp. 1.1) 1tx/min</v>
      </c>
      <c r="S2" s="542"/>
      <c r="T2" s="543"/>
      <c r="U2" s="538" t="s">
        <v>352</v>
      </c>
      <c r="V2" s="539"/>
      <c r="W2" s="539"/>
      <c r="X2" s="539"/>
      <c r="Y2" s="539"/>
      <c r="Z2" s="539"/>
      <c r="AA2" s="539"/>
      <c r="AB2" s="539"/>
      <c r="AC2" s="540"/>
    </row>
    <row r="3" spans="1:47" ht="15.75" customHeight="1">
      <c r="A3" s="510"/>
      <c r="B3" s="513"/>
      <c r="C3" s="547"/>
      <c r="D3" s="547"/>
      <c r="E3" s="547"/>
      <c r="F3" s="526" t="s">
        <v>8</v>
      </c>
      <c r="G3" s="526" t="s">
        <v>77</v>
      </c>
      <c r="H3" s="526" t="s">
        <v>78</v>
      </c>
      <c r="I3" s="529"/>
      <c r="J3" s="531" t="s">
        <v>74</v>
      </c>
      <c r="K3" s="531" t="s">
        <v>75</v>
      </c>
      <c r="L3" s="531" t="s">
        <v>76</v>
      </c>
      <c r="M3" s="548" t="s">
        <v>75</v>
      </c>
      <c r="N3" s="548" t="s">
        <v>76</v>
      </c>
      <c r="R3" s="536" t="s">
        <v>87</v>
      </c>
      <c r="S3" s="536" t="s">
        <v>84</v>
      </c>
      <c r="T3" s="536" t="s">
        <v>85</v>
      </c>
      <c r="U3" s="538" t="s">
        <v>360</v>
      </c>
      <c r="V3" s="539"/>
      <c r="W3" s="540"/>
      <c r="X3" s="538" t="s">
        <v>377</v>
      </c>
      <c r="Y3" s="539"/>
      <c r="Z3" s="540"/>
      <c r="AA3" s="538" t="s">
        <v>381</v>
      </c>
      <c r="AB3" s="539"/>
      <c r="AC3" s="540"/>
      <c r="AD3" s="538" t="s">
        <v>394</v>
      </c>
      <c r="AE3" s="539"/>
      <c r="AF3" s="540"/>
      <c r="AG3" s="538" t="s">
        <v>393</v>
      </c>
      <c r="AH3" s="539"/>
      <c r="AI3" s="540"/>
      <c r="AJ3" s="538" t="s">
        <v>398</v>
      </c>
      <c r="AK3" s="539"/>
      <c r="AL3" s="540"/>
      <c r="AM3" s="538" t="s">
        <v>395</v>
      </c>
      <c r="AN3" s="539"/>
      <c r="AO3" s="540"/>
      <c r="AP3" s="538" t="s">
        <v>396</v>
      </c>
      <c r="AQ3" s="539"/>
      <c r="AR3" s="540"/>
      <c r="AS3" s="538" t="s">
        <v>397</v>
      </c>
      <c r="AT3" s="539"/>
      <c r="AU3" s="540"/>
    </row>
    <row r="4" spans="1:47" ht="15.75" customHeight="1">
      <c r="A4" s="511"/>
      <c r="B4" s="514"/>
      <c r="C4" s="527"/>
      <c r="D4" s="527"/>
      <c r="E4" s="527"/>
      <c r="F4" s="527"/>
      <c r="G4" s="527"/>
      <c r="H4" s="527"/>
      <c r="I4" s="530"/>
      <c r="J4" s="532"/>
      <c r="K4" s="532"/>
      <c r="L4" s="532"/>
      <c r="M4" s="549"/>
      <c r="N4" s="549"/>
      <c r="P4" t="s">
        <v>410</v>
      </c>
      <c r="R4" s="537"/>
      <c r="S4" s="537"/>
      <c r="T4" s="537"/>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 t="shared" ref="S5:S16" si="0">TRUNC(E5/R5,2)</f>
        <v>3.47</v>
      </c>
      <c r="T5" s="381">
        <f>TRUNC(S5*'hp. 1.0'!$D$3)</f>
        <v>208</v>
      </c>
      <c r="U5" s="333">
        <f>$P5+hp.2.0!$AS$16*10^-3</f>
        <v>3.1000548270000001</v>
      </c>
      <c r="V5" s="333">
        <f t="shared" ref="V5:V16" si="1">TRUNC($E5/U5,2)</f>
        <v>3.47</v>
      </c>
      <c r="W5" s="336">
        <f>FLOOR(TRUNC(CONVERT(V5,"hr","mn"))*hp.2.0!$D$16,1)</f>
        <v>416</v>
      </c>
      <c r="X5" s="333">
        <f>$P5+hp.2.0!$AS$17*10^-3</f>
        <v>3.1189704950000001</v>
      </c>
      <c r="Y5" s="333">
        <f t="shared" ref="Y5:Y16" si="2">TRUNC($E5/X5,2)</f>
        <v>3.45</v>
      </c>
      <c r="Z5" s="341">
        <f>FLOOR(TRUNC(CONVERT(Y5,"hr","mn"))*hp.2.0!$D$17,1)</f>
        <v>414</v>
      </c>
      <c r="AA5" s="333">
        <f>$P5+hp.2.0!$AS$18*10^-3</f>
        <v>3.1485516389999999</v>
      </c>
      <c r="AB5" s="333">
        <f t="shared" ref="AB5:AB16" si="3">TRUNC($E5/AA5,2)</f>
        <v>3.42</v>
      </c>
      <c r="AC5" s="336">
        <f>FLOOR(TRUNC(CONVERT(AB5,"hr","mn"))*hp.2.0!$D$18,1)</f>
        <v>410</v>
      </c>
      <c r="AD5" s="333">
        <f>$P5+hp.2.0!$AS$19*10^-3</f>
        <v>4.3136376609999996</v>
      </c>
      <c r="AE5" s="333">
        <f t="shared" ref="AE5" si="4">TRUNC($E5/AD5,2)</f>
        <v>2.4900000000000002</v>
      </c>
      <c r="AF5" s="336">
        <f>FLOOR(TRUNC(CONVERT(AE5,"hr","mn"))*hp.2.0!$D$19,1)</f>
        <v>298</v>
      </c>
      <c r="AG5" s="333">
        <f>$P5+hp.2.0!$AS$20*10^-3</f>
        <v>7.9545270889999991</v>
      </c>
      <c r="AH5" s="333">
        <f t="shared" ref="AH5" si="5">TRUNC($E5/AG5,2)</f>
        <v>1.35</v>
      </c>
      <c r="AI5" s="336">
        <f>FLOOR(TRUNC(CONVERT(AH5,"hr","mn"))*hp.2.0!$D$20,1)</f>
        <v>162</v>
      </c>
      <c r="AJ5" s="333">
        <f>$P5+hp.2.0!$AS$21*10^-3</f>
        <v>15.236302211</v>
      </c>
      <c r="AK5" s="333">
        <f t="shared" ref="AK5" si="6">TRUNC($E5/AJ5,2)</f>
        <v>0.7</v>
      </c>
      <c r="AL5" s="336">
        <f>FLOOR(TRUNC(CONVERT(AK5,"hr","mn"))*hp.2.0!$D$21,1)</f>
        <v>84</v>
      </c>
      <c r="AM5" s="333">
        <f>$P5+hp.2.0!$AS$22*10^-3</f>
        <v>22.518081067000001</v>
      </c>
      <c r="AN5" s="333">
        <f t="shared" ref="AN5" si="7">TRUNC($E5/AM5,2)</f>
        <v>0.47</v>
      </c>
      <c r="AO5" s="336">
        <f>FLOOR(TRUNC(CONVERT(AN5,"hr","mn"))*hp.2.0!$D$22,1)</f>
        <v>56</v>
      </c>
      <c r="AP5" s="333">
        <f>$P5+hp.2.0!$AS$23*10^-3</f>
        <v>27.955144299000001</v>
      </c>
      <c r="AQ5" s="333">
        <f t="shared" ref="AQ5" si="8">TRUNC($E5/AP5,2)</f>
        <v>0.38</v>
      </c>
      <c r="AR5" s="336">
        <f>FLOOR(TRUNC(CONVERT(AQ5,"hr","mn"))*hp.2.0!$D$23,1)</f>
        <v>44</v>
      </c>
      <c r="AS5" s="333">
        <f>$P5+hp.2.0!$AS$24*10^-3</f>
        <v>127.37567975899999</v>
      </c>
      <c r="AT5" s="333">
        <f t="shared" ref="AT5" si="9">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10">M6</f>
        <v>3.2</v>
      </c>
      <c r="R6" s="382">
        <f>$M6+'hp. 1.0'!$M$10*10^-3</f>
        <v>3.2000007500000001</v>
      </c>
      <c r="S6" s="382">
        <f t="shared" si="0"/>
        <v>3.08</v>
      </c>
      <c r="T6" s="383">
        <f>TRUNC(S6*'hp. 1.0'!$D$3)</f>
        <v>184</v>
      </c>
      <c r="U6" s="334">
        <f>$M6+hp.2.0!$AS$16*10^-3</f>
        <v>3.2000548270000002</v>
      </c>
      <c r="V6" s="334">
        <f t="shared" si="1"/>
        <v>3.08</v>
      </c>
      <c r="W6" s="337">
        <f>FLOOR(TRUNC(CONVERT(V6,"hr","mn"))*hp.2.0!$D$16,1)</f>
        <v>368</v>
      </c>
      <c r="X6" s="334">
        <f>$M6+hp.2.0!$AS$17*10^-3</f>
        <v>3.2189704950000002</v>
      </c>
      <c r="Y6" s="334">
        <f t="shared" si="2"/>
        <v>3.06</v>
      </c>
      <c r="Z6" s="340">
        <f>FLOOR(TRUNC(CONVERT(Y6,"hr","mn"))*hp.2.0!$D$17,1)</f>
        <v>366</v>
      </c>
      <c r="AA6" s="334">
        <f>$M6+hp.2.0!$AS$18*10^-3</f>
        <v>3.248551639</v>
      </c>
      <c r="AB6" s="334">
        <f t="shared" si="3"/>
        <v>3.04</v>
      </c>
      <c r="AC6" s="337">
        <f>FLOOR(TRUNC(CONVERT(AB6,"hr","mn"))*hp.2.0!$D$18,1)</f>
        <v>364</v>
      </c>
      <c r="AD6" s="334">
        <f>$M6+hp.2.0!$AS$19*10^-3</f>
        <v>4.4136376610000001</v>
      </c>
      <c r="AE6" s="334">
        <f t="shared" ref="AE6:AE16" si="11">TRUNC($E6/AD6,2)</f>
        <v>2.23</v>
      </c>
      <c r="AF6" s="337">
        <f>FLOOR(TRUNC(CONVERT(AE6,"hr","mn"))*hp.2.0!$D$19,1)</f>
        <v>266</v>
      </c>
      <c r="AG6" s="334">
        <f>$M6+hp.2.0!$AS$20*10^-3</f>
        <v>8.0545270890000005</v>
      </c>
      <c r="AH6" s="334">
        <f t="shared" ref="AH6:AH16" si="12">TRUNC($E6/AG6,2)</f>
        <v>1.22</v>
      </c>
      <c r="AI6" s="337">
        <f>FLOOR(TRUNC(CONVERT(AH6,"hr","mn"))*hp.2.0!$D$20,1)</f>
        <v>146</v>
      </c>
      <c r="AJ6" s="334">
        <f>$M6+hp.2.0!$AS$21*10^-3</f>
        <v>15.336302211</v>
      </c>
      <c r="AK6" s="334">
        <f t="shared" ref="AK6:AK16" si="13">TRUNC($E6/AJ6,2)</f>
        <v>0.64</v>
      </c>
      <c r="AL6" s="337">
        <f>FLOOR(TRUNC(CONVERT(AK6,"hr","mn"))*hp.2.0!$D$21,1)</f>
        <v>76</v>
      </c>
      <c r="AM6" s="334">
        <f>$M6+hp.2.0!$AS$22*10^-3</f>
        <v>22.618081066999999</v>
      </c>
      <c r="AN6" s="334">
        <f t="shared" ref="AN6:AN16" si="14">TRUNC($E6/AM6,2)</f>
        <v>0.43</v>
      </c>
      <c r="AO6" s="337">
        <f>FLOOR(TRUNC(CONVERT(AN6,"hr","mn"))*hp.2.0!$D$22,1)</f>
        <v>50</v>
      </c>
      <c r="AP6" s="334">
        <f>$M6+hp.2.0!$AS$23*10^-3</f>
        <v>28.055144298999998</v>
      </c>
      <c r="AQ6" s="334">
        <f t="shared" ref="AQ6:AQ16" si="15">TRUNC($E6/AP6,2)</f>
        <v>0.35</v>
      </c>
      <c r="AR6" s="337">
        <f>FLOOR(TRUNC(CONVERT(AQ6,"hr","mn"))*hp.2.0!$D$23,1)</f>
        <v>42</v>
      </c>
      <c r="AS6" s="334">
        <f>$M6+hp.2.0!$AS$24*10^-3</f>
        <v>127.475679759</v>
      </c>
      <c r="AT6" s="334">
        <f t="shared" ref="AT6:AT16" si="16">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10"/>
        <v>3.3</v>
      </c>
      <c r="R7" s="384">
        <f>$M7+'hp. 1.0'!$M$10*10^-3</f>
        <v>3.3000007499999997</v>
      </c>
      <c r="S7" s="384">
        <f t="shared" si="0"/>
        <v>2.41</v>
      </c>
      <c r="T7" s="385">
        <f>TRUNC(S7*'hp. 1.0'!$D$3)</f>
        <v>144</v>
      </c>
      <c r="U7" s="335">
        <f>$M7+hp.2.0!$AS$16*10^-3</f>
        <v>3.3000548269999999</v>
      </c>
      <c r="V7" s="335">
        <f t="shared" si="1"/>
        <v>2.41</v>
      </c>
      <c r="W7" s="338">
        <f>FLOOR(TRUNC(CONVERT(V7,"hr","mn"))*hp.2.0!$D$16,1)</f>
        <v>288</v>
      </c>
      <c r="X7" s="335">
        <f>$M7+hp.2.0!$AS$17*10^-3</f>
        <v>3.3189704949999999</v>
      </c>
      <c r="Y7" s="335">
        <f t="shared" si="2"/>
        <v>2.4</v>
      </c>
      <c r="Z7" s="342">
        <f>FLOOR(TRUNC(CONVERT(Y7,"hr","mn"))*hp.2.0!$D$17,1)</f>
        <v>288</v>
      </c>
      <c r="AA7" s="335">
        <f>$M7+hp.2.0!$AS$18*10^-3</f>
        <v>3.3485516389999996</v>
      </c>
      <c r="AB7" s="335">
        <f t="shared" si="3"/>
        <v>2.38</v>
      </c>
      <c r="AC7" s="338">
        <f>FLOOR(TRUNC(CONVERT(AB7,"hr","mn"))*hp.2.0!$D$18,1)</f>
        <v>284</v>
      </c>
      <c r="AD7" s="335">
        <f>$M7+hp.2.0!$AS$19*10^-3</f>
        <v>4.5136376609999997</v>
      </c>
      <c r="AE7" s="335">
        <f t="shared" si="11"/>
        <v>1.76</v>
      </c>
      <c r="AF7" s="338">
        <f>FLOOR(TRUNC(CONVERT(AE7,"hr","mn"))*hp.2.0!$D$19,1)</f>
        <v>210</v>
      </c>
      <c r="AG7" s="335">
        <f>$M7+hp.2.0!$AS$20*10^-3</f>
        <v>8.1545270889999983</v>
      </c>
      <c r="AH7" s="335">
        <f t="shared" si="12"/>
        <v>0.97</v>
      </c>
      <c r="AI7" s="338">
        <f>FLOOR(TRUNC(CONVERT(AH7,"hr","mn"))*hp.2.0!$D$20,1)</f>
        <v>116</v>
      </c>
      <c r="AJ7" s="335">
        <f>$M7+hp.2.0!$AS$21*10^-3</f>
        <v>15.436302211000001</v>
      </c>
      <c r="AK7" s="335">
        <f t="shared" si="13"/>
        <v>0.51</v>
      </c>
      <c r="AL7" s="338">
        <f>FLOOR(TRUNC(CONVERT(AK7,"hr","mn"))*hp.2.0!$D$21,1)</f>
        <v>60</v>
      </c>
      <c r="AM7" s="335">
        <f>$M7+hp.2.0!$AS$22*10^-3</f>
        <v>22.718081067</v>
      </c>
      <c r="AN7" s="335">
        <f t="shared" si="14"/>
        <v>0.35</v>
      </c>
      <c r="AO7" s="338">
        <f>FLOOR(TRUNC(CONVERT(AN7,"hr","mn"))*hp.2.0!$D$22,1)</f>
        <v>42</v>
      </c>
      <c r="AP7" s="335">
        <f>$M7+hp.2.0!$AS$23*10^-3</f>
        <v>28.155144299</v>
      </c>
      <c r="AQ7" s="335">
        <f t="shared" si="15"/>
        <v>0.28000000000000003</v>
      </c>
      <c r="AR7" s="338">
        <f>FLOOR(TRUNC(CONVERT(AQ7,"hr","mn"))*hp.2.0!$D$23,1)</f>
        <v>32</v>
      </c>
      <c r="AS7" s="335">
        <f>$M7+hp.2.0!$AS$24*10^-3</f>
        <v>127.575679759</v>
      </c>
      <c r="AT7" s="335">
        <f t="shared" si="16"/>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10"/>
        <v>4.4000000000000004</v>
      </c>
      <c r="R8" s="380">
        <f>$M8+'hp. 1.0'!$M$10*10^-3</f>
        <v>4.4000007500000002</v>
      </c>
      <c r="S8" s="380">
        <f t="shared" si="0"/>
        <v>2.59</v>
      </c>
      <c r="T8" s="381">
        <f>TRUNC(S8*'hp. 1.0'!$D$3)</f>
        <v>155</v>
      </c>
      <c r="U8" s="333">
        <f>$M8+hp.2.0!$AS$16*10^-3</f>
        <v>4.4000548269999999</v>
      </c>
      <c r="V8" s="333">
        <f t="shared" si="1"/>
        <v>2.59</v>
      </c>
      <c r="W8" s="336">
        <f>FLOOR(TRUNC(CONVERT(V8,"hr","mn"))*hp.2.0!$D$16,1)</f>
        <v>310</v>
      </c>
      <c r="X8" s="333">
        <f>$M8+hp.2.0!$AS$17*10^-3</f>
        <v>4.4189704949999999</v>
      </c>
      <c r="Y8" s="333">
        <f t="shared" si="2"/>
        <v>2.57</v>
      </c>
      <c r="Z8" s="341">
        <f>FLOOR(TRUNC(CONVERT(Y8,"hr","mn"))*hp.2.0!$D$17,1)</f>
        <v>308</v>
      </c>
      <c r="AA8" s="333">
        <f>$M8+hp.2.0!$AS$18*10^-3</f>
        <v>4.4485516390000006</v>
      </c>
      <c r="AB8" s="333">
        <f t="shared" si="3"/>
        <v>2.56</v>
      </c>
      <c r="AC8" s="336">
        <f>FLOOR(TRUNC(CONVERT(AB8,"hr","mn"))*hp.2.0!$D$18,1)</f>
        <v>306</v>
      </c>
      <c r="AD8" s="333">
        <f>$M8+hp.2.0!$AS$19*10^-3</f>
        <v>5.6136376610000003</v>
      </c>
      <c r="AE8" s="333">
        <f t="shared" si="11"/>
        <v>2.0299999999999998</v>
      </c>
      <c r="AF8" s="336">
        <f>FLOOR(TRUNC(CONVERT(AE8,"hr","mn"))*hp.2.0!$D$19,1)</f>
        <v>242</v>
      </c>
      <c r="AG8" s="333">
        <f>$M8+hp.2.0!$AS$20*10^-3</f>
        <v>9.2545270889999998</v>
      </c>
      <c r="AH8" s="333">
        <f t="shared" si="12"/>
        <v>1.23</v>
      </c>
      <c r="AI8" s="336">
        <f>FLOOR(TRUNC(CONVERT(AH8,"hr","mn"))*hp.2.0!$D$20,1)</f>
        <v>146</v>
      </c>
      <c r="AJ8" s="333">
        <f>$M8+hp.2.0!$AS$21*10^-3</f>
        <v>16.536302210999999</v>
      </c>
      <c r="AK8" s="333">
        <f t="shared" si="13"/>
        <v>0.68</v>
      </c>
      <c r="AL8" s="336">
        <f>FLOOR(TRUNC(CONVERT(AK8,"hr","mn"))*hp.2.0!$D$21,1)</f>
        <v>80</v>
      </c>
      <c r="AM8" s="333">
        <f>$M8+hp.2.0!$AS$22*10^-3</f>
        <v>23.818081067000001</v>
      </c>
      <c r="AN8" s="333">
        <f t="shared" si="14"/>
        <v>0.47</v>
      </c>
      <c r="AO8" s="336">
        <f>FLOOR(TRUNC(CONVERT(AN8,"hr","mn"))*hp.2.0!$D$22,1)</f>
        <v>56</v>
      </c>
      <c r="AP8" s="333">
        <f>$M8+hp.2.0!$AS$23*10^-3</f>
        <v>29.255144299000001</v>
      </c>
      <c r="AQ8" s="333">
        <f t="shared" si="15"/>
        <v>0.38</v>
      </c>
      <c r="AR8" s="336">
        <f>FLOOR(TRUNC(CONVERT(AQ8,"hr","mn"))*hp.2.0!$D$23,1)</f>
        <v>44</v>
      </c>
      <c r="AS8" s="333">
        <f>$M8+hp.2.0!$AS$24*10^-3</f>
        <v>128.67567975899999</v>
      </c>
      <c r="AT8" s="333">
        <f t="shared" si="16"/>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10"/>
        <v>3.8</v>
      </c>
      <c r="R9" s="384">
        <f>$M9+'hp. 1.0'!$M$10*10^-3</f>
        <v>3.8000007499999997</v>
      </c>
      <c r="S9" s="384">
        <f t="shared" si="0"/>
        <v>2.99</v>
      </c>
      <c r="T9" s="385">
        <f>TRUNC(S9*'hp. 1.0'!$D$3)</f>
        <v>179</v>
      </c>
      <c r="U9" s="335">
        <f>$M9+hp.2.0!$AS$16*10^-3</f>
        <v>3.8000548269999999</v>
      </c>
      <c r="V9" s="335">
        <f t="shared" si="1"/>
        <v>2.99</v>
      </c>
      <c r="W9" s="338">
        <f>FLOOR(TRUNC(CONVERT(V9,"hr","mn"))*hp.2.0!$D$16,1)</f>
        <v>358</v>
      </c>
      <c r="X9" s="335">
        <f>$M9+hp.2.0!$AS$17*10^-3</f>
        <v>3.8189704949999999</v>
      </c>
      <c r="Y9" s="335">
        <f t="shared" si="2"/>
        <v>2.98</v>
      </c>
      <c r="Z9" s="342">
        <f>FLOOR(TRUNC(CONVERT(Y9,"hr","mn"))*hp.2.0!$D$17,1)</f>
        <v>356</v>
      </c>
      <c r="AA9" s="335">
        <f>$M9+hp.2.0!$AS$18*10^-3</f>
        <v>3.8485516389999996</v>
      </c>
      <c r="AB9" s="335">
        <f t="shared" si="3"/>
        <v>2.96</v>
      </c>
      <c r="AC9" s="338">
        <f>FLOOR(TRUNC(CONVERT(AB9,"hr","mn"))*hp.2.0!$D$18,1)</f>
        <v>354</v>
      </c>
      <c r="AD9" s="335">
        <f>$M9+hp.2.0!$AS$19*10^-3</f>
        <v>5.0136376609999997</v>
      </c>
      <c r="AE9" s="335">
        <f t="shared" si="11"/>
        <v>2.27</v>
      </c>
      <c r="AF9" s="338">
        <f>FLOOR(TRUNC(CONVERT(AE9,"hr","mn"))*hp.2.0!$D$19,1)</f>
        <v>272</v>
      </c>
      <c r="AG9" s="335">
        <f>$M9+hp.2.0!$AS$20*10^-3</f>
        <v>8.6545270889999983</v>
      </c>
      <c r="AH9" s="335">
        <f t="shared" si="12"/>
        <v>1.31</v>
      </c>
      <c r="AI9" s="338">
        <f>FLOOR(TRUNC(CONVERT(AH9,"hr","mn"))*hp.2.0!$D$20,1)</f>
        <v>156</v>
      </c>
      <c r="AJ9" s="335">
        <f>$M9+hp.2.0!$AS$21*10^-3</f>
        <v>15.936302211000001</v>
      </c>
      <c r="AK9" s="335">
        <f t="shared" si="13"/>
        <v>0.71</v>
      </c>
      <c r="AL9" s="338">
        <f>FLOOR(TRUNC(CONVERT(AK9,"hr","mn"))*hp.2.0!$D$21,1)</f>
        <v>84</v>
      </c>
      <c r="AM9" s="335">
        <f>$M9+hp.2.0!$AS$22*10^-3</f>
        <v>23.218081067</v>
      </c>
      <c r="AN9" s="335">
        <f t="shared" si="14"/>
        <v>0.49</v>
      </c>
      <c r="AO9" s="338">
        <f>FLOOR(TRUNC(CONVERT(AN9,"hr","mn"))*hp.2.0!$D$22,1)</f>
        <v>58</v>
      </c>
      <c r="AP9" s="335">
        <f>$M9+hp.2.0!$AS$23*10^-3</f>
        <v>28.655144299</v>
      </c>
      <c r="AQ9" s="335">
        <f t="shared" si="15"/>
        <v>0.39</v>
      </c>
      <c r="AR9" s="338">
        <f>FLOOR(TRUNC(CONVERT(AQ9,"hr","mn"))*hp.2.0!$D$23,1)</f>
        <v>46</v>
      </c>
      <c r="AS9" s="335">
        <f>$M9+hp.2.0!$AS$24*10^-3</f>
        <v>128.075679759</v>
      </c>
      <c r="AT9" s="335">
        <f t="shared" si="16"/>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10"/>
        <v>3.5</v>
      </c>
      <c r="R10" s="380">
        <f>$M10+'hp. 1.0'!$M$10*10^-3</f>
        <v>3.5000007499999999</v>
      </c>
      <c r="S10" s="380">
        <f t="shared" si="0"/>
        <v>3.17</v>
      </c>
      <c r="T10" s="381">
        <f>TRUNC(S10*'hp. 1.0'!$D$3)</f>
        <v>190</v>
      </c>
      <c r="U10" s="333">
        <f>$M10+hp.2.0!$AS$16*10^-3</f>
        <v>3.500054827</v>
      </c>
      <c r="V10" s="333">
        <f t="shared" si="1"/>
        <v>3.17</v>
      </c>
      <c r="W10" s="336">
        <f>FLOOR(TRUNC(CONVERT(V10,"hr","mn"))*hp.2.0!$D$16,1)</f>
        <v>380</v>
      </c>
      <c r="X10" s="333">
        <f>$M10+hp.2.0!$AS$17*10^-3</f>
        <v>3.518970495</v>
      </c>
      <c r="Y10" s="333">
        <f t="shared" si="2"/>
        <v>3.15</v>
      </c>
      <c r="Z10" s="341">
        <f>FLOOR(TRUNC(CONVERT(Y10,"hr","mn"))*hp.2.0!$D$17,1)</f>
        <v>378</v>
      </c>
      <c r="AA10" s="333">
        <f>$M10+hp.2.0!$AS$18*10^-3</f>
        <v>3.5485516389999998</v>
      </c>
      <c r="AB10" s="333">
        <f t="shared" si="3"/>
        <v>3.12</v>
      </c>
      <c r="AC10" s="336">
        <f>FLOOR(TRUNC(CONVERT(AB10,"hr","mn"))*hp.2.0!$D$18,1)</f>
        <v>374</v>
      </c>
      <c r="AD10" s="333">
        <f>$M10+hp.2.0!$AS$19*10^-3</f>
        <v>4.7136376609999999</v>
      </c>
      <c r="AE10" s="333">
        <f t="shared" si="11"/>
        <v>2.35</v>
      </c>
      <c r="AF10" s="336">
        <f>FLOOR(TRUNC(CONVERT(AE10,"hr","mn"))*hp.2.0!$D$19,1)</f>
        <v>282</v>
      </c>
      <c r="AG10" s="333">
        <f>$M10+hp.2.0!$AS$20*10^-3</f>
        <v>8.3545270889999994</v>
      </c>
      <c r="AH10" s="333">
        <f t="shared" si="12"/>
        <v>1.32</v>
      </c>
      <c r="AI10" s="336">
        <f>FLOOR(TRUNC(CONVERT(AH10,"hr","mn"))*hp.2.0!$D$20,1)</f>
        <v>158</v>
      </c>
      <c r="AJ10" s="333">
        <f>$M10+hp.2.0!$AS$21*10^-3</f>
        <v>15.636302211</v>
      </c>
      <c r="AK10" s="333">
        <f t="shared" si="13"/>
        <v>0.7</v>
      </c>
      <c r="AL10" s="336">
        <f>FLOOR(TRUNC(CONVERT(AK10,"hr","mn"))*hp.2.0!$D$21,1)</f>
        <v>84</v>
      </c>
      <c r="AM10" s="333">
        <f>$M10+hp.2.0!$AS$22*10^-3</f>
        <v>22.918081066999999</v>
      </c>
      <c r="AN10" s="333">
        <f t="shared" si="14"/>
        <v>0.48</v>
      </c>
      <c r="AO10" s="336">
        <f>FLOOR(TRUNC(CONVERT(AN10,"hr","mn"))*hp.2.0!$D$22,1)</f>
        <v>56</v>
      </c>
      <c r="AP10" s="333">
        <f>$M10+hp.2.0!$AS$23*10^-3</f>
        <v>28.355144298999999</v>
      </c>
      <c r="AQ10" s="333">
        <f t="shared" si="15"/>
        <v>0.39</v>
      </c>
      <c r="AR10" s="336">
        <f>FLOOR(TRUNC(CONVERT(AQ10,"hr","mn"))*hp.2.0!$D$23,1)</f>
        <v>46</v>
      </c>
      <c r="AS10" s="333">
        <f>$M10+hp.2.0!$AS$24*10^-3</f>
        <v>127.775679759</v>
      </c>
      <c r="AT10" s="333">
        <f t="shared" si="16"/>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10"/>
        <v>3.1</v>
      </c>
      <c r="R11" s="382">
        <f>$M11+'hp. 1.0'!$M$10*10^-3</f>
        <v>3.10000075</v>
      </c>
      <c r="S11" s="382">
        <f t="shared" si="0"/>
        <v>2.2200000000000002</v>
      </c>
      <c r="T11" s="383">
        <f>TRUNC(S11*'hp. 1.0'!$D$3)</f>
        <v>133</v>
      </c>
      <c r="U11" s="334">
        <f>$M11+hp.2.0!$AS$16*10^-3</f>
        <v>3.1000548270000001</v>
      </c>
      <c r="V11" s="334">
        <f t="shared" si="1"/>
        <v>2.2200000000000002</v>
      </c>
      <c r="W11" s="337">
        <f>FLOOR(TRUNC(CONVERT(V11,"hr","mn"))*hp.2.0!$D$16,1)</f>
        <v>266</v>
      </c>
      <c r="X11" s="334">
        <f>$M11+hp.2.0!$AS$17*10^-3</f>
        <v>3.1189704950000001</v>
      </c>
      <c r="Y11" s="334">
        <f t="shared" si="2"/>
        <v>2.21</v>
      </c>
      <c r="Z11" s="340">
        <f>FLOOR(TRUNC(CONVERT(Y11,"hr","mn"))*hp.2.0!$D$17,1)</f>
        <v>264</v>
      </c>
      <c r="AA11" s="334">
        <f>$M11+hp.2.0!$AS$18*10^-3</f>
        <v>3.1485516389999999</v>
      </c>
      <c r="AB11" s="334">
        <f t="shared" si="3"/>
        <v>2.19</v>
      </c>
      <c r="AC11" s="337">
        <f>FLOOR(TRUNC(CONVERT(AB11,"hr","mn"))*hp.2.0!$D$18,1)</f>
        <v>262</v>
      </c>
      <c r="AD11" s="334">
        <f>$M11+hp.2.0!$AS$19*10^-3</f>
        <v>4.3136376609999996</v>
      </c>
      <c r="AE11" s="334">
        <f t="shared" si="11"/>
        <v>1.6</v>
      </c>
      <c r="AF11" s="337">
        <f>FLOOR(TRUNC(CONVERT(AE11,"hr","mn"))*hp.2.0!$D$19,1)</f>
        <v>192</v>
      </c>
      <c r="AG11" s="334">
        <f>$M11+hp.2.0!$AS$20*10^-3</f>
        <v>7.9545270889999991</v>
      </c>
      <c r="AH11" s="334">
        <f t="shared" si="12"/>
        <v>0.86</v>
      </c>
      <c r="AI11" s="337">
        <f>FLOOR(TRUNC(CONVERT(AH11,"hr","mn"))*hp.2.0!$D$20,1)</f>
        <v>102</v>
      </c>
      <c r="AJ11" s="334">
        <f>$M11+hp.2.0!$AS$21*10^-3</f>
        <v>15.236302211</v>
      </c>
      <c r="AK11" s="334">
        <f t="shared" si="13"/>
        <v>0.45</v>
      </c>
      <c r="AL11" s="337">
        <f>FLOOR(TRUNC(CONVERT(AK11,"hr","mn"))*hp.2.0!$D$21,1)</f>
        <v>54</v>
      </c>
      <c r="AM11" s="334">
        <f>$M11+hp.2.0!$AS$22*10^-3</f>
        <v>22.518081067000001</v>
      </c>
      <c r="AN11" s="334">
        <f t="shared" si="14"/>
        <v>0.3</v>
      </c>
      <c r="AO11" s="337">
        <f>FLOOR(TRUNC(CONVERT(AN11,"hr","mn"))*hp.2.0!$D$22,1)</f>
        <v>36</v>
      </c>
      <c r="AP11" s="334">
        <f>$M11+hp.2.0!$AS$23*10^-3</f>
        <v>27.955144299000001</v>
      </c>
      <c r="AQ11" s="334">
        <f t="shared" si="15"/>
        <v>0.24</v>
      </c>
      <c r="AR11" s="337">
        <f>FLOOR(TRUNC(CONVERT(AQ11,"hr","mn"))*hp.2.0!$D$23,1)</f>
        <v>28</v>
      </c>
      <c r="AS11" s="334">
        <f>$M11+hp.2.0!$AS$24*10^-3</f>
        <v>127.37567975899999</v>
      </c>
      <c r="AT11" s="334">
        <f t="shared" si="16"/>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10"/>
        <v>2.2000000000000002</v>
      </c>
      <c r="R12" s="384">
        <f>$M12+'hp. 1.0'!$M$10*10^-3</f>
        <v>2.2000007500000001</v>
      </c>
      <c r="S12" s="384">
        <f t="shared" si="0"/>
        <v>2.4700000000000002</v>
      </c>
      <c r="T12" s="385">
        <f>TRUNC(S12*'hp. 1.0'!$D$3)</f>
        <v>148</v>
      </c>
      <c r="U12" s="335">
        <f>$M12+hp.2.0!$AS$16*10^-3</f>
        <v>2.2000548270000002</v>
      </c>
      <c r="V12" s="335">
        <f t="shared" si="1"/>
        <v>2.4700000000000002</v>
      </c>
      <c r="W12" s="338">
        <f>FLOOR(TRUNC(CONVERT(V12,"hr","mn"))*hp.2.0!$D$16,1)</f>
        <v>296</v>
      </c>
      <c r="X12" s="335">
        <f>$M12+hp.2.0!$AS$17*10^-3</f>
        <v>2.2189704950000002</v>
      </c>
      <c r="Y12" s="335">
        <f t="shared" si="2"/>
        <v>2.4500000000000002</v>
      </c>
      <c r="Z12" s="342">
        <f>FLOOR(TRUNC(CONVERT(Y12,"hr","mn"))*hp.2.0!$D$17,1)</f>
        <v>294</v>
      </c>
      <c r="AA12" s="335">
        <f>$M12+hp.2.0!$AS$18*10^-3</f>
        <v>2.248551639</v>
      </c>
      <c r="AB12" s="335">
        <f t="shared" si="3"/>
        <v>2.42</v>
      </c>
      <c r="AC12" s="338">
        <f>FLOOR(TRUNC(CONVERT(AB12,"hr","mn"))*hp.2.0!$D$18,1)</f>
        <v>290</v>
      </c>
      <c r="AD12" s="335">
        <f>$M12+hp.2.0!$AS$19*10^-3</f>
        <v>3.4136376610000001</v>
      </c>
      <c r="AE12" s="335">
        <f t="shared" si="11"/>
        <v>1.59</v>
      </c>
      <c r="AF12" s="338">
        <f>FLOOR(TRUNC(CONVERT(AE12,"hr","mn"))*hp.2.0!$D$19,1)</f>
        <v>190</v>
      </c>
      <c r="AG12" s="335">
        <f>$M12+hp.2.0!$AS$20*10^-3</f>
        <v>7.0545270889999996</v>
      </c>
      <c r="AH12" s="335">
        <f t="shared" si="12"/>
        <v>0.77</v>
      </c>
      <c r="AI12" s="338">
        <f>FLOOR(TRUNC(CONVERT(AH12,"hr","mn"))*hp.2.0!$D$20,1)</f>
        <v>92</v>
      </c>
      <c r="AJ12" s="335">
        <f>$M12+hp.2.0!$AS$21*10^-3</f>
        <v>14.336302211</v>
      </c>
      <c r="AK12" s="335">
        <f t="shared" si="13"/>
        <v>0.38</v>
      </c>
      <c r="AL12" s="338">
        <f>FLOOR(TRUNC(CONVERT(AK12,"hr","mn"))*hp.2.0!$D$21,1)</f>
        <v>44</v>
      </c>
      <c r="AM12" s="335">
        <f>$M12+hp.2.0!$AS$22*10^-3</f>
        <v>21.618081066999999</v>
      </c>
      <c r="AN12" s="335">
        <f t="shared" si="14"/>
        <v>0.25</v>
      </c>
      <c r="AO12" s="338">
        <f>FLOOR(TRUNC(CONVERT(AN12,"hr","mn"))*hp.2.0!$D$22,1)</f>
        <v>30</v>
      </c>
      <c r="AP12" s="335">
        <f>$M12+hp.2.0!$AS$23*10^-3</f>
        <v>27.055144298999998</v>
      </c>
      <c r="AQ12" s="335">
        <f t="shared" si="15"/>
        <v>0.2</v>
      </c>
      <c r="AR12" s="338">
        <f>FLOOR(TRUNC(CONVERT(AQ12,"hr","mn"))*hp.2.0!$D$23,1)</f>
        <v>24</v>
      </c>
      <c r="AS12" s="335">
        <f>$M12+hp.2.0!$AS$24*10^-3</f>
        <v>126.475679759</v>
      </c>
      <c r="AT12" s="335">
        <f t="shared" si="16"/>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10"/>
        <v>4.3</v>
      </c>
      <c r="R13" s="380">
        <f>$M13+'hp. 1.0'!$M$10*10^-3</f>
        <v>4.3000007499999997</v>
      </c>
      <c r="S13" s="380">
        <f t="shared" si="0"/>
        <v>1.86</v>
      </c>
      <c r="T13" s="381">
        <f>TRUNC(S13*'hp. 1.0'!$D$3)</f>
        <v>111</v>
      </c>
      <c r="U13" s="333">
        <f>$M13+hp.2.0!$AS$16*10^-3</f>
        <v>4.3000548269999994</v>
      </c>
      <c r="V13" s="333">
        <f t="shared" si="1"/>
        <v>1.86</v>
      </c>
      <c r="W13" s="336">
        <f>FLOOR(TRUNC(CONVERT(V13,"hr","mn"))*hp.2.0!$D$16,1)</f>
        <v>222</v>
      </c>
      <c r="X13" s="333">
        <f>$M13+hp.2.0!$AS$17*10^-3</f>
        <v>4.3189704949999994</v>
      </c>
      <c r="Y13" s="333">
        <f t="shared" si="2"/>
        <v>1.85</v>
      </c>
      <c r="Z13" s="341">
        <f>FLOOR(TRUNC(CONVERT(Y13,"hr","mn"))*hp.2.0!$D$17,1)</f>
        <v>222</v>
      </c>
      <c r="AA13" s="333">
        <f>$M13+hp.2.0!$AS$18*10^-3</f>
        <v>4.3485516390000001</v>
      </c>
      <c r="AB13" s="333">
        <f t="shared" si="3"/>
        <v>1.83</v>
      </c>
      <c r="AC13" s="336">
        <f>FLOOR(TRUNC(CONVERT(AB13,"hr","mn"))*hp.2.0!$D$18,1)</f>
        <v>218</v>
      </c>
      <c r="AD13" s="333">
        <f>$M13+hp.2.0!$AS$19*10^-3</f>
        <v>5.5136376609999997</v>
      </c>
      <c r="AE13" s="333">
        <f t="shared" si="11"/>
        <v>1.45</v>
      </c>
      <c r="AF13" s="336">
        <f>FLOOR(TRUNC(CONVERT(AE13,"hr","mn"))*hp.2.0!$D$19,1)</f>
        <v>174</v>
      </c>
      <c r="AG13" s="333">
        <f>$M13+hp.2.0!$AS$20*10^-3</f>
        <v>9.1545270889999983</v>
      </c>
      <c r="AH13" s="333">
        <f t="shared" si="12"/>
        <v>0.87</v>
      </c>
      <c r="AI13" s="336">
        <f>FLOOR(TRUNC(CONVERT(AH13,"hr","mn"))*hp.2.0!$D$20,1)</f>
        <v>104</v>
      </c>
      <c r="AJ13" s="333">
        <f>$M13+hp.2.0!$AS$21*10^-3</f>
        <v>16.436302211000001</v>
      </c>
      <c r="AK13" s="333">
        <f t="shared" si="13"/>
        <v>0.48</v>
      </c>
      <c r="AL13" s="336">
        <f>FLOOR(TRUNC(CONVERT(AK13,"hr","mn"))*hp.2.0!$D$21,1)</f>
        <v>56</v>
      </c>
      <c r="AM13" s="333">
        <f>$M13+hp.2.0!$AS$22*10^-3</f>
        <v>23.718081067</v>
      </c>
      <c r="AN13" s="333">
        <f t="shared" si="14"/>
        <v>0.33</v>
      </c>
      <c r="AO13" s="336">
        <f>FLOOR(TRUNC(CONVERT(AN13,"hr","mn"))*hp.2.0!$D$22,1)</f>
        <v>38</v>
      </c>
      <c r="AP13" s="333">
        <f>$M13+hp.2.0!$AS$23*10^-3</f>
        <v>29.155144299</v>
      </c>
      <c r="AQ13" s="333">
        <f t="shared" si="15"/>
        <v>0.27</v>
      </c>
      <c r="AR13" s="336">
        <f>FLOOR(TRUNC(CONVERT(AQ13,"hr","mn"))*hp.2.0!$D$23,1)</f>
        <v>32</v>
      </c>
      <c r="AS13" s="333">
        <f>$M13+hp.2.0!$AS$24*10^-3</f>
        <v>128.575679759</v>
      </c>
      <c r="AT13" s="333">
        <f t="shared" si="16"/>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10"/>
        <v>4.8</v>
      </c>
      <c r="R14" s="384">
        <f>$M14+'hp. 1.0'!$M$10*10^-3</f>
        <v>4.8000007499999997</v>
      </c>
      <c r="S14" s="384">
        <f t="shared" si="0"/>
        <v>2.54</v>
      </c>
      <c r="T14" s="385">
        <f>TRUNC(S14*'hp. 1.0'!$D$3)</f>
        <v>152</v>
      </c>
      <c r="U14" s="335">
        <f>$M14+hp.2.0!$AS$16*10^-3</f>
        <v>4.8000548269999994</v>
      </c>
      <c r="V14" s="335">
        <f t="shared" si="1"/>
        <v>2.54</v>
      </c>
      <c r="W14" s="338">
        <f>FLOOR(TRUNC(CONVERT(V14,"hr","mn"))*hp.2.0!$D$16,1)</f>
        <v>304</v>
      </c>
      <c r="X14" s="335">
        <f>$M14+hp.2.0!$AS$17*10^-3</f>
        <v>4.8189704949999994</v>
      </c>
      <c r="Y14" s="335">
        <f t="shared" si="2"/>
        <v>2.5299999999999998</v>
      </c>
      <c r="Z14" s="342">
        <f>FLOOR(TRUNC(CONVERT(Y14,"hr","mn"))*hp.2.0!$D$17,1)</f>
        <v>302</v>
      </c>
      <c r="AA14" s="335">
        <f>$M14+hp.2.0!$AS$18*10^-3</f>
        <v>4.8485516390000001</v>
      </c>
      <c r="AB14" s="335">
        <f t="shared" si="3"/>
        <v>2.5099999999999998</v>
      </c>
      <c r="AC14" s="338">
        <f>FLOOR(TRUNC(CONVERT(AB14,"hr","mn"))*hp.2.0!$D$18,1)</f>
        <v>300</v>
      </c>
      <c r="AD14" s="335">
        <f>$M14+hp.2.0!$AS$19*10^-3</f>
        <v>6.0136376609999997</v>
      </c>
      <c r="AE14" s="335">
        <f t="shared" si="11"/>
        <v>2.02</v>
      </c>
      <c r="AF14" s="338">
        <f>FLOOR(TRUNC(CONVERT(AE14,"hr","mn"))*hp.2.0!$D$19,1)</f>
        <v>242</v>
      </c>
      <c r="AG14" s="335">
        <f>$M14+hp.2.0!$AS$20*10^-3</f>
        <v>9.6545270889999983</v>
      </c>
      <c r="AH14" s="335">
        <f t="shared" si="12"/>
        <v>1.26</v>
      </c>
      <c r="AI14" s="338">
        <f>FLOOR(TRUNC(CONVERT(AH14,"hr","mn"))*hp.2.0!$D$20,1)</f>
        <v>150</v>
      </c>
      <c r="AJ14" s="335">
        <f>$M14+hp.2.0!$AS$21*10^-3</f>
        <v>16.936302211000001</v>
      </c>
      <c r="AK14" s="335">
        <f t="shared" si="13"/>
        <v>0.72</v>
      </c>
      <c r="AL14" s="338">
        <f>FLOOR(TRUNC(CONVERT(AK14,"hr","mn"))*hp.2.0!$D$21,1)</f>
        <v>86</v>
      </c>
      <c r="AM14" s="335">
        <f>$M14+hp.2.0!$AS$22*10^-3</f>
        <v>24.218081067</v>
      </c>
      <c r="AN14" s="335">
        <f t="shared" si="14"/>
        <v>0.5</v>
      </c>
      <c r="AO14" s="338">
        <f>FLOOR(TRUNC(CONVERT(AN14,"hr","mn"))*hp.2.0!$D$22,1)</f>
        <v>60</v>
      </c>
      <c r="AP14" s="335">
        <f>$M14+hp.2.0!$AS$23*10^-3</f>
        <v>29.655144299</v>
      </c>
      <c r="AQ14" s="335">
        <f t="shared" si="15"/>
        <v>0.41</v>
      </c>
      <c r="AR14" s="338">
        <f>FLOOR(TRUNC(CONVERT(AQ14,"hr","mn"))*hp.2.0!$D$23,1)</f>
        <v>48</v>
      </c>
      <c r="AS14" s="335">
        <f>$M14+hp.2.0!$AS$24*10^-3</f>
        <v>129.075679759</v>
      </c>
      <c r="AT14" s="335">
        <f t="shared" si="16"/>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10"/>
        <v>3.8</v>
      </c>
      <c r="R15" s="382">
        <f>$M15+'hp. 1.0'!$M$10*10^-3</f>
        <v>3.8000007499999997</v>
      </c>
      <c r="S15" s="382">
        <f t="shared" si="0"/>
        <v>2.42</v>
      </c>
      <c r="T15" s="383">
        <f>TRUNC(S15*'hp. 1.0'!$D$3)</f>
        <v>145</v>
      </c>
      <c r="U15" s="334">
        <f>$M15+hp.2.0!$AS$16*10^-3</f>
        <v>3.8000548269999999</v>
      </c>
      <c r="V15" s="334">
        <f t="shared" si="1"/>
        <v>2.42</v>
      </c>
      <c r="W15" s="337">
        <f>FLOOR(TRUNC(CONVERT(V15,"hr","mn"))*hp.2.0!$D$16,1)</f>
        <v>290</v>
      </c>
      <c r="X15" s="334">
        <f>$M15+hp.2.0!$AS$17*10^-3</f>
        <v>3.8189704949999999</v>
      </c>
      <c r="Y15" s="334">
        <f t="shared" si="2"/>
        <v>2.4</v>
      </c>
      <c r="Z15" s="340">
        <f>FLOOR(TRUNC(CONVERT(Y15,"hr","mn"))*hp.2.0!$D$17,1)</f>
        <v>288</v>
      </c>
      <c r="AA15" s="334">
        <f>$M15+hp.2.0!$AS$18*10^-3</f>
        <v>3.8485516389999996</v>
      </c>
      <c r="AB15" s="334">
        <f t="shared" si="3"/>
        <v>2.39</v>
      </c>
      <c r="AC15" s="337">
        <f>FLOOR(TRUNC(CONVERT(AB15,"hr","mn"))*hp.2.0!$D$18,1)</f>
        <v>286</v>
      </c>
      <c r="AD15" s="334">
        <f>$M15+hp.2.0!$AS$19*10^-3</f>
        <v>5.0136376609999997</v>
      </c>
      <c r="AE15" s="334">
        <f t="shared" si="11"/>
        <v>1.83</v>
      </c>
      <c r="AF15" s="337">
        <f>FLOOR(TRUNC(CONVERT(AE15,"hr","mn"))*hp.2.0!$D$19,1)</f>
        <v>218</v>
      </c>
      <c r="AG15" s="334">
        <f>$M15+hp.2.0!$AS$20*10^-3</f>
        <v>8.6545270889999983</v>
      </c>
      <c r="AH15" s="334">
        <f t="shared" si="12"/>
        <v>1.06</v>
      </c>
      <c r="AI15" s="337">
        <f>FLOOR(TRUNC(CONVERT(AH15,"hr","mn"))*hp.2.0!$D$20,1)</f>
        <v>126</v>
      </c>
      <c r="AJ15" s="334">
        <f>$M15+hp.2.0!$AS$21*10^-3</f>
        <v>15.936302211000001</v>
      </c>
      <c r="AK15" s="334">
        <f t="shared" si="13"/>
        <v>0.56999999999999995</v>
      </c>
      <c r="AL15" s="337">
        <f>FLOOR(TRUNC(CONVERT(AK15,"hr","mn"))*hp.2.0!$D$21,1)</f>
        <v>68</v>
      </c>
      <c r="AM15" s="334">
        <f>$M15+hp.2.0!$AS$22*10^-3</f>
        <v>23.218081067</v>
      </c>
      <c r="AN15" s="334">
        <f t="shared" si="14"/>
        <v>0.39</v>
      </c>
      <c r="AO15" s="337">
        <f>FLOOR(TRUNC(CONVERT(AN15,"hr","mn"))*hp.2.0!$D$22,1)</f>
        <v>46</v>
      </c>
      <c r="AP15" s="334">
        <f>$M15+hp.2.0!$AS$23*10^-3</f>
        <v>28.655144299</v>
      </c>
      <c r="AQ15" s="334">
        <f t="shared" si="15"/>
        <v>0.32</v>
      </c>
      <c r="AR15" s="337">
        <f>FLOOR(TRUNC(CONVERT(AQ15,"hr","mn"))*hp.2.0!$D$23,1)</f>
        <v>38</v>
      </c>
      <c r="AS15" s="334">
        <f>$M15+hp.2.0!$AS$24*10^-3</f>
        <v>128.075679759</v>
      </c>
      <c r="AT15" s="334">
        <f t="shared" si="16"/>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10"/>
        <v>3.4</v>
      </c>
      <c r="R16" s="384">
        <f>$M16+'hp. 1.0'!$M$10*10^-3</f>
        <v>3.4000007499999998</v>
      </c>
      <c r="S16" s="384">
        <f t="shared" si="0"/>
        <v>2.23</v>
      </c>
      <c r="T16" s="385">
        <f>TRUNC(S16*'hp. 1.0'!$D$3)</f>
        <v>133</v>
      </c>
      <c r="U16" s="335">
        <f>$M16+hp.2.0!$AS$16*10^-3</f>
        <v>3.4000548269999999</v>
      </c>
      <c r="V16" s="335">
        <f t="shared" si="1"/>
        <v>2.23</v>
      </c>
      <c r="W16" s="338">
        <f>FLOOR(TRUNC(CONVERT(V16,"hr","mn"))*hp.2.0!$D$16,1)</f>
        <v>266</v>
      </c>
      <c r="X16" s="335">
        <f>$M16+hp.2.0!$AS$17*10^-3</f>
        <v>3.4189704949999999</v>
      </c>
      <c r="Y16" s="335">
        <f t="shared" si="2"/>
        <v>2.2200000000000002</v>
      </c>
      <c r="Z16" s="342">
        <f>FLOOR(TRUNC(CONVERT(Y16,"hr","mn"))*hp.2.0!$D$17,1)</f>
        <v>266</v>
      </c>
      <c r="AA16" s="335">
        <f>$M16+hp.2.0!$AS$18*10^-3</f>
        <v>3.4485516389999997</v>
      </c>
      <c r="AB16" s="335">
        <f t="shared" si="3"/>
        <v>2.2000000000000002</v>
      </c>
      <c r="AC16" s="338">
        <f>FLOOR(TRUNC(CONVERT(AB16,"hr","mn"))*hp.2.0!$D$18,1)</f>
        <v>264</v>
      </c>
      <c r="AD16" s="335">
        <f>$M16+hp.2.0!$AS$19*10^-3</f>
        <v>4.6136376610000003</v>
      </c>
      <c r="AE16" s="335">
        <f t="shared" si="11"/>
        <v>1.64</v>
      </c>
      <c r="AF16" s="338">
        <f>FLOOR(TRUNC(CONVERT(AE16,"hr","mn"))*hp.2.0!$D$19,1)</f>
        <v>196</v>
      </c>
      <c r="AG16" s="335">
        <f>$M16+hp.2.0!$AS$20*10^-3</f>
        <v>8.2545270889999998</v>
      </c>
      <c r="AH16" s="335">
        <f t="shared" si="12"/>
        <v>0.92</v>
      </c>
      <c r="AI16" s="338">
        <f>FLOOR(TRUNC(CONVERT(AH16,"hr","mn"))*hp.2.0!$D$20,1)</f>
        <v>110</v>
      </c>
      <c r="AJ16" s="335">
        <f>$M16+hp.2.0!$AS$21*10^-3</f>
        <v>15.536302211000001</v>
      </c>
      <c r="AK16" s="335">
        <f t="shared" si="13"/>
        <v>0.48</v>
      </c>
      <c r="AL16" s="338">
        <f>FLOOR(TRUNC(CONVERT(AK16,"hr","mn"))*hp.2.0!$D$21,1)</f>
        <v>56</v>
      </c>
      <c r="AM16" s="335">
        <f>$M16+hp.2.0!$AS$22*10^-3</f>
        <v>22.818081066999998</v>
      </c>
      <c r="AN16" s="335">
        <f t="shared" si="14"/>
        <v>0.33</v>
      </c>
      <c r="AO16" s="338">
        <f>FLOOR(TRUNC(CONVERT(AN16,"hr","mn"))*hp.2.0!$D$22,1)</f>
        <v>38</v>
      </c>
      <c r="AP16" s="335">
        <f>$M16+hp.2.0!$AS$23*10^-3</f>
        <v>28.255144298999998</v>
      </c>
      <c r="AQ16" s="335">
        <f t="shared" si="15"/>
        <v>0.26</v>
      </c>
      <c r="AR16" s="338">
        <f>FLOOR(TRUNC(CONVERT(AQ16,"hr","mn"))*hp.2.0!$D$23,1)</f>
        <v>30</v>
      </c>
      <c r="AS16" s="335">
        <f>$M16+hp.2.0!$AS$24*10^-3</f>
        <v>127.675679759</v>
      </c>
      <c r="AT16" s="335">
        <f t="shared" si="16"/>
        <v>0.05</v>
      </c>
      <c r="AU16" s="338">
        <f>FLOOR(TRUNC(CONVERT(AT16,"hr","mn"))*hp.2.0!$D$24,1)</f>
        <v>6</v>
      </c>
    </row>
    <row r="17" spans="1:29">
      <c r="U17" s="506" t="s">
        <v>384</v>
      </c>
      <c r="V17" s="507"/>
      <c r="W17" s="507"/>
      <c r="X17" s="507"/>
      <c r="Y17" s="507"/>
      <c r="Z17" s="507"/>
      <c r="AA17" s="507"/>
      <c r="AB17" s="507"/>
      <c r="AC17" s="508"/>
    </row>
    <row r="18" spans="1:29">
      <c r="A18" t="s">
        <v>399</v>
      </c>
      <c r="B18" s="399">
        <v>2000</v>
      </c>
      <c r="U18" s="506" t="s">
        <v>381</v>
      </c>
      <c r="V18" s="507"/>
      <c r="W18" s="508"/>
      <c r="X18" s="506"/>
      <c r="Y18" s="507"/>
      <c r="Z18" s="508"/>
      <c r="AA18" s="506"/>
      <c r="AB18" s="507"/>
      <c r="AC18" s="508"/>
    </row>
    <row r="19" spans="1:29">
      <c r="A19" t="s">
        <v>400</v>
      </c>
      <c r="B19" s="399">
        <f>800*1024</f>
        <v>819200</v>
      </c>
      <c r="J19" s="27"/>
      <c r="U19" s="368" t="s">
        <v>87</v>
      </c>
      <c r="V19" s="369" t="s">
        <v>84</v>
      </c>
      <c r="W19" s="369" t="s">
        <v>85</v>
      </c>
      <c r="X19" s="370"/>
      <c r="Y19" s="369"/>
      <c r="Z19" s="369"/>
      <c r="AA19" s="370"/>
      <c r="AB19" s="369"/>
      <c r="AC19" s="369"/>
    </row>
    <row r="20" spans="1:29">
      <c r="A20" t="s">
        <v>401</v>
      </c>
      <c r="B20" s="399">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399">
        <f>50*1024*1024</f>
        <v>52428800</v>
      </c>
      <c r="U21" s="374">
        <f>$M6+hp.3.0!$AS$12*10^-3</f>
        <v>3.56656487445</v>
      </c>
      <c r="V21" s="374">
        <f t="shared" ref="V21:V31" si="17">TRUNC($E6/U21,2)</f>
        <v>2.77</v>
      </c>
      <c r="W21" s="375">
        <f>FLOOR(TRUNC(CONVERT(V21,"hr","mn")/15)*hp.3.0!$D$12,1)</f>
        <v>1650</v>
      </c>
      <c r="X21" s="374"/>
      <c r="Y21" s="374"/>
      <c r="Z21" s="376"/>
      <c r="AA21" s="374"/>
      <c r="AB21" s="374"/>
      <c r="AC21" s="375"/>
    </row>
    <row r="22" spans="1:29">
      <c r="A22" t="s">
        <v>403</v>
      </c>
      <c r="B22" s="399">
        <f>200*1024*1024</f>
        <v>209715200</v>
      </c>
      <c r="U22" s="377">
        <f>$M7+hp.3.0!$AS$12*10^-3</f>
        <v>3.6665648744499997</v>
      </c>
      <c r="V22" s="377">
        <f t="shared" si="17"/>
        <v>2.17</v>
      </c>
      <c r="W22" s="378">
        <f>FLOOR(TRUNC(CONVERT(V22,"hr","mn")/15)*hp.3.0!$D$12,1)</f>
        <v>1200</v>
      </c>
      <c r="X22" s="377"/>
      <c r="Y22" s="377"/>
      <c r="Z22" s="379"/>
      <c r="AA22" s="377"/>
      <c r="AB22" s="377"/>
      <c r="AC22" s="378"/>
    </row>
    <row r="23" spans="1:29">
      <c r="A23" t="s">
        <v>404</v>
      </c>
      <c r="B23" s="399">
        <f>500*1024*1024</f>
        <v>524288000</v>
      </c>
      <c r="U23" s="371">
        <f>$M8+hp.3.0!$AS$12*10^-3</f>
        <v>4.7665648744500002</v>
      </c>
      <c r="V23" s="371">
        <f t="shared" si="17"/>
        <v>2.39</v>
      </c>
      <c r="W23" s="372">
        <f>FLOOR(TRUNC(CONVERT(V23,"hr","mn")/15)*hp.3.0!$D$12,1)</f>
        <v>1350</v>
      </c>
      <c r="X23" s="371"/>
      <c r="Y23" s="371"/>
      <c r="Z23" s="373"/>
      <c r="AA23" s="371"/>
      <c r="AB23" s="371"/>
      <c r="AC23" s="372"/>
    </row>
    <row r="24" spans="1:29">
      <c r="A24" t="s">
        <v>405</v>
      </c>
      <c r="B24" s="399">
        <f>800*1024*1024</f>
        <v>838860800</v>
      </c>
      <c r="U24" s="377">
        <f>$M9+hp.3.0!$AS$12*10^-3</f>
        <v>4.1665648744499997</v>
      </c>
      <c r="V24" s="377">
        <f t="shared" si="17"/>
        <v>2.73</v>
      </c>
      <c r="W24" s="378">
        <f>FLOOR(TRUNC(CONVERT(V24,"hr","mn")/15)*hp.3.0!$D$12,1)</f>
        <v>1500</v>
      </c>
      <c r="X24" s="377"/>
      <c r="Y24" s="377"/>
      <c r="Z24" s="379"/>
      <c r="AA24" s="377"/>
      <c r="AB24" s="377"/>
      <c r="AC24" s="378"/>
    </row>
    <row r="25" spans="1:29">
      <c r="A25" t="s">
        <v>406</v>
      </c>
      <c r="B25" s="399">
        <f>1*1024*1024*1024</f>
        <v>1073741824</v>
      </c>
      <c r="U25" s="371">
        <f>$M10+hp.3.0!$AS$12*10^-3</f>
        <v>3.8665648744499999</v>
      </c>
      <c r="V25" s="371">
        <f t="shared" si="17"/>
        <v>2.87</v>
      </c>
      <c r="W25" s="372">
        <f>FLOOR(TRUNC(CONVERT(V25,"hr","mn")/15)*hp.3.0!$D$12,1)</f>
        <v>1650</v>
      </c>
      <c r="X25" s="371"/>
      <c r="Y25" s="371"/>
      <c r="Z25" s="373"/>
      <c r="AA25" s="371"/>
      <c r="AB25" s="371"/>
      <c r="AC25" s="372"/>
    </row>
    <row r="26" spans="1:29">
      <c r="A26" t="s">
        <v>407</v>
      </c>
      <c r="B26" s="399">
        <f>5*1024*1024*1024</f>
        <v>5368709120</v>
      </c>
      <c r="U26" s="374">
        <f>$M11+hp.3.0!$AS$12*10^-3</f>
        <v>3.4665648744500004</v>
      </c>
      <c r="V26" s="374">
        <f t="shared" si="17"/>
        <v>1.99</v>
      </c>
      <c r="W26" s="375">
        <f>FLOOR(TRUNC(CONVERT(V26,"hr","mn")/15)*hp.3.0!$D$12,1)</f>
        <v>1050</v>
      </c>
      <c r="X26" s="374"/>
      <c r="Y26" s="374"/>
      <c r="Z26" s="376"/>
      <c r="AA26" s="374"/>
      <c r="AB26" s="374"/>
      <c r="AC26" s="375"/>
    </row>
    <row r="27" spans="1:29">
      <c r="U27" s="377">
        <f>$M12+hp.3.0!$AS$12*10^-3</f>
        <v>2.56656487445</v>
      </c>
      <c r="V27" s="377">
        <f t="shared" si="17"/>
        <v>2.12</v>
      </c>
      <c r="W27" s="378">
        <f>FLOOR(TRUNC(CONVERT(V27,"hr","mn")/15)*hp.3.0!$D$12,1)</f>
        <v>1200</v>
      </c>
      <c r="X27" s="377"/>
      <c r="Y27" s="377"/>
      <c r="Z27" s="379"/>
      <c r="AA27" s="377"/>
      <c r="AB27" s="377"/>
      <c r="AC27" s="378"/>
    </row>
    <row r="28" spans="1:29">
      <c r="U28" s="371">
        <f>$M13+hp.3.0!$AS$12*10^-3</f>
        <v>4.6665648744499997</v>
      </c>
      <c r="V28" s="371">
        <f t="shared" si="17"/>
        <v>1.71</v>
      </c>
      <c r="W28" s="372">
        <f>FLOOR(TRUNC(CONVERT(V28,"hr","mn")/15)*hp.3.0!$D$12,1)</f>
        <v>900</v>
      </c>
      <c r="X28" s="371"/>
      <c r="Y28" s="371"/>
      <c r="Z28" s="373"/>
      <c r="AA28" s="371"/>
      <c r="AB28" s="371"/>
      <c r="AC28" s="372"/>
    </row>
    <row r="29" spans="1:29">
      <c r="U29" s="377">
        <f>$M14+hp.3.0!$AS$12*10^-3</f>
        <v>5.1665648744499997</v>
      </c>
      <c r="V29" s="377">
        <f t="shared" si="17"/>
        <v>2.36</v>
      </c>
      <c r="W29" s="378">
        <f>FLOOR(TRUNC(CONVERT(V29,"hr","mn")/15)*hp.3.0!$D$12,1)</f>
        <v>1350</v>
      </c>
      <c r="X29" s="377"/>
      <c r="Y29" s="377"/>
      <c r="Z29" s="379"/>
      <c r="AA29" s="377"/>
      <c r="AB29" s="377"/>
      <c r="AC29" s="378"/>
    </row>
    <row r="30" spans="1:29">
      <c r="U30" s="374">
        <f>$M15+hp.3.0!$AS$12*10^-3</f>
        <v>4.1665648744499997</v>
      </c>
      <c r="V30" s="374">
        <f t="shared" si="17"/>
        <v>2.2000000000000002</v>
      </c>
      <c r="W30" s="375">
        <f>FLOOR(TRUNC(CONVERT(V30,"hr","mn")/15)*hp.3.0!$D$12,1)</f>
        <v>1200</v>
      </c>
      <c r="X30" s="374"/>
      <c r="Y30" s="374"/>
      <c r="Z30" s="376"/>
      <c r="AA30" s="374"/>
      <c r="AB30" s="374"/>
      <c r="AC30" s="375"/>
    </row>
    <row r="31" spans="1:29">
      <c r="U31" s="377">
        <f>$M16+hp.3.0!$AS$12*10^-3</f>
        <v>3.7665648744500002</v>
      </c>
      <c r="V31" s="377">
        <f t="shared" si="17"/>
        <v>2.0099999999999998</v>
      </c>
      <c r="W31" s="378">
        <f>FLOOR(TRUNC(CONVERT(V31,"hr","mn")/15)*hp.3.0!$D$12,1)</f>
        <v>1200</v>
      </c>
      <c r="X31" s="377"/>
      <c r="Y31" s="377"/>
      <c r="Z31" s="379"/>
      <c r="AA31" s="377"/>
      <c r="AB31" s="377"/>
      <c r="AC31" s="378"/>
    </row>
  </sheetData>
  <mergeCells count="38">
    <mergeCell ref="AD3:AF3"/>
    <mergeCell ref="AG3:AI3"/>
    <mergeCell ref="AM3:AO3"/>
    <mergeCell ref="AP3:AR3"/>
    <mergeCell ref="AS3:AU3"/>
    <mergeCell ref="AJ3:AL3"/>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61"/>
  <sheetViews>
    <sheetView tabSelected="1" topLeftCell="C38" zoomScaleNormal="100" workbookViewId="0">
      <selection activeCell="O58" sqref="O58"/>
    </sheetView>
  </sheetViews>
  <sheetFormatPr defaultRowHeight="15"/>
  <cols>
    <col min="2" max="2" width="8.7109375" bestFit="1" customWidth="1"/>
    <col min="3" max="3" width="8.7109375" customWidth="1"/>
    <col min="4" max="4" width="21.140625" customWidth="1"/>
    <col min="5" max="5" width="9.7109375" bestFit="1" customWidth="1"/>
  </cols>
  <sheetData>
    <row r="1" spans="1:27">
      <c r="E1" s="550" t="s">
        <v>408</v>
      </c>
      <c r="F1" s="550"/>
      <c r="G1" s="550"/>
      <c r="H1" s="550"/>
      <c r="I1" s="550"/>
      <c r="J1" s="550"/>
      <c r="K1" s="550"/>
      <c r="L1" s="550"/>
      <c r="M1" s="550"/>
      <c r="N1" s="20"/>
    </row>
    <row r="2" spans="1:27">
      <c r="E2" s="399">
        <v>2000</v>
      </c>
      <c r="F2" s="399">
        <f>800*1024</f>
        <v>819200</v>
      </c>
      <c r="G2" s="399">
        <f>2*1024*1024</f>
        <v>2097152</v>
      </c>
      <c r="H2" s="399">
        <f>50*1024*1024</f>
        <v>52428800</v>
      </c>
      <c r="I2" s="399">
        <f>200*1024*1024</f>
        <v>209715200</v>
      </c>
      <c r="J2" s="399">
        <f>500*1024*1024</f>
        <v>524288000</v>
      </c>
      <c r="K2" s="399">
        <f>800*1024*1024</f>
        <v>838860800</v>
      </c>
      <c r="L2" s="399">
        <f>1*1024*1024*1024</f>
        <v>1073741824</v>
      </c>
      <c r="M2" s="399">
        <f>5*1024*1024*1024</f>
        <v>5368709120</v>
      </c>
      <c r="N2" s="408"/>
    </row>
    <row r="3" spans="1:27">
      <c r="A3" t="s">
        <v>399</v>
      </c>
      <c r="B3" s="399">
        <v>2000</v>
      </c>
      <c r="D3" s="10" t="s">
        <v>0</v>
      </c>
      <c r="E3">
        <f>Batteries!W5</f>
        <v>416</v>
      </c>
      <c r="F3">
        <f>Batteries!Z5</f>
        <v>414</v>
      </c>
      <c r="G3">
        <f>Batteries!AC5</f>
        <v>410</v>
      </c>
      <c r="H3">
        <f>Batteries!AF5</f>
        <v>298</v>
      </c>
      <c r="I3">
        <f>Batteries!AI5</f>
        <v>162</v>
      </c>
      <c r="J3">
        <f>Batteries!AL5</f>
        <v>84</v>
      </c>
      <c r="K3">
        <f>Batteries!AO5</f>
        <v>56</v>
      </c>
      <c r="L3">
        <f>Batteries!AR5</f>
        <v>44</v>
      </c>
      <c r="M3">
        <f>Batteries!AU5</f>
        <v>8</v>
      </c>
      <c r="P3" s="401" t="s">
        <v>0</v>
      </c>
      <c r="Q3" s="402" t="s">
        <v>5</v>
      </c>
      <c r="R3" s="403" t="s">
        <v>86</v>
      </c>
      <c r="S3" s="404" t="s">
        <v>6</v>
      </c>
      <c r="T3" s="405" t="s">
        <v>7</v>
      </c>
      <c r="U3" s="401" t="s">
        <v>362</v>
      </c>
      <c r="V3" s="402" t="s">
        <v>363</v>
      </c>
      <c r="W3" s="402" t="s">
        <v>9</v>
      </c>
      <c r="X3" s="404" t="s">
        <v>14</v>
      </c>
      <c r="Y3" s="395" t="s">
        <v>15</v>
      </c>
      <c r="Z3" s="401" t="s">
        <v>361</v>
      </c>
      <c r="AA3" s="403" t="s">
        <v>31</v>
      </c>
    </row>
    <row r="4" spans="1:27">
      <c r="A4" t="s">
        <v>400</v>
      </c>
      <c r="B4" s="399">
        <f>800*1024</f>
        <v>819200</v>
      </c>
      <c r="D4" s="13" t="s">
        <v>5</v>
      </c>
      <c r="E4">
        <f>Batteries!W6</f>
        <v>368</v>
      </c>
      <c r="F4">
        <f>Batteries!Z6</f>
        <v>366</v>
      </c>
      <c r="G4">
        <f>Batteries!AC6</f>
        <v>364</v>
      </c>
      <c r="H4">
        <f>Batteries!AF6</f>
        <v>266</v>
      </c>
      <c r="I4">
        <f>Batteries!AI6</f>
        <v>146</v>
      </c>
      <c r="J4">
        <f>Batteries!AL6</f>
        <v>76</v>
      </c>
      <c r="K4">
        <f>Batteries!AO6</f>
        <v>50</v>
      </c>
      <c r="L4">
        <f>Batteries!AR6</f>
        <v>42</v>
      </c>
      <c r="M4">
        <f>Batteries!AU6</f>
        <v>8</v>
      </c>
      <c r="O4" s="399">
        <v>2000</v>
      </c>
      <c r="P4" s="276">
        <v>416</v>
      </c>
      <c r="Q4" s="276">
        <v>368</v>
      </c>
      <c r="R4" s="276">
        <v>288</v>
      </c>
      <c r="S4" s="276">
        <v>310</v>
      </c>
      <c r="T4" s="276">
        <v>358</v>
      </c>
      <c r="U4" s="276">
        <v>380</v>
      </c>
      <c r="V4" s="276">
        <v>266</v>
      </c>
      <c r="W4" s="276">
        <v>296</v>
      </c>
      <c r="X4" s="276">
        <v>222</v>
      </c>
      <c r="Y4" s="276">
        <v>304</v>
      </c>
      <c r="Z4" s="276">
        <v>290</v>
      </c>
      <c r="AA4" s="276">
        <v>266</v>
      </c>
    </row>
    <row r="5" spans="1:27">
      <c r="A5" t="s">
        <v>401</v>
      </c>
      <c r="B5" s="399">
        <f>2*1024*1024</f>
        <v>2097152</v>
      </c>
      <c r="D5" s="16" t="s">
        <v>86</v>
      </c>
      <c r="E5">
        <f>Batteries!W7</f>
        <v>288</v>
      </c>
      <c r="F5">
        <f>Batteries!Z7</f>
        <v>288</v>
      </c>
      <c r="G5">
        <f>Batteries!AC7</f>
        <v>284</v>
      </c>
      <c r="H5">
        <f>Batteries!AF7</f>
        <v>210</v>
      </c>
      <c r="I5">
        <f>Batteries!AI7</f>
        <v>116</v>
      </c>
      <c r="J5">
        <f>Batteries!AL7</f>
        <v>60</v>
      </c>
      <c r="K5">
        <f>Batteries!AO7</f>
        <v>42</v>
      </c>
      <c r="L5">
        <f>Batteries!AR7</f>
        <v>32</v>
      </c>
      <c r="M5">
        <f>Batteries!AU7</f>
        <v>6</v>
      </c>
      <c r="O5" s="399">
        <f>800*1024</f>
        <v>819200</v>
      </c>
      <c r="P5" s="276">
        <v>414</v>
      </c>
      <c r="Q5" s="276">
        <v>366</v>
      </c>
      <c r="R5" s="276">
        <v>288</v>
      </c>
      <c r="S5" s="276">
        <v>308</v>
      </c>
      <c r="T5" s="276">
        <v>356</v>
      </c>
      <c r="U5" s="276">
        <v>378</v>
      </c>
      <c r="V5" s="276">
        <v>264</v>
      </c>
      <c r="W5" s="276">
        <v>294</v>
      </c>
      <c r="X5" s="276">
        <v>222</v>
      </c>
      <c r="Y5" s="276">
        <v>302</v>
      </c>
      <c r="Z5" s="276">
        <v>288</v>
      </c>
      <c r="AA5" s="276">
        <v>266</v>
      </c>
    </row>
    <row r="6" spans="1:27">
      <c r="A6" t="s">
        <v>402</v>
      </c>
      <c r="B6" s="399">
        <f>50*1024*1024</f>
        <v>52428800</v>
      </c>
      <c r="D6" s="4" t="s">
        <v>6</v>
      </c>
      <c r="E6">
        <f>Batteries!W8</f>
        <v>310</v>
      </c>
      <c r="F6">
        <f>Batteries!Z8</f>
        <v>308</v>
      </c>
      <c r="G6">
        <f>Batteries!AC8</f>
        <v>306</v>
      </c>
      <c r="H6">
        <f>Batteries!AF8</f>
        <v>242</v>
      </c>
      <c r="I6">
        <f>Batteries!AI8</f>
        <v>146</v>
      </c>
      <c r="J6">
        <f>Batteries!AL8</f>
        <v>80</v>
      </c>
      <c r="K6">
        <f>Batteries!AO8</f>
        <v>56</v>
      </c>
      <c r="L6">
        <f>Batteries!AR8</f>
        <v>44</v>
      </c>
      <c r="M6">
        <f>Batteries!AU8</f>
        <v>8</v>
      </c>
      <c r="O6" s="399">
        <f>2*1024*1024</f>
        <v>2097152</v>
      </c>
      <c r="P6" s="276">
        <v>410</v>
      </c>
      <c r="Q6" s="276">
        <v>364</v>
      </c>
      <c r="R6" s="276">
        <v>284</v>
      </c>
      <c r="S6" s="276">
        <v>306</v>
      </c>
      <c r="T6" s="276">
        <v>354</v>
      </c>
      <c r="U6" s="276">
        <v>374</v>
      </c>
      <c r="V6" s="276">
        <v>262</v>
      </c>
      <c r="W6" s="276">
        <v>290</v>
      </c>
      <c r="X6" s="276">
        <v>218</v>
      </c>
      <c r="Y6" s="276">
        <v>300</v>
      </c>
      <c r="Z6" s="276">
        <v>286</v>
      </c>
      <c r="AA6" s="276">
        <v>264</v>
      </c>
    </row>
    <row r="7" spans="1:27">
      <c r="A7" t="s">
        <v>403</v>
      </c>
      <c r="B7" s="399">
        <f>200*1024*1024</f>
        <v>209715200</v>
      </c>
      <c r="D7" s="5" t="s">
        <v>7</v>
      </c>
      <c r="E7">
        <f>Batteries!W9</f>
        <v>358</v>
      </c>
      <c r="F7">
        <f>Batteries!Z9</f>
        <v>356</v>
      </c>
      <c r="G7">
        <f>Batteries!AC9</f>
        <v>354</v>
      </c>
      <c r="H7">
        <f>Batteries!AF9</f>
        <v>272</v>
      </c>
      <c r="I7">
        <f>Batteries!AI9</f>
        <v>156</v>
      </c>
      <c r="J7">
        <f>Batteries!AL9</f>
        <v>84</v>
      </c>
      <c r="K7">
        <f>Batteries!AO9</f>
        <v>58</v>
      </c>
      <c r="L7">
        <f>Batteries!AR9</f>
        <v>46</v>
      </c>
      <c r="M7">
        <f>Batteries!AU9</f>
        <v>8</v>
      </c>
      <c r="O7" s="399">
        <f>50*1024*1024</f>
        <v>52428800</v>
      </c>
      <c r="P7" s="276">
        <v>298</v>
      </c>
      <c r="Q7" s="276">
        <v>266</v>
      </c>
      <c r="R7" s="276">
        <v>210</v>
      </c>
      <c r="S7" s="276">
        <v>242</v>
      </c>
      <c r="T7" s="276">
        <v>272</v>
      </c>
      <c r="U7" s="276">
        <v>282</v>
      </c>
      <c r="V7" s="276">
        <v>192</v>
      </c>
      <c r="W7" s="276">
        <v>190</v>
      </c>
      <c r="X7" s="276">
        <v>174</v>
      </c>
      <c r="Y7" s="276">
        <v>242</v>
      </c>
      <c r="Z7" s="276">
        <v>218</v>
      </c>
      <c r="AA7" s="276">
        <v>196</v>
      </c>
    </row>
    <row r="8" spans="1:27">
      <c r="A8" t="s">
        <v>404</v>
      </c>
      <c r="B8" s="399">
        <f>500*1024*1024</f>
        <v>524288000</v>
      </c>
      <c r="D8" s="10" t="s">
        <v>362</v>
      </c>
      <c r="E8">
        <f>Batteries!W10</f>
        <v>380</v>
      </c>
      <c r="F8">
        <f>Batteries!Z10</f>
        <v>378</v>
      </c>
      <c r="G8">
        <f>Batteries!AC10</f>
        <v>374</v>
      </c>
      <c r="H8">
        <f>Batteries!AF10</f>
        <v>282</v>
      </c>
      <c r="I8">
        <f>Batteries!AI10</f>
        <v>158</v>
      </c>
      <c r="J8">
        <f>Batteries!AL10</f>
        <v>84</v>
      </c>
      <c r="K8">
        <f>Batteries!AO10</f>
        <v>56</v>
      </c>
      <c r="L8">
        <f>Batteries!AR10</f>
        <v>46</v>
      </c>
      <c r="M8">
        <f>Batteries!AU10</f>
        <v>8</v>
      </c>
      <c r="O8" s="399">
        <f>200*1024*1024</f>
        <v>209715200</v>
      </c>
      <c r="P8" s="276">
        <v>162</v>
      </c>
      <c r="Q8" s="276">
        <v>146</v>
      </c>
      <c r="R8" s="276">
        <v>116</v>
      </c>
      <c r="S8" s="276">
        <v>146</v>
      </c>
      <c r="T8" s="276">
        <v>156</v>
      </c>
      <c r="U8" s="276">
        <v>158</v>
      </c>
      <c r="V8" s="276">
        <v>102</v>
      </c>
      <c r="W8" s="276">
        <v>92</v>
      </c>
      <c r="X8" s="276">
        <v>104</v>
      </c>
      <c r="Y8" s="276">
        <v>150</v>
      </c>
      <c r="Z8" s="276">
        <v>126</v>
      </c>
      <c r="AA8" s="276">
        <v>110</v>
      </c>
    </row>
    <row r="9" spans="1:27">
      <c r="A9" t="s">
        <v>405</v>
      </c>
      <c r="B9" s="399">
        <f>800*1024*1024</f>
        <v>838860800</v>
      </c>
      <c r="D9" s="13" t="s">
        <v>363</v>
      </c>
      <c r="E9">
        <f>Batteries!W11</f>
        <v>266</v>
      </c>
      <c r="F9">
        <f>Batteries!Z11</f>
        <v>264</v>
      </c>
      <c r="G9">
        <f>Batteries!AC11</f>
        <v>262</v>
      </c>
      <c r="H9">
        <f>Batteries!AF11</f>
        <v>192</v>
      </c>
      <c r="I9">
        <f>Batteries!AI11</f>
        <v>102</v>
      </c>
      <c r="J9">
        <f>Batteries!AL11</f>
        <v>54</v>
      </c>
      <c r="K9">
        <f>Batteries!AO11</f>
        <v>36</v>
      </c>
      <c r="L9">
        <f>Batteries!AR11</f>
        <v>28</v>
      </c>
      <c r="M9">
        <f>Batteries!AU11</f>
        <v>6</v>
      </c>
      <c r="O9" s="399">
        <f>500*1024*1024</f>
        <v>524288000</v>
      </c>
      <c r="P9" s="276">
        <v>84</v>
      </c>
      <c r="Q9" s="276">
        <v>76</v>
      </c>
      <c r="R9" s="276">
        <v>60</v>
      </c>
      <c r="S9" s="276">
        <v>80</v>
      </c>
      <c r="T9" s="276">
        <v>84</v>
      </c>
      <c r="U9" s="276">
        <v>84</v>
      </c>
      <c r="V9" s="276">
        <v>54</v>
      </c>
      <c r="W9" s="276">
        <v>44</v>
      </c>
      <c r="X9" s="276">
        <v>56</v>
      </c>
      <c r="Y9" s="276">
        <v>86</v>
      </c>
      <c r="Z9" s="276">
        <v>68</v>
      </c>
      <c r="AA9" s="276">
        <v>56</v>
      </c>
    </row>
    <row r="10" spans="1:27">
      <c r="A10" t="s">
        <v>406</v>
      </c>
      <c r="B10" s="399">
        <f>1*1024*1024*1024</f>
        <v>1073741824</v>
      </c>
      <c r="D10" s="13" t="s">
        <v>9</v>
      </c>
      <c r="E10">
        <f>Batteries!W12</f>
        <v>296</v>
      </c>
      <c r="F10">
        <f>Batteries!Z12</f>
        <v>294</v>
      </c>
      <c r="G10">
        <f>Batteries!AC12</f>
        <v>290</v>
      </c>
      <c r="H10">
        <f>Batteries!AF12</f>
        <v>190</v>
      </c>
      <c r="I10">
        <f>Batteries!AI12</f>
        <v>92</v>
      </c>
      <c r="J10">
        <f>Batteries!AL12</f>
        <v>44</v>
      </c>
      <c r="K10">
        <f>Batteries!AO12</f>
        <v>30</v>
      </c>
      <c r="L10">
        <f>Batteries!AR12</f>
        <v>24</v>
      </c>
      <c r="M10">
        <f>Batteries!AU12</f>
        <v>4</v>
      </c>
      <c r="O10" s="399">
        <f>800*1024*1024</f>
        <v>838860800</v>
      </c>
      <c r="P10" s="276">
        <v>56</v>
      </c>
      <c r="Q10" s="276">
        <v>50</v>
      </c>
      <c r="R10" s="276">
        <v>42</v>
      </c>
      <c r="S10" s="276">
        <v>56</v>
      </c>
      <c r="T10" s="276">
        <v>58</v>
      </c>
      <c r="U10" s="276">
        <v>56</v>
      </c>
      <c r="V10" s="276">
        <v>36</v>
      </c>
      <c r="W10" s="276">
        <v>30</v>
      </c>
      <c r="X10" s="276">
        <v>38</v>
      </c>
      <c r="Y10" s="276">
        <v>60</v>
      </c>
      <c r="Z10" s="276">
        <v>46</v>
      </c>
      <c r="AA10" s="276">
        <v>38</v>
      </c>
    </row>
    <row r="11" spans="1:27">
      <c r="A11" t="s">
        <v>407</v>
      </c>
      <c r="B11" s="399">
        <f>5*1024*1024*1024</f>
        <v>5368709120</v>
      </c>
      <c r="D11" s="4" t="s">
        <v>14</v>
      </c>
      <c r="E11">
        <f>Batteries!W13</f>
        <v>222</v>
      </c>
      <c r="F11">
        <f>Batteries!Z13</f>
        <v>222</v>
      </c>
      <c r="G11">
        <f>Batteries!AC13</f>
        <v>218</v>
      </c>
      <c r="H11">
        <f>Batteries!AF13</f>
        <v>174</v>
      </c>
      <c r="I11">
        <f>Batteries!AI13</f>
        <v>104</v>
      </c>
      <c r="J11">
        <f>Batteries!AL13</f>
        <v>56</v>
      </c>
      <c r="K11">
        <f>Batteries!AO13</f>
        <v>38</v>
      </c>
      <c r="L11">
        <f>Batteries!AR13</f>
        <v>32</v>
      </c>
      <c r="M11">
        <f>Batteries!AU13</f>
        <v>6</v>
      </c>
      <c r="O11" s="399">
        <f>1*1024*1024*1024</f>
        <v>1073741824</v>
      </c>
      <c r="P11" s="276">
        <v>44</v>
      </c>
      <c r="Q11" s="276">
        <v>42</v>
      </c>
      <c r="R11" s="276">
        <v>32</v>
      </c>
      <c r="S11" s="276">
        <v>44</v>
      </c>
      <c r="T11" s="276">
        <v>46</v>
      </c>
      <c r="U11" s="276">
        <v>46</v>
      </c>
      <c r="V11" s="276">
        <v>28</v>
      </c>
      <c r="W11" s="276">
        <v>24</v>
      </c>
      <c r="X11" s="276">
        <v>32</v>
      </c>
      <c r="Y11" s="276">
        <v>48</v>
      </c>
      <c r="Z11" s="276">
        <v>38</v>
      </c>
      <c r="AA11" s="276">
        <v>30</v>
      </c>
    </row>
    <row r="12" spans="1:27">
      <c r="D12" s="2" t="s">
        <v>15</v>
      </c>
      <c r="E12">
        <f>Batteries!W14</f>
        <v>304</v>
      </c>
      <c r="F12">
        <f>Batteries!Z14</f>
        <v>302</v>
      </c>
      <c r="G12">
        <f>Batteries!AC14</f>
        <v>300</v>
      </c>
      <c r="H12">
        <f>Batteries!AF14</f>
        <v>242</v>
      </c>
      <c r="I12">
        <f>Batteries!AI14</f>
        <v>150</v>
      </c>
      <c r="J12">
        <f>Batteries!AL14</f>
        <v>86</v>
      </c>
      <c r="K12">
        <f>Batteries!AO14</f>
        <v>60</v>
      </c>
      <c r="L12">
        <f>Batteries!AR14</f>
        <v>48</v>
      </c>
      <c r="M12">
        <f>Batteries!AU14</f>
        <v>10</v>
      </c>
      <c r="O12" s="399">
        <f>5*1024*1024*1024</f>
        <v>5368709120</v>
      </c>
      <c r="P12" s="276">
        <v>8</v>
      </c>
      <c r="Q12" s="276">
        <v>8</v>
      </c>
      <c r="R12" s="276">
        <v>6</v>
      </c>
      <c r="S12" s="276">
        <v>8</v>
      </c>
      <c r="T12" s="276">
        <v>8</v>
      </c>
      <c r="U12" s="276">
        <v>8</v>
      </c>
      <c r="V12" s="276">
        <v>6</v>
      </c>
      <c r="W12" s="276">
        <v>4</v>
      </c>
      <c r="X12" s="276">
        <v>6</v>
      </c>
      <c r="Y12" s="276">
        <v>10</v>
      </c>
      <c r="Z12" s="276">
        <v>8</v>
      </c>
      <c r="AA12" s="276">
        <v>6</v>
      </c>
    </row>
    <row r="13" spans="1:27">
      <c r="D13" s="10" t="s">
        <v>361</v>
      </c>
      <c r="E13">
        <f>Batteries!W15</f>
        <v>290</v>
      </c>
      <c r="F13">
        <f>Batteries!Z15</f>
        <v>288</v>
      </c>
      <c r="G13">
        <f>Batteries!AC15</f>
        <v>286</v>
      </c>
      <c r="H13">
        <f>Batteries!AF15</f>
        <v>218</v>
      </c>
      <c r="I13">
        <f>Batteries!AI15</f>
        <v>126</v>
      </c>
      <c r="J13">
        <f>Batteries!AL15</f>
        <v>68</v>
      </c>
      <c r="K13">
        <f>Batteries!AO15</f>
        <v>46</v>
      </c>
      <c r="L13">
        <f>Batteries!AR15</f>
        <v>38</v>
      </c>
      <c r="M13">
        <f>Batteries!AU15</f>
        <v>8</v>
      </c>
    </row>
    <row r="14" spans="1:27">
      <c r="D14" s="16" t="s">
        <v>31</v>
      </c>
      <c r="E14">
        <f>Batteries!W16</f>
        <v>266</v>
      </c>
      <c r="F14">
        <f>Batteries!Z16</f>
        <v>266</v>
      </c>
      <c r="G14">
        <f>Batteries!AC16</f>
        <v>264</v>
      </c>
      <c r="H14">
        <f>Batteries!AF16</f>
        <v>196</v>
      </c>
      <c r="I14">
        <f>Batteries!AI16</f>
        <v>110</v>
      </c>
      <c r="J14">
        <f>Batteries!AL16</f>
        <v>56</v>
      </c>
      <c r="K14">
        <f>Batteries!AO16</f>
        <v>38</v>
      </c>
      <c r="L14">
        <f>Batteries!AR16</f>
        <v>30</v>
      </c>
      <c r="M14">
        <f>Batteries!AU16</f>
        <v>6</v>
      </c>
    </row>
    <row r="15" spans="1:27">
      <c r="D15" s="400"/>
    </row>
    <row r="16" spans="1:27">
      <c r="E16" s="550" t="s">
        <v>409</v>
      </c>
      <c r="F16" s="550"/>
      <c r="G16" s="550"/>
      <c r="H16" s="550"/>
      <c r="I16" s="550"/>
      <c r="J16" s="550"/>
      <c r="K16" s="550"/>
      <c r="L16" s="550"/>
      <c r="M16" s="550"/>
      <c r="N16" s="20"/>
    </row>
    <row r="17" spans="4:27">
      <c r="E17" s="399">
        <v>2000</v>
      </c>
      <c r="F17" s="399">
        <f>800*1024</f>
        <v>819200</v>
      </c>
      <c r="G17" s="399">
        <f>2*1024*1024</f>
        <v>2097152</v>
      </c>
      <c r="H17" s="399">
        <f>50*1024*1024</f>
        <v>52428800</v>
      </c>
      <c r="I17" s="399">
        <f>200*1024*1024</f>
        <v>209715200</v>
      </c>
      <c r="J17" s="399">
        <f>500*1024*1024</f>
        <v>524288000</v>
      </c>
      <c r="K17" s="399">
        <f>800*1024*1024</f>
        <v>838860800</v>
      </c>
      <c r="L17" s="399">
        <f>1*1024*1024*1024</f>
        <v>1073741824</v>
      </c>
      <c r="M17" s="399">
        <f>5*1024*1024*1024</f>
        <v>5368709120</v>
      </c>
      <c r="N17" s="20"/>
    </row>
    <row r="18" spans="4:27">
      <c r="D18" s="722" t="s">
        <v>0</v>
      </c>
      <c r="E18" s="276">
        <f>Batteries!V5</f>
        <v>3.47</v>
      </c>
      <c r="F18" s="276">
        <f>Batteries!Y5</f>
        <v>3.45</v>
      </c>
      <c r="G18" s="276">
        <f>Batteries!AB5</f>
        <v>3.42</v>
      </c>
      <c r="H18" s="276">
        <f>Batteries!AE5</f>
        <v>2.4900000000000002</v>
      </c>
      <c r="I18" s="276">
        <f>Batteries!AH5</f>
        <v>1.35</v>
      </c>
      <c r="J18" s="276">
        <f>Batteries!AK5</f>
        <v>0.7</v>
      </c>
      <c r="K18" s="276">
        <f>Batteries!AN5</f>
        <v>0.47</v>
      </c>
      <c r="L18" s="276">
        <f>Batteries!AQ5</f>
        <v>0.38</v>
      </c>
      <c r="M18" s="276">
        <f>Batteries!AT5</f>
        <v>0.08</v>
      </c>
      <c r="P18" s="401" t="s">
        <v>0</v>
      </c>
      <c r="Q18" s="402" t="s">
        <v>5</v>
      </c>
      <c r="R18" s="403" t="s">
        <v>86</v>
      </c>
      <c r="S18" s="404" t="s">
        <v>6</v>
      </c>
      <c r="T18" s="405" t="s">
        <v>7</v>
      </c>
      <c r="U18" s="401" t="s">
        <v>362</v>
      </c>
      <c r="V18" s="402" t="s">
        <v>363</v>
      </c>
      <c r="W18" s="402" t="s">
        <v>9</v>
      </c>
      <c r="X18" s="404" t="s">
        <v>14</v>
      </c>
      <c r="Y18" s="395" t="s">
        <v>15</v>
      </c>
      <c r="Z18" s="401" t="s">
        <v>361</v>
      </c>
      <c r="AA18" s="403" t="s">
        <v>31</v>
      </c>
    </row>
    <row r="19" spans="4:27">
      <c r="D19" s="723" t="s">
        <v>5</v>
      </c>
      <c r="E19" s="276">
        <f>Batteries!V6</f>
        <v>3.08</v>
      </c>
      <c r="F19" s="276">
        <f>Batteries!Y6</f>
        <v>3.06</v>
      </c>
      <c r="G19" s="276">
        <f>Batteries!AB6</f>
        <v>3.04</v>
      </c>
      <c r="H19" s="276">
        <f>Batteries!AE6</f>
        <v>2.23</v>
      </c>
      <c r="I19" s="276">
        <f>Batteries!AH6</f>
        <v>1.22</v>
      </c>
      <c r="J19" s="276">
        <f>Batteries!AK6</f>
        <v>0.64</v>
      </c>
      <c r="K19" s="276">
        <f>Batteries!AN6</f>
        <v>0.43</v>
      </c>
      <c r="L19" s="276">
        <f>Batteries!AQ6</f>
        <v>0.35</v>
      </c>
      <c r="M19" s="276">
        <f>Batteries!AT6</f>
        <v>7.0000000000000007E-2</v>
      </c>
      <c r="O19" s="399">
        <v>2000</v>
      </c>
      <c r="P19" s="276">
        <v>3.47</v>
      </c>
      <c r="Q19" s="276">
        <v>3.08</v>
      </c>
      <c r="R19" s="276">
        <v>2.41</v>
      </c>
      <c r="S19" s="276">
        <v>2.59</v>
      </c>
      <c r="T19" s="276">
        <v>2.99</v>
      </c>
      <c r="U19" s="276">
        <v>3.17</v>
      </c>
      <c r="V19" s="276">
        <v>2.2200000000000002</v>
      </c>
      <c r="W19" s="276">
        <v>2.4700000000000002</v>
      </c>
      <c r="X19" s="276">
        <v>1.86</v>
      </c>
      <c r="Y19" s="276">
        <v>2.54</v>
      </c>
      <c r="Z19" s="276">
        <v>2.42</v>
      </c>
      <c r="AA19" s="276">
        <v>2.23</v>
      </c>
    </row>
    <row r="20" spans="4:27">
      <c r="D20" s="724" t="s">
        <v>86</v>
      </c>
      <c r="E20" s="276">
        <f>Batteries!V7</f>
        <v>2.41</v>
      </c>
      <c r="F20" s="276">
        <f>Batteries!Y7</f>
        <v>2.4</v>
      </c>
      <c r="G20" s="276">
        <f>Batteries!AB7</f>
        <v>2.38</v>
      </c>
      <c r="H20" s="276">
        <f>Batteries!AE7</f>
        <v>1.76</v>
      </c>
      <c r="I20" s="276">
        <f>Batteries!AH7</f>
        <v>0.97</v>
      </c>
      <c r="J20" s="276">
        <f>Batteries!AK7</f>
        <v>0.51</v>
      </c>
      <c r="K20" s="276">
        <f>Batteries!AN7</f>
        <v>0.35</v>
      </c>
      <c r="L20" s="276">
        <f>Batteries!AQ7</f>
        <v>0.28000000000000003</v>
      </c>
      <c r="M20" s="276">
        <f>Batteries!AT7</f>
        <v>0.06</v>
      </c>
      <c r="O20" s="399">
        <f>800*1024</f>
        <v>819200</v>
      </c>
      <c r="P20" s="276">
        <v>3.45</v>
      </c>
      <c r="Q20" s="276">
        <v>3.06</v>
      </c>
      <c r="R20" s="276">
        <v>2.4</v>
      </c>
      <c r="S20" s="276">
        <v>2.57</v>
      </c>
      <c r="T20" s="276">
        <v>2.98</v>
      </c>
      <c r="U20" s="276">
        <v>3.15</v>
      </c>
      <c r="V20" s="276">
        <v>2.21</v>
      </c>
      <c r="W20" s="276">
        <v>2.4500000000000002</v>
      </c>
      <c r="X20" s="276">
        <v>1.85</v>
      </c>
      <c r="Y20" s="276">
        <v>2.5299999999999998</v>
      </c>
      <c r="Z20" s="276">
        <v>2.4</v>
      </c>
      <c r="AA20" s="276">
        <v>2.2200000000000002</v>
      </c>
    </row>
    <row r="21" spans="4:27">
      <c r="D21" s="725" t="s">
        <v>6</v>
      </c>
      <c r="E21" s="276">
        <f>Batteries!V8</f>
        <v>2.59</v>
      </c>
      <c r="F21" s="276">
        <f>Batteries!Y8</f>
        <v>2.57</v>
      </c>
      <c r="G21" s="276">
        <f>Batteries!AB8</f>
        <v>2.56</v>
      </c>
      <c r="H21" s="276">
        <f>Batteries!AE8</f>
        <v>2.0299999999999998</v>
      </c>
      <c r="I21" s="276">
        <f>Batteries!AH8</f>
        <v>1.23</v>
      </c>
      <c r="J21" s="276">
        <f>Batteries!AK8</f>
        <v>0.68</v>
      </c>
      <c r="K21" s="276">
        <f>Batteries!AN8</f>
        <v>0.47</v>
      </c>
      <c r="L21" s="276">
        <f>Batteries!AQ8</f>
        <v>0.38</v>
      </c>
      <c r="M21" s="276">
        <f>Batteries!AT8</f>
        <v>0.08</v>
      </c>
      <c r="O21" s="399">
        <f>2*1024*1024</f>
        <v>2097152</v>
      </c>
      <c r="P21" s="276">
        <v>3.42</v>
      </c>
      <c r="Q21" s="276">
        <v>3.04</v>
      </c>
      <c r="R21" s="276">
        <v>2.38</v>
      </c>
      <c r="S21" s="276">
        <v>2.56</v>
      </c>
      <c r="T21" s="276">
        <v>2.96</v>
      </c>
      <c r="U21" s="276">
        <v>3.12</v>
      </c>
      <c r="V21" s="276">
        <v>2.19</v>
      </c>
      <c r="W21" s="276">
        <v>2.42</v>
      </c>
      <c r="X21" s="276">
        <v>1.83</v>
      </c>
      <c r="Y21" s="276">
        <v>2.5099999999999998</v>
      </c>
      <c r="Z21" s="276">
        <v>2.39</v>
      </c>
      <c r="AA21" s="276">
        <v>2.2000000000000002</v>
      </c>
    </row>
    <row r="22" spans="4:27">
      <c r="D22" s="726" t="s">
        <v>7</v>
      </c>
      <c r="E22" s="276">
        <f>Batteries!V9</f>
        <v>2.99</v>
      </c>
      <c r="F22" s="276">
        <f>Batteries!Y9</f>
        <v>2.98</v>
      </c>
      <c r="G22" s="276">
        <f>Batteries!AB9</f>
        <v>2.96</v>
      </c>
      <c r="H22" s="276">
        <f>Batteries!AE9</f>
        <v>2.27</v>
      </c>
      <c r="I22" s="276">
        <f>Batteries!AH9</f>
        <v>1.31</v>
      </c>
      <c r="J22" s="276">
        <f>Batteries!AK9</f>
        <v>0.71</v>
      </c>
      <c r="K22" s="276">
        <f>Batteries!AN9</f>
        <v>0.49</v>
      </c>
      <c r="L22" s="276">
        <f>Batteries!AQ9</f>
        <v>0.39</v>
      </c>
      <c r="M22" s="276">
        <f>Batteries!AT9</f>
        <v>0.08</v>
      </c>
      <c r="O22" s="399">
        <f>50*1024*1024</f>
        <v>52428800</v>
      </c>
      <c r="P22" s="276">
        <v>2.4900000000000002</v>
      </c>
      <c r="Q22" s="276">
        <v>2.23</v>
      </c>
      <c r="R22" s="276">
        <v>1.76</v>
      </c>
      <c r="S22" s="276">
        <v>2.0299999999999998</v>
      </c>
      <c r="T22" s="276">
        <v>2.27</v>
      </c>
      <c r="U22" s="276">
        <v>2.35</v>
      </c>
      <c r="V22" s="276">
        <v>1.6</v>
      </c>
      <c r="W22" s="276">
        <v>1.59</v>
      </c>
      <c r="X22" s="276">
        <v>1.45</v>
      </c>
      <c r="Y22" s="276">
        <v>2.02</v>
      </c>
      <c r="Z22" s="276">
        <v>1.83</v>
      </c>
      <c r="AA22" s="276">
        <v>1.64</v>
      </c>
    </row>
    <row r="23" spans="4:27">
      <c r="D23" s="722" t="s">
        <v>362</v>
      </c>
      <c r="E23" s="276">
        <f>Batteries!V10</f>
        <v>3.17</v>
      </c>
      <c r="F23" s="276">
        <f>Batteries!Y10</f>
        <v>3.15</v>
      </c>
      <c r="G23" s="276">
        <f>Batteries!AB10</f>
        <v>3.12</v>
      </c>
      <c r="H23" s="276">
        <f>Batteries!AE10</f>
        <v>2.35</v>
      </c>
      <c r="I23" s="276">
        <f>Batteries!AH10</f>
        <v>1.32</v>
      </c>
      <c r="J23" s="276">
        <f>Batteries!AK10</f>
        <v>0.7</v>
      </c>
      <c r="K23" s="276">
        <f>Batteries!AN10</f>
        <v>0.48</v>
      </c>
      <c r="L23" s="276">
        <f>Batteries!AQ10</f>
        <v>0.39</v>
      </c>
      <c r="M23" s="276">
        <f>Batteries!AT10</f>
        <v>0.08</v>
      </c>
      <c r="O23" s="399">
        <f>200*1024*1024</f>
        <v>209715200</v>
      </c>
      <c r="P23" s="276">
        <v>1.35</v>
      </c>
      <c r="Q23" s="276">
        <v>1.22</v>
      </c>
      <c r="R23" s="276">
        <v>0.97</v>
      </c>
      <c r="S23" s="276">
        <v>1.23</v>
      </c>
      <c r="T23" s="276">
        <v>1.31</v>
      </c>
      <c r="U23" s="276">
        <v>1.32</v>
      </c>
      <c r="V23" s="276">
        <v>0.86</v>
      </c>
      <c r="W23" s="276">
        <v>0.77</v>
      </c>
      <c r="X23" s="276">
        <v>0.87</v>
      </c>
      <c r="Y23" s="276">
        <v>1.26</v>
      </c>
      <c r="Z23" s="276">
        <v>1.06</v>
      </c>
      <c r="AA23" s="276">
        <v>0.92</v>
      </c>
    </row>
    <row r="24" spans="4:27">
      <c r="D24" s="723" t="s">
        <v>363</v>
      </c>
      <c r="E24" s="276">
        <f>Batteries!V11</f>
        <v>2.2200000000000002</v>
      </c>
      <c r="F24" s="276">
        <f>Batteries!Y11</f>
        <v>2.21</v>
      </c>
      <c r="G24" s="276">
        <f>Batteries!AB11</f>
        <v>2.19</v>
      </c>
      <c r="H24" s="276">
        <f>Batteries!AE11</f>
        <v>1.6</v>
      </c>
      <c r="I24" s="276">
        <f>Batteries!AH11</f>
        <v>0.86</v>
      </c>
      <c r="J24" s="276">
        <f>Batteries!AK11</f>
        <v>0.45</v>
      </c>
      <c r="K24" s="276">
        <f>Batteries!AN11</f>
        <v>0.3</v>
      </c>
      <c r="L24" s="276">
        <f>Batteries!AQ11</f>
        <v>0.24</v>
      </c>
      <c r="M24" s="276">
        <f>Batteries!AT11</f>
        <v>0.05</v>
      </c>
      <c r="O24" s="399">
        <f>500*1024*1024</f>
        <v>524288000</v>
      </c>
      <c r="P24" s="276">
        <v>0.7</v>
      </c>
      <c r="Q24" s="276">
        <v>0.64</v>
      </c>
      <c r="R24" s="276">
        <v>0.51</v>
      </c>
      <c r="S24" s="276">
        <v>0.68</v>
      </c>
      <c r="T24" s="276">
        <v>0.71</v>
      </c>
      <c r="U24" s="276">
        <v>0.7</v>
      </c>
      <c r="V24" s="276">
        <v>0.45</v>
      </c>
      <c r="W24" s="276">
        <v>0.38</v>
      </c>
      <c r="X24" s="276">
        <v>0.48</v>
      </c>
      <c r="Y24" s="276">
        <v>0.72</v>
      </c>
      <c r="Z24" s="276">
        <v>0.56999999999999995</v>
      </c>
      <c r="AA24" s="276">
        <v>0.48</v>
      </c>
    </row>
    <row r="25" spans="4:27">
      <c r="D25" s="723" t="s">
        <v>9</v>
      </c>
      <c r="E25" s="276">
        <f>Batteries!V12</f>
        <v>2.4700000000000002</v>
      </c>
      <c r="F25" s="276">
        <f>Batteries!Y12</f>
        <v>2.4500000000000002</v>
      </c>
      <c r="G25" s="276">
        <f>Batteries!AB12</f>
        <v>2.42</v>
      </c>
      <c r="H25" s="276">
        <f>Batteries!AE12</f>
        <v>1.59</v>
      </c>
      <c r="I25" s="276">
        <f>Batteries!AH12</f>
        <v>0.77</v>
      </c>
      <c r="J25" s="276">
        <f>Batteries!AK12</f>
        <v>0.38</v>
      </c>
      <c r="K25" s="276">
        <f>Batteries!AN12</f>
        <v>0.25</v>
      </c>
      <c r="L25" s="276">
        <f>Batteries!AQ12</f>
        <v>0.2</v>
      </c>
      <c r="M25" s="276">
        <f>Batteries!AT12</f>
        <v>0.04</v>
      </c>
      <c r="O25" s="399">
        <f>800*1024*1024</f>
        <v>838860800</v>
      </c>
      <c r="P25" s="276">
        <v>0.47</v>
      </c>
      <c r="Q25" s="276">
        <v>0.43</v>
      </c>
      <c r="R25" s="276">
        <v>0.35</v>
      </c>
      <c r="S25" s="276">
        <v>0.47</v>
      </c>
      <c r="T25" s="276">
        <v>0.49</v>
      </c>
      <c r="U25" s="276">
        <v>0.48</v>
      </c>
      <c r="V25" s="276">
        <v>0.3</v>
      </c>
      <c r="W25" s="276">
        <v>0.25</v>
      </c>
      <c r="X25" s="276">
        <v>0.33</v>
      </c>
      <c r="Y25" s="276">
        <v>0.5</v>
      </c>
      <c r="Z25" s="276">
        <v>0.39</v>
      </c>
      <c r="AA25" s="276">
        <v>0.33</v>
      </c>
    </row>
    <row r="26" spans="4:27">
      <c r="D26" s="725" t="s">
        <v>14</v>
      </c>
      <c r="E26" s="276">
        <f>Batteries!V13</f>
        <v>1.86</v>
      </c>
      <c r="F26" s="276">
        <f>Batteries!Y13</f>
        <v>1.85</v>
      </c>
      <c r="G26" s="276">
        <f>Batteries!AB13</f>
        <v>1.83</v>
      </c>
      <c r="H26" s="276">
        <f>Batteries!AE13</f>
        <v>1.45</v>
      </c>
      <c r="I26" s="276">
        <f>Batteries!AH13</f>
        <v>0.87</v>
      </c>
      <c r="J26" s="276">
        <f>Batteries!AK13</f>
        <v>0.48</v>
      </c>
      <c r="K26" s="276">
        <f>Batteries!AN13</f>
        <v>0.33</v>
      </c>
      <c r="L26" s="276">
        <f>Batteries!AQ13</f>
        <v>0.27</v>
      </c>
      <c r="M26" s="276">
        <f>Batteries!AT13</f>
        <v>0.06</v>
      </c>
      <c r="O26" s="399">
        <f>1*1024*1024*1024</f>
        <v>1073741824</v>
      </c>
      <c r="P26" s="276">
        <v>0.38</v>
      </c>
      <c r="Q26" s="276">
        <v>0.35</v>
      </c>
      <c r="R26" s="276">
        <v>0.28000000000000003</v>
      </c>
      <c r="S26" s="276">
        <v>0.38</v>
      </c>
      <c r="T26" s="276">
        <v>0.39</v>
      </c>
      <c r="U26" s="276">
        <v>0.39</v>
      </c>
      <c r="V26" s="276">
        <v>0.24</v>
      </c>
      <c r="W26" s="276">
        <v>0.2</v>
      </c>
      <c r="X26" s="276">
        <v>0.27</v>
      </c>
      <c r="Y26" s="276">
        <v>0.41</v>
      </c>
      <c r="Z26" s="276">
        <v>0.32</v>
      </c>
      <c r="AA26" s="276">
        <v>0.26</v>
      </c>
    </row>
    <row r="27" spans="4:27">
      <c r="D27" s="727" t="s">
        <v>15</v>
      </c>
      <c r="E27" s="276">
        <f>Batteries!V14</f>
        <v>2.54</v>
      </c>
      <c r="F27" s="276">
        <f>Batteries!Y14</f>
        <v>2.5299999999999998</v>
      </c>
      <c r="G27" s="276">
        <f>Batteries!AB14</f>
        <v>2.5099999999999998</v>
      </c>
      <c r="H27" s="276">
        <f>Batteries!AE14</f>
        <v>2.02</v>
      </c>
      <c r="I27" s="276">
        <f>Batteries!AH14</f>
        <v>1.26</v>
      </c>
      <c r="J27" s="276">
        <f>Batteries!AK14</f>
        <v>0.72</v>
      </c>
      <c r="K27" s="276">
        <f>Batteries!AN14</f>
        <v>0.5</v>
      </c>
      <c r="L27" s="276">
        <f>Batteries!AQ14</f>
        <v>0.41</v>
      </c>
      <c r="M27" s="276">
        <f>Batteries!AT14</f>
        <v>0.09</v>
      </c>
      <c r="O27" s="399">
        <f>5*1024*1024*1024</f>
        <v>5368709120</v>
      </c>
      <c r="P27" s="276">
        <v>0.08</v>
      </c>
      <c r="Q27" s="276">
        <v>7.0000000000000007E-2</v>
      </c>
      <c r="R27" s="276">
        <v>0.06</v>
      </c>
      <c r="S27" s="276">
        <v>0.08</v>
      </c>
      <c r="T27" s="276">
        <v>0.08</v>
      </c>
      <c r="U27" s="276">
        <v>0.08</v>
      </c>
      <c r="V27" s="276">
        <v>0.05</v>
      </c>
      <c r="W27" s="276">
        <v>0.04</v>
      </c>
      <c r="X27" s="276">
        <v>0.06</v>
      </c>
      <c r="Y27" s="276">
        <v>0.09</v>
      </c>
      <c r="Z27" s="276">
        <v>7.0000000000000007E-2</v>
      </c>
      <c r="AA27" s="276">
        <v>0.05</v>
      </c>
    </row>
    <row r="28" spans="4:27">
      <c r="D28" s="722" t="s">
        <v>361</v>
      </c>
      <c r="E28" s="276">
        <f>Batteries!V15</f>
        <v>2.42</v>
      </c>
      <c r="F28" s="276">
        <f>Batteries!Y15</f>
        <v>2.4</v>
      </c>
      <c r="G28" s="276">
        <f>Batteries!AB15</f>
        <v>2.39</v>
      </c>
      <c r="H28" s="276">
        <f>Batteries!AE15</f>
        <v>1.83</v>
      </c>
      <c r="I28" s="276">
        <f>Batteries!AH15</f>
        <v>1.06</v>
      </c>
      <c r="J28" s="276">
        <f>Batteries!AK15</f>
        <v>0.56999999999999995</v>
      </c>
      <c r="K28" s="276">
        <f>Batteries!AN15</f>
        <v>0.39</v>
      </c>
      <c r="L28" s="276">
        <f>Batteries!AQ15</f>
        <v>0.32</v>
      </c>
      <c r="M28" s="276">
        <f>Batteries!AT15</f>
        <v>7.0000000000000007E-2</v>
      </c>
    </row>
    <row r="29" spans="4:27">
      <c r="D29" s="724" t="s">
        <v>31</v>
      </c>
      <c r="E29" s="276">
        <f>Batteries!V16</f>
        <v>2.23</v>
      </c>
      <c r="F29" s="276">
        <f>Batteries!Y16</f>
        <v>2.2200000000000002</v>
      </c>
      <c r="G29" s="276">
        <f>Batteries!AB16</f>
        <v>2.2000000000000002</v>
      </c>
      <c r="H29" s="276">
        <f>Batteries!AE16</f>
        <v>1.64</v>
      </c>
      <c r="I29" s="276">
        <f>Batteries!AH16</f>
        <v>0.92</v>
      </c>
      <c r="J29" s="276">
        <f>Batteries!AK16</f>
        <v>0.48</v>
      </c>
      <c r="K29" s="276">
        <f>Batteries!AN16</f>
        <v>0.33</v>
      </c>
      <c r="L29" s="276">
        <f>Batteries!AQ16</f>
        <v>0.26</v>
      </c>
      <c r="M29" s="276">
        <f>Batteries!AT16</f>
        <v>0.05</v>
      </c>
    </row>
    <row r="35" spans="4:13">
      <c r="E35" s="734" t="s">
        <v>412</v>
      </c>
      <c r="F35" s="734" t="s">
        <v>413</v>
      </c>
      <c r="G35" s="734" t="s">
        <v>414</v>
      </c>
      <c r="H35" s="734" t="s">
        <v>415</v>
      </c>
      <c r="I35" s="734" t="s">
        <v>416</v>
      </c>
      <c r="J35" s="734" t="s">
        <v>417</v>
      </c>
      <c r="K35" s="734" t="s">
        <v>418</v>
      </c>
      <c r="L35" s="734" t="s">
        <v>419</v>
      </c>
      <c r="M35" s="734" t="s">
        <v>420</v>
      </c>
    </row>
    <row r="36" spans="4:13">
      <c r="D36" s="728" t="s">
        <v>0</v>
      </c>
      <c r="E36" s="406">
        <v>416</v>
      </c>
      <c r="F36" s="406">
        <v>414</v>
      </c>
      <c r="G36" s="406">
        <v>410</v>
      </c>
      <c r="H36" s="406">
        <v>298</v>
      </c>
      <c r="I36" s="406">
        <v>162</v>
      </c>
      <c r="J36" s="406">
        <v>84</v>
      </c>
      <c r="K36" s="406">
        <v>56</v>
      </c>
      <c r="L36" s="406">
        <v>44</v>
      </c>
      <c r="M36" s="406">
        <v>8</v>
      </c>
    </row>
    <row r="37" spans="4:13">
      <c r="D37" s="729" t="s">
        <v>5</v>
      </c>
      <c r="E37" s="735">
        <v>368</v>
      </c>
      <c r="F37" s="735">
        <v>366</v>
      </c>
      <c r="G37" s="735">
        <v>364</v>
      </c>
      <c r="H37" s="735">
        <v>266</v>
      </c>
      <c r="I37" s="735">
        <v>146</v>
      </c>
      <c r="J37" s="735">
        <v>76</v>
      </c>
      <c r="K37" s="735">
        <v>50</v>
      </c>
      <c r="L37" s="735">
        <v>42</v>
      </c>
      <c r="M37" s="735">
        <v>8</v>
      </c>
    </row>
    <row r="38" spans="4:13">
      <c r="D38" s="730" t="s">
        <v>86</v>
      </c>
      <c r="E38" s="407">
        <v>288</v>
      </c>
      <c r="F38" s="407">
        <v>288</v>
      </c>
      <c r="G38" s="407">
        <v>284</v>
      </c>
      <c r="H38" s="407">
        <v>210</v>
      </c>
      <c r="I38" s="407">
        <v>116</v>
      </c>
      <c r="J38" s="407">
        <v>60</v>
      </c>
      <c r="K38" s="407">
        <v>42</v>
      </c>
      <c r="L38" s="407">
        <v>32</v>
      </c>
      <c r="M38" s="407">
        <v>6</v>
      </c>
    </row>
    <row r="39" spans="4:13">
      <c r="D39" s="731" t="s">
        <v>6</v>
      </c>
      <c r="E39" s="406">
        <v>310</v>
      </c>
      <c r="F39" s="406">
        <v>308</v>
      </c>
      <c r="G39" s="406">
        <v>306</v>
      </c>
      <c r="H39" s="406">
        <v>242</v>
      </c>
      <c r="I39" s="406">
        <v>146</v>
      </c>
      <c r="J39" s="406">
        <v>80</v>
      </c>
      <c r="K39" s="406">
        <v>56</v>
      </c>
      <c r="L39" s="406">
        <v>44</v>
      </c>
      <c r="M39" s="406">
        <v>8</v>
      </c>
    </row>
    <row r="40" spans="4:13">
      <c r="D40" s="732" t="s">
        <v>7</v>
      </c>
      <c r="E40" s="407">
        <v>358</v>
      </c>
      <c r="F40" s="407">
        <v>356</v>
      </c>
      <c r="G40" s="407">
        <v>354</v>
      </c>
      <c r="H40" s="407">
        <v>272</v>
      </c>
      <c r="I40" s="407">
        <v>156</v>
      </c>
      <c r="J40" s="407">
        <v>84</v>
      </c>
      <c r="K40" s="407">
        <v>58</v>
      </c>
      <c r="L40" s="407">
        <v>46</v>
      </c>
      <c r="M40" s="407">
        <v>8</v>
      </c>
    </row>
    <row r="41" spans="4:13">
      <c r="D41" s="728" t="s">
        <v>362</v>
      </c>
      <c r="E41" s="406">
        <v>380</v>
      </c>
      <c r="F41" s="406">
        <v>378</v>
      </c>
      <c r="G41" s="406">
        <v>374</v>
      </c>
      <c r="H41" s="406">
        <v>282</v>
      </c>
      <c r="I41" s="406">
        <v>158</v>
      </c>
      <c r="J41" s="406">
        <v>84</v>
      </c>
      <c r="K41" s="406">
        <v>56</v>
      </c>
      <c r="L41" s="406">
        <v>46</v>
      </c>
      <c r="M41" s="406">
        <v>8</v>
      </c>
    </row>
    <row r="42" spans="4:13">
      <c r="D42" s="729" t="s">
        <v>363</v>
      </c>
      <c r="E42" s="735">
        <v>266</v>
      </c>
      <c r="F42" s="735">
        <v>264</v>
      </c>
      <c r="G42" s="735">
        <v>262</v>
      </c>
      <c r="H42" s="735">
        <v>192</v>
      </c>
      <c r="I42" s="735">
        <v>102</v>
      </c>
      <c r="J42" s="735">
        <v>54</v>
      </c>
      <c r="K42" s="735">
        <v>36</v>
      </c>
      <c r="L42" s="735">
        <v>28</v>
      </c>
      <c r="M42" s="735">
        <v>6</v>
      </c>
    </row>
    <row r="43" spans="4:13">
      <c r="D43" s="730" t="s">
        <v>9</v>
      </c>
      <c r="E43" s="407">
        <v>296</v>
      </c>
      <c r="F43" s="407">
        <v>294</v>
      </c>
      <c r="G43" s="407">
        <v>290</v>
      </c>
      <c r="H43" s="407">
        <v>190</v>
      </c>
      <c r="I43" s="407">
        <v>92</v>
      </c>
      <c r="J43" s="407">
        <v>44</v>
      </c>
      <c r="K43" s="407">
        <v>30</v>
      </c>
      <c r="L43" s="407">
        <v>24</v>
      </c>
      <c r="M43" s="407">
        <v>4</v>
      </c>
    </row>
    <row r="44" spans="4:13">
      <c r="D44" s="731" t="s">
        <v>14</v>
      </c>
      <c r="E44" s="406">
        <v>222</v>
      </c>
      <c r="F44" s="406">
        <v>222</v>
      </c>
      <c r="G44" s="406">
        <v>218</v>
      </c>
      <c r="H44" s="406">
        <v>174</v>
      </c>
      <c r="I44" s="406">
        <v>104</v>
      </c>
      <c r="J44" s="406">
        <v>56</v>
      </c>
      <c r="K44" s="406">
        <v>38</v>
      </c>
      <c r="L44" s="406">
        <v>32</v>
      </c>
      <c r="M44" s="406">
        <v>6</v>
      </c>
    </row>
    <row r="45" spans="4:13">
      <c r="D45" s="733" t="s">
        <v>15</v>
      </c>
      <c r="E45" s="407">
        <v>304</v>
      </c>
      <c r="F45" s="407">
        <v>302</v>
      </c>
      <c r="G45" s="407">
        <v>300</v>
      </c>
      <c r="H45" s="407">
        <v>242</v>
      </c>
      <c r="I45" s="407">
        <v>150</v>
      </c>
      <c r="J45" s="407">
        <v>86</v>
      </c>
      <c r="K45" s="407">
        <v>60</v>
      </c>
      <c r="L45" s="407">
        <v>48</v>
      </c>
      <c r="M45" s="407">
        <v>10</v>
      </c>
    </row>
    <row r="46" spans="4:13">
      <c r="D46" s="728" t="s">
        <v>361</v>
      </c>
      <c r="E46" s="406">
        <v>290</v>
      </c>
      <c r="F46" s="406">
        <v>288</v>
      </c>
      <c r="G46" s="406">
        <v>286</v>
      </c>
      <c r="H46" s="406">
        <v>218</v>
      </c>
      <c r="I46" s="406">
        <v>126</v>
      </c>
      <c r="J46" s="406">
        <v>68</v>
      </c>
      <c r="K46" s="406">
        <v>46</v>
      </c>
      <c r="L46" s="406">
        <v>38</v>
      </c>
      <c r="M46" s="406">
        <v>8</v>
      </c>
    </row>
    <row r="47" spans="4:13">
      <c r="D47" s="730" t="s">
        <v>31</v>
      </c>
      <c r="E47" s="407">
        <v>266</v>
      </c>
      <c r="F47" s="407">
        <v>266</v>
      </c>
      <c r="G47" s="407">
        <v>264</v>
      </c>
      <c r="H47" s="407">
        <v>196</v>
      </c>
      <c r="I47" s="407">
        <v>110</v>
      </c>
      <c r="J47" s="407">
        <v>56</v>
      </c>
      <c r="K47" s="407">
        <v>38</v>
      </c>
      <c r="L47" s="407">
        <v>30</v>
      </c>
      <c r="M47" s="407">
        <v>6</v>
      </c>
    </row>
    <row r="49" spans="4:13">
      <c r="E49" s="734" t="s">
        <v>412</v>
      </c>
      <c r="F49" s="734" t="s">
        <v>413</v>
      </c>
      <c r="G49" s="734" t="s">
        <v>414</v>
      </c>
      <c r="H49" s="734" t="s">
        <v>415</v>
      </c>
      <c r="I49" s="734" t="s">
        <v>416</v>
      </c>
      <c r="J49" s="734" t="s">
        <v>417</v>
      </c>
      <c r="K49" s="734" t="s">
        <v>418</v>
      </c>
      <c r="L49" s="734" t="s">
        <v>419</v>
      </c>
      <c r="M49" s="734" t="s">
        <v>420</v>
      </c>
    </row>
    <row r="50" spans="4:13">
      <c r="D50" s="728" t="s">
        <v>0</v>
      </c>
      <c r="E50" s="406">
        <v>3.47</v>
      </c>
      <c r="F50" s="406">
        <v>3.45</v>
      </c>
      <c r="G50" s="406">
        <v>3.42</v>
      </c>
      <c r="H50" s="406">
        <v>2.4900000000000002</v>
      </c>
      <c r="I50" s="406">
        <v>1.35</v>
      </c>
      <c r="J50" s="406">
        <v>0.7</v>
      </c>
      <c r="K50" s="406">
        <v>0.47</v>
      </c>
      <c r="L50" s="406">
        <v>0.38</v>
      </c>
      <c r="M50" s="406">
        <v>0.08</v>
      </c>
    </row>
    <row r="51" spans="4:13">
      <c r="D51" s="729" t="s">
        <v>5</v>
      </c>
      <c r="E51" s="735">
        <v>3.08</v>
      </c>
      <c r="F51" s="735">
        <v>3.06</v>
      </c>
      <c r="G51" s="735">
        <v>3.04</v>
      </c>
      <c r="H51" s="735">
        <v>2.23</v>
      </c>
      <c r="I51" s="735">
        <v>1.22</v>
      </c>
      <c r="J51" s="735">
        <v>0.64</v>
      </c>
      <c r="K51" s="735">
        <v>0.43</v>
      </c>
      <c r="L51" s="735">
        <v>0.35</v>
      </c>
      <c r="M51" s="735">
        <v>7.0000000000000007E-2</v>
      </c>
    </row>
    <row r="52" spans="4:13">
      <c r="D52" s="730" t="s">
        <v>86</v>
      </c>
      <c r="E52" s="407">
        <v>2.41</v>
      </c>
      <c r="F52" s="407">
        <v>2.4</v>
      </c>
      <c r="G52" s="407">
        <v>2.38</v>
      </c>
      <c r="H52" s="407">
        <v>1.76</v>
      </c>
      <c r="I52" s="407">
        <v>0.97</v>
      </c>
      <c r="J52" s="407">
        <v>0.51</v>
      </c>
      <c r="K52" s="407">
        <v>0.35</v>
      </c>
      <c r="L52" s="407">
        <v>0.28000000000000003</v>
      </c>
      <c r="M52" s="407">
        <v>0.06</v>
      </c>
    </row>
    <row r="53" spans="4:13">
      <c r="D53" s="731" t="s">
        <v>6</v>
      </c>
      <c r="E53" s="406">
        <v>2.59</v>
      </c>
      <c r="F53" s="406">
        <v>2.57</v>
      </c>
      <c r="G53" s="406">
        <v>2.56</v>
      </c>
      <c r="H53" s="406">
        <v>2.0299999999999998</v>
      </c>
      <c r="I53" s="406">
        <v>1.23</v>
      </c>
      <c r="J53" s="406">
        <v>0.68</v>
      </c>
      <c r="K53" s="406">
        <v>0.47</v>
      </c>
      <c r="L53" s="406">
        <v>0.38</v>
      </c>
      <c r="M53" s="406">
        <v>0.08</v>
      </c>
    </row>
    <row r="54" spans="4:13">
      <c r="D54" s="732" t="s">
        <v>7</v>
      </c>
      <c r="E54" s="407">
        <v>2.99</v>
      </c>
      <c r="F54" s="407">
        <v>2.98</v>
      </c>
      <c r="G54" s="407">
        <v>2.96</v>
      </c>
      <c r="H54" s="407">
        <v>2.27</v>
      </c>
      <c r="I54" s="407">
        <v>1.31</v>
      </c>
      <c r="J54" s="407">
        <v>0.71</v>
      </c>
      <c r="K54" s="407">
        <v>0.49</v>
      </c>
      <c r="L54" s="407">
        <v>0.39</v>
      </c>
      <c r="M54" s="407">
        <v>0.08</v>
      </c>
    </row>
    <row r="55" spans="4:13">
      <c r="D55" s="728" t="s">
        <v>362</v>
      </c>
      <c r="E55" s="406">
        <v>3.17</v>
      </c>
      <c r="F55" s="406">
        <v>3.15</v>
      </c>
      <c r="G55" s="406">
        <v>3.12</v>
      </c>
      <c r="H55" s="406">
        <v>2.35</v>
      </c>
      <c r="I55" s="406">
        <v>1.32</v>
      </c>
      <c r="J55" s="406">
        <v>0.7</v>
      </c>
      <c r="K55" s="406">
        <v>0.48</v>
      </c>
      <c r="L55" s="406">
        <v>0.39</v>
      </c>
      <c r="M55" s="406">
        <v>0.08</v>
      </c>
    </row>
    <row r="56" spans="4:13">
      <c r="D56" s="729" t="s">
        <v>363</v>
      </c>
      <c r="E56" s="735">
        <v>2.2200000000000002</v>
      </c>
      <c r="F56" s="735">
        <v>2.21</v>
      </c>
      <c r="G56" s="735">
        <v>2.19</v>
      </c>
      <c r="H56" s="735">
        <v>1.6</v>
      </c>
      <c r="I56" s="735">
        <v>0.86</v>
      </c>
      <c r="J56" s="735">
        <v>0.45</v>
      </c>
      <c r="K56" s="735">
        <v>0.3</v>
      </c>
      <c r="L56" s="735">
        <v>0.24</v>
      </c>
      <c r="M56" s="735">
        <v>0.05</v>
      </c>
    </row>
    <row r="57" spans="4:13">
      <c r="D57" s="730" t="s">
        <v>9</v>
      </c>
      <c r="E57" s="407">
        <v>2.4700000000000002</v>
      </c>
      <c r="F57" s="407">
        <v>2.4500000000000002</v>
      </c>
      <c r="G57" s="407">
        <v>2.42</v>
      </c>
      <c r="H57" s="407">
        <v>1.59</v>
      </c>
      <c r="I57" s="407">
        <v>0.77</v>
      </c>
      <c r="J57" s="407">
        <v>0.38</v>
      </c>
      <c r="K57" s="407">
        <v>0.25</v>
      </c>
      <c r="L57" s="407">
        <v>0.2</v>
      </c>
      <c r="M57" s="407">
        <v>0.04</v>
      </c>
    </row>
    <row r="58" spans="4:13">
      <c r="D58" s="731" t="s">
        <v>14</v>
      </c>
      <c r="E58" s="406">
        <v>1.86</v>
      </c>
      <c r="F58" s="406">
        <v>1.85</v>
      </c>
      <c r="G58" s="406">
        <v>1.83</v>
      </c>
      <c r="H58" s="406">
        <v>1.45</v>
      </c>
      <c r="I58" s="406">
        <v>0.87</v>
      </c>
      <c r="J58" s="406">
        <v>0.48</v>
      </c>
      <c r="K58" s="406">
        <v>0.33</v>
      </c>
      <c r="L58" s="406">
        <v>0.27</v>
      </c>
      <c r="M58" s="406">
        <v>0.06</v>
      </c>
    </row>
    <row r="59" spans="4:13">
      <c r="D59" s="733" t="s">
        <v>15</v>
      </c>
      <c r="E59" s="407">
        <v>2.54</v>
      </c>
      <c r="F59" s="407">
        <v>2.5299999999999998</v>
      </c>
      <c r="G59" s="407">
        <v>2.5099999999999998</v>
      </c>
      <c r="H59" s="407">
        <v>2.02</v>
      </c>
      <c r="I59" s="407">
        <v>1.26</v>
      </c>
      <c r="J59" s="407">
        <v>0.72</v>
      </c>
      <c r="K59" s="407">
        <v>0.5</v>
      </c>
      <c r="L59" s="407">
        <v>0.41</v>
      </c>
      <c r="M59" s="407">
        <v>0.09</v>
      </c>
    </row>
    <row r="60" spans="4:13">
      <c r="D60" s="728" t="s">
        <v>361</v>
      </c>
      <c r="E60" s="406">
        <v>2.42</v>
      </c>
      <c r="F60" s="406">
        <v>2.4</v>
      </c>
      <c r="G60" s="406">
        <v>2.39</v>
      </c>
      <c r="H60" s="406">
        <v>1.83</v>
      </c>
      <c r="I60" s="406">
        <v>1.06</v>
      </c>
      <c r="J60" s="406">
        <v>0.56999999999999995</v>
      </c>
      <c r="K60" s="406">
        <v>0.39</v>
      </c>
      <c r="L60" s="406">
        <v>0.32</v>
      </c>
      <c r="M60" s="406">
        <v>7.0000000000000007E-2</v>
      </c>
    </row>
    <row r="61" spans="4:13">
      <c r="D61" s="730" t="s">
        <v>31</v>
      </c>
      <c r="E61" s="407">
        <v>2.23</v>
      </c>
      <c r="F61" s="407">
        <v>2.2200000000000002</v>
      </c>
      <c r="G61" s="407">
        <v>2.2000000000000002</v>
      </c>
      <c r="H61" s="407">
        <v>1.64</v>
      </c>
      <c r="I61" s="407">
        <v>0.92</v>
      </c>
      <c r="J61" s="407">
        <v>0.48</v>
      </c>
      <c r="K61" s="407">
        <v>0.33</v>
      </c>
      <c r="L61" s="407">
        <v>0.26</v>
      </c>
      <c r="M61" s="407">
        <v>0.05</v>
      </c>
    </row>
  </sheetData>
  <mergeCells count="2">
    <mergeCell ref="E1:M1"/>
    <mergeCell ref="E16:M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66" t="s">
        <v>142</v>
      </c>
      <c r="T1" s="567"/>
      <c r="U1" s="567"/>
      <c r="V1" s="567"/>
      <c r="W1" s="568"/>
    </row>
    <row r="3" spans="2:26">
      <c r="D3" s="219" t="s">
        <v>244</v>
      </c>
      <c r="E3" s="521" t="s">
        <v>245</v>
      </c>
      <c r="F3" s="522"/>
      <c r="G3" s="521" t="s">
        <v>246</v>
      </c>
      <c r="H3" s="557"/>
      <c r="I3" s="522"/>
      <c r="J3" s="219" t="s">
        <v>247</v>
      </c>
      <c r="S3" s="561" t="s">
        <v>145</v>
      </c>
      <c r="T3" s="562"/>
      <c r="U3" s="562"/>
      <c r="V3" s="563"/>
      <c r="W3" s="561" t="s">
        <v>146</v>
      </c>
      <c r="X3" s="563"/>
    </row>
    <row r="4" spans="2:26">
      <c r="D4" s="64" t="s">
        <v>248</v>
      </c>
      <c r="E4" s="554" t="s">
        <v>249</v>
      </c>
      <c r="F4" s="556"/>
      <c r="G4" s="554" t="s">
        <v>251</v>
      </c>
      <c r="H4" s="555"/>
      <c r="I4" s="556"/>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60" t="s">
        <v>256</v>
      </c>
      <c r="D13" s="560"/>
      <c r="E13" s="560"/>
      <c r="F13" s="560"/>
      <c r="G13" s="560"/>
      <c r="I13" s="242" t="s">
        <v>254</v>
      </c>
      <c r="J13" s="551" t="s">
        <v>256</v>
      </c>
      <c r="K13" s="551"/>
      <c r="L13" s="551"/>
      <c r="M13" s="552"/>
      <c r="N13" s="558" t="s">
        <v>275</v>
      </c>
      <c r="O13" s="559"/>
    </row>
    <row r="14" spans="2:26">
      <c r="B14" s="64" t="s">
        <v>255</v>
      </c>
      <c r="C14" s="553" t="s">
        <v>257</v>
      </c>
      <c r="D14" s="553"/>
      <c r="E14" s="553"/>
      <c r="F14" s="553"/>
      <c r="G14" s="553"/>
      <c r="I14" s="64" t="s">
        <v>255</v>
      </c>
      <c r="J14" s="553"/>
      <c r="K14" s="553"/>
      <c r="L14" s="553"/>
      <c r="M14" s="554"/>
      <c r="N14" s="569" t="s">
        <v>249</v>
      </c>
      <c r="O14" s="570"/>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64" t="s">
        <v>312</v>
      </c>
    </row>
    <row r="21" spans="2:17">
      <c r="B21" t="s">
        <v>328</v>
      </c>
      <c r="I21" t="s">
        <v>284</v>
      </c>
      <c r="Q21" s="565"/>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S3:V3"/>
    <mergeCell ref="W3:X3"/>
    <mergeCell ref="Q20:Q21"/>
    <mergeCell ref="S1:W1"/>
    <mergeCell ref="N14:O14"/>
    <mergeCell ref="J13:M13"/>
    <mergeCell ref="J14:M14"/>
    <mergeCell ref="G4:I4"/>
    <mergeCell ref="G3:I3"/>
    <mergeCell ref="N13:O13"/>
    <mergeCell ref="C13:G13"/>
    <mergeCell ref="C14:G14"/>
    <mergeCell ref="E3:F3"/>
    <mergeCell ref="E4:F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73" t="s">
        <v>147</v>
      </c>
      <c r="B3" s="573" t="s">
        <v>169</v>
      </c>
      <c r="C3" s="573" t="s">
        <v>157</v>
      </c>
      <c r="D3" s="575" t="s">
        <v>148</v>
      </c>
      <c r="E3" s="590" t="s">
        <v>149</v>
      </c>
      <c r="F3" s="591"/>
      <c r="G3" s="591"/>
      <c r="H3" s="591"/>
      <c r="I3" s="591"/>
      <c r="J3" s="591"/>
      <c r="K3" s="591"/>
      <c r="L3" s="591"/>
      <c r="M3" s="591"/>
      <c r="N3" s="591"/>
      <c r="O3" s="591"/>
      <c r="P3" s="592"/>
      <c r="Q3" s="573" t="s">
        <v>150</v>
      </c>
      <c r="R3" s="576" t="s">
        <v>156</v>
      </c>
    </row>
    <row r="4" spans="1:18" ht="19.5" thickBot="1">
      <c r="A4" s="574"/>
      <c r="B4" s="574"/>
      <c r="C4" s="574"/>
      <c r="D4" s="574"/>
      <c r="E4" s="579" t="s">
        <v>163</v>
      </c>
      <c r="F4" s="580"/>
      <c r="G4" s="215"/>
      <c r="H4" s="578" t="s">
        <v>164</v>
      </c>
      <c r="I4" s="578"/>
      <c r="J4" s="578"/>
      <c r="K4" s="578"/>
      <c r="L4" s="578"/>
      <c r="M4" s="216"/>
      <c r="N4" s="587" t="s">
        <v>151</v>
      </c>
      <c r="O4" s="588"/>
      <c r="P4" s="589"/>
      <c r="Q4" s="574"/>
      <c r="R4" s="577"/>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71" t="s">
        <v>177</v>
      </c>
      <c r="B6" s="584" t="s">
        <v>155</v>
      </c>
      <c r="C6" s="584" t="s">
        <v>162</v>
      </c>
      <c r="D6" s="179" t="s">
        <v>161</v>
      </c>
      <c r="E6" s="180"/>
      <c r="F6" s="181"/>
      <c r="G6" s="182"/>
      <c r="H6" s="183"/>
      <c r="I6" s="184"/>
      <c r="J6" s="185"/>
      <c r="K6" s="183"/>
      <c r="L6" s="184"/>
      <c r="M6" s="184"/>
      <c r="N6" s="186"/>
      <c r="O6" s="185"/>
      <c r="P6" s="187"/>
      <c r="Q6" s="188" t="s">
        <v>159</v>
      </c>
      <c r="R6" s="581">
        <v>2223</v>
      </c>
    </row>
    <row r="7" spans="1:18" ht="15" customHeight="1">
      <c r="A7" s="572"/>
      <c r="B7" s="585"/>
      <c r="C7" s="585"/>
      <c r="D7" s="189" t="s">
        <v>160</v>
      </c>
      <c r="E7" s="190">
        <v>0.625</v>
      </c>
      <c r="F7" s="191" t="s">
        <v>59</v>
      </c>
      <c r="G7" s="190" t="s">
        <v>165</v>
      </c>
      <c r="H7" s="192">
        <v>20</v>
      </c>
      <c r="I7" s="193" t="s">
        <v>59</v>
      </c>
      <c r="J7" s="194" t="s">
        <v>130</v>
      </c>
      <c r="K7" s="192">
        <v>10.24</v>
      </c>
      <c r="L7" s="193" t="s">
        <v>158</v>
      </c>
      <c r="M7" s="193" t="s">
        <v>166</v>
      </c>
      <c r="N7" s="195"/>
      <c r="O7" s="194"/>
      <c r="P7" s="196"/>
      <c r="Q7" s="197" t="s">
        <v>167</v>
      </c>
      <c r="R7" s="582"/>
    </row>
    <row r="8" spans="1:18" ht="15" customHeight="1">
      <c r="A8" s="572"/>
      <c r="B8" s="586"/>
      <c r="C8" s="586"/>
      <c r="D8" s="189" t="s">
        <v>297</v>
      </c>
      <c r="E8" s="198"/>
      <c r="F8" s="191"/>
      <c r="G8" s="190" t="s">
        <v>165</v>
      </c>
      <c r="H8" s="192">
        <v>0</v>
      </c>
      <c r="I8" s="193" t="s">
        <v>59</v>
      </c>
      <c r="J8" s="194" t="s">
        <v>130</v>
      </c>
      <c r="K8" s="192">
        <v>10</v>
      </c>
      <c r="L8" s="193" t="s">
        <v>59</v>
      </c>
      <c r="M8" s="193" t="s">
        <v>166</v>
      </c>
      <c r="N8" s="195"/>
      <c r="O8" s="194"/>
      <c r="P8" s="196"/>
      <c r="Q8" s="197" t="s">
        <v>168</v>
      </c>
      <c r="R8" s="583"/>
    </row>
    <row r="9" spans="1:18" ht="27.75" customHeight="1">
      <c r="A9" s="572"/>
      <c r="B9" s="199"/>
      <c r="C9" s="200"/>
      <c r="D9" s="200"/>
      <c r="E9" s="201"/>
      <c r="F9" s="201"/>
      <c r="G9" s="202"/>
      <c r="H9" s="202"/>
      <c r="I9" s="203"/>
      <c r="J9" s="201"/>
      <c r="K9" s="202"/>
      <c r="L9" s="203"/>
      <c r="M9" s="203"/>
      <c r="N9" s="203"/>
      <c r="O9" s="201"/>
      <c r="P9" s="204"/>
      <c r="Q9" s="205"/>
      <c r="R9" s="206"/>
    </row>
    <row r="10" spans="1:18" ht="45">
      <c r="A10" s="572"/>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72"/>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96" t="s">
        <v>179</v>
      </c>
      <c r="B12" s="248" t="s">
        <v>199</v>
      </c>
      <c r="C12" s="175"/>
      <c r="D12" s="175"/>
      <c r="E12" s="175"/>
      <c r="F12" s="175"/>
      <c r="G12" s="176"/>
      <c r="H12" s="176"/>
      <c r="I12" s="177"/>
      <c r="J12" s="175"/>
      <c r="K12" s="176"/>
      <c r="L12" s="177"/>
      <c r="M12" s="177"/>
      <c r="N12" s="177"/>
      <c r="O12" s="175"/>
      <c r="P12" s="175"/>
      <c r="Q12" s="178" t="s">
        <v>181</v>
      </c>
      <c r="R12" s="602">
        <v>2232</v>
      </c>
    </row>
    <row r="13" spans="1:18" ht="60">
      <c r="A13" s="597"/>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94"/>
    </row>
    <row r="14" spans="1:18" ht="75">
      <c r="A14" s="597"/>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603"/>
    </row>
    <row r="15" spans="1:18" ht="60">
      <c r="A15" s="597"/>
      <c r="B15" s="249" t="s">
        <v>187</v>
      </c>
      <c r="C15" s="152"/>
      <c r="D15" s="142" t="s">
        <v>188</v>
      </c>
      <c r="E15" s="151"/>
      <c r="F15" s="150"/>
      <c r="G15" s="146" t="s">
        <v>165</v>
      </c>
      <c r="H15" s="604" t="s">
        <v>189</v>
      </c>
      <c r="I15" s="604"/>
      <c r="J15" s="233" t="s">
        <v>130</v>
      </c>
      <c r="K15" s="604" t="s">
        <v>190</v>
      </c>
      <c r="L15" s="604"/>
      <c r="M15" s="150" t="s">
        <v>166</v>
      </c>
      <c r="N15" s="151"/>
      <c r="O15" s="233"/>
      <c r="P15" s="150"/>
      <c r="Q15" s="140" t="s">
        <v>191</v>
      </c>
      <c r="R15" s="593">
        <v>2233</v>
      </c>
    </row>
    <row r="16" spans="1:18" ht="45">
      <c r="A16" s="597"/>
      <c r="B16" s="249" t="s">
        <v>194</v>
      </c>
      <c r="C16" s="143"/>
      <c r="D16" s="142" t="s">
        <v>208</v>
      </c>
      <c r="E16" s="144"/>
      <c r="F16" s="145"/>
      <c r="G16" s="146"/>
      <c r="H16" s="147"/>
      <c r="I16" s="148"/>
      <c r="J16" s="148"/>
      <c r="K16" s="148"/>
      <c r="L16" s="148"/>
      <c r="M16" s="150"/>
      <c r="N16" s="153" t="s">
        <v>172</v>
      </c>
      <c r="O16" s="606" t="s">
        <v>195</v>
      </c>
      <c r="P16" s="605"/>
      <c r="Q16" s="139" t="s">
        <v>196</v>
      </c>
      <c r="R16" s="594"/>
    </row>
    <row r="17" spans="1:18" ht="75">
      <c r="A17" s="597"/>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604" t="s">
        <v>197</v>
      </c>
      <c r="P17" s="605"/>
      <c r="Q17" s="154" t="s">
        <v>198</v>
      </c>
      <c r="R17" s="603"/>
    </row>
    <row r="18" spans="1:18">
      <c r="A18" s="597"/>
      <c r="B18" s="155"/>
      <c r="C18" s="155"/>
      <c r="D18" s="155"/>
      <c r="E18" s="155"/>
      <c r="F18" s="155"/>
      <c r="G18" s="133"/>
      <c r="H18" s="133"/>
      <c r="I18" s="156"/>
      <c r="J18" s="155"/>
      <c r="K18" s="133"/>
      <c r="L18" s="156"/>
      <c r="M18" s="156"/>
      <c r="N18" s="156"/>
      <c r="O18" s="155"/>
      <c r="P18" s="155"/>
      <c r="Q18" s="173"/>
      <c r="R18" s="277"/>
    </row>
    <row r="19" spans="1:18" ht="45">
      <c r="A19" s="597"/>
      <c r="B19" s="599" t="s">
        <v>206</v>
      </c>
      <c r="C19" s="251"/>
      <c r="D19" s="142" t="s">
        <v>203</v>
      </c>
      <c r="E19" s="144">
        <v>1.25</v>
      </c>
      <c r="F19" s="145" t="s">
        <v>59</v>
      </c>
      <c r="G19" s="146" t="s">
        <v>165</v>
      </c>
      <c r="H19" s="147">
        <v>0</v>
      </c>
      <c r="I19" s="233" t="s">
        <v>59</v>
      </c>
      <c r="J19" s="148" t="s">
        <v>130</v>
      </c>
      <c r="K19" s="604" t="s">
        <v>180</v>
      </c>
      <c r="L19" s="604"/>
      <c r="M19" s="150" t="s">
        <v>166</v>
      </c>
      <c r="N19" s="151"/>
      <c r="O19" s="148"/>
      <c r="P19" s="145"/>
      <c r="Q19" s="139" t="s">
        <v>204</v>
      </c>
      <c r="R19" s="593">
        <v>2234</v>
      </c>
    </row>
    <row r="20" spans="1:18" ht="45">
      <c r="A20" s="597"/>
      <c r="B20" s="600"/>
      <c r="C20" s="252"/>
      <c r="D20" s="142" t="s">
        <v>306</v>
      </c>
      <c r="E20" s="144">
        <v>1.25</v>
      </c>
      <c r="F20" s="145" t="s">
        <v>59</v>
      </c>
      <c r="G20" s="146" t="s">
        <v>165</v>
      </c>
      <c r="H20" s="147">
        <v>1.25</v>
      </c>
      <c r="I20" s="233" t="s">
        <v>59</v>
      </c>
      <c r="J20" s="148" t="s">
        <v>130</v>
      </c>
      <c r="K20" s="604" t="s">
        <v>290</v>
      </c>
      <c r="L20" s="604"/>
      <c r="M20" s="150" t="s">
        <v>166</v>
      </c>
      <c r="N20" s="151"/>
      <c r="O20" s="148"/>
      <c r="P20" s="145"/>
      <c r="Q20" s="139" t="s">
        <v>205</v>
      </c>
      <c r="R20" s="594"/>
    </row>
    <row r="21" spans="1:18" ht="60">
      <c r="A21" s="597"/>
      <c r="B21" s="600"/>
      <c r="C21" s="173"/>
      <c r="D21" s="173"/>
      <c r="E21" s="173"/>
      <c r="F21" s="173"/>
      <c r="G21" s="173"/>
      <c r="H21" s="173"/>
      <c r="I21" s="173"/>
      <c r="J21" s="173"/>
      <c r="K21" s="173"/>
      <c r="L21" s="173"/>
      <c r="M21" s="173"/>
      <c r="N21" s="173"/>
      <c r="O21" s="173"/>
      <c r="P21" s="173"/>
      <c r="Q21" s="172" t="s">
        <v>207</v>
      </c>
      <c r="R21" s="594"/>
    </row>
    <row r="22" spans="1:18">
      <c r="A22" s="597"/>
      <c r="B22" s="600"/>
      <c r="C22" s="173"/>
      <c r="D22" s="173"/>
      <c r="E22" s="173"/>
      <c r="F22" s="173"/>
      <c r="G22" s="173"/>
      <c r="H22" s="173"/>
      <c r="I22" s="173"/>
      <c r="J22" s="173"/>
      <c r="K22" s="173"/>
      <c r="L22" s="173"/>
      <c r="M22" s="173"/>
      <c r="N22" s="173"/>
      <c r="O22" s="173"/>
      <c r="P22" s="173"/>
      <c r="Q22" s="174"/>
      <c r="R22" s="594"/>
    </row>
    <row r="23" spans="1:18" ht="90">
      <c r="A23" s="597"/>
      <c r="B23" s="600"/>
      <c r="C23" s="173"/>
      <c r="D23" s="173"/>
      <c r="E23" s="173"/>
      <c r="F23" s="173"/>
      <c r="G23" s="173"/>
      <c r="H23" s="173"/>
      <c r="I23" s="173"/>
      <c r="J23" s="173"/>
      <c r="K23" s="173"/>
      <c r="L23" s="173"/>
      <c r="M23" s="173"/>
      <c r="N23" s="173"/>
      <c r="O23" s="173"/>
      <c r="P23" s="173"/>
      <c r="Q23" s="247" t="s">
        <v>209</v>
      </c>
      <c r="R23" s="594"/>
    </row>
    <row r="24" spans="1:18" ht="15.75" thickBot="1">
      <c r="A24" s="598"/>
      <c r="B24" s="601"/>
      <c r="C24" s="266"/>
      <c r="D24" s="267" t="s">
        <v>305</v>
      </c>
      <c r="E24" s="268"/>
      <c r="F24" s="269"/>
      <c r="G24" s="270"/>
      <c r="H24" s="271"/>
      <c r="I24" s="272"/>
      <c r="J24" s="273"/>
      <c r="K24" s="271"/>
      <c r="L24" s="272"/>
      <c r="M24" s="272"/>
      <c r="N24" s="274"/>
      <c r="O24" s="268">
        <v>1.25</v>
      </c>
      <c r="P24" s="269" t="s">
        <v>59</v>
      </c>
      <c r="Q24" s="275" t="s">
        <v>307</v>
      </c>
      <c r="R24" s="595"/>
    </row>
    <row r="25" spans="1:18">
      <c r="A25" s="130"/>
      <c r="B25" s="130"/>
    </row>
  </sheetData>
  <mergeCells count="25">
    <mergeCell ref="R19:R24"/>
    <mergeCell ref="A12:A24"/>
    <mergeCell ref="B19:B24"/>
    <mergeCell ref="R12:R14"/>
    <mergeCell ref="R15:R17"/>
    <mergeCell ref="O17:P17"/>
    <mergeCell ref="K19:L19"/>
    <mergeCell ref="K20:L20"/>
    <mergeCell ref="H15:I15"/>
    <mergeCell ref="K15:L15"/>
    <mergeCell ref="O16:P16"/>
    <mergeCell ref="A6:A11"/>
    <mergeCell ref="A3:A4"/>
    <mergeCell ref="D3:D4"/>
    <mergeCell ref="Q3:Q4"/>
    <mergeCell ref="R3:R4"/>
    <mergeCell ref="C3:C4"/>
    <mergeCell ref="H4:L4"/>
    <mergeCell ref="E4:F4"/>
    <mergeCell ref="R6:R8"/>
    <mergeCell ref="C6:C8"/>
    <mergeCell ref="B3:B4"/>
    <mergeCell ref="N4:P4"/>
    <mergeCell ref="E3:P3"/>
    <mergeCell ref="B6:B8"/>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607" t="s">
        <v>303</v>
      </c>
      <c r="B1" s="608"/>
      <c r="C1" s="608"/>
      <c r="D1" s="608"/>
      <c r="E1" s="608"/>
      <c r="F1" s="608"/>
      <c r="G1" s="608"/>
      <c r="H1" s="608"/>
      <c r="I1" s="608"/>
      <c r="J1" s="608"/>
      <c r="K1" s="608"/>
      <c r="L1" s="609"/>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29" t="s">
        <v>115</v>
      </c>
      <c r="D6" s="629"/>
      <c r="E6" s="629"/>
      <c r="F6" s="629"/>
      <c r="G6" s="629"/>
      <c r="H6" s="629"/>
      <c r="I6" s="629"/>
      <c r="J6" s="629"/>
      <c r="K6" s="629"/>
      <c r="L6" s="630"/>
      <c r="M6" s="623" t="s">
        <v>353</v>
      </c>
    </row>
    <row r="7" spans="1:18" ht="15.75" customHeight="1">
      <c r="A7" s="617" t="s">
        <v>141</v>
      </c>
      <c r="B7" s="618"/>
      <c r="C7" s="613" t="s">
        <v>116</v>
      </c>
      <c r="D7" s="613" t="s">
        <v>121</v>
      </c>
      <c r="E7" s="613" t="s">
        <v>122</v>
      </c>
      <c r="F7" s="613" t="s">
        <v>210</v>
      </c>
      <c r="G7" s="541" t="s">
        <v>137</v>
      </c>
      <c r="H7" s="542"/>
      <c r="I7" s="542"/>
      <c r="J7" s="542"/>
      <c r="K7" s="543"/>
      <c r="L7" s="613" t="s">
        <v>117</v>
      </c>
      <c r="M7" s="624"/>
      <c r="Q7" s="95"/>
      <c r="R7" s="95"/>
    </row>
    <row r="8" spans="1:18">
      <c r="A8" s="619"/>
      <c r="B8" s="620"/>
      <c r="C8" s="614"/>
      <c r="D8" s="614"/>
      <c r="E8" s="614"/>
      <c r="F8" s="614"/>
      <c r="G8" s="610" t="s">
        <v>140</v>
      </c>
      <c r="H8" s="627" t="s">
        <v>135</v>
      </c>
      <c r="I8" s="627"/>
      <c r="J8" s="628"/>
      <c r="K8" s="610" t="s">
        <v>120</v>
      </c>
      <c r="L8" s="614"/>
      <c r="M8" s="624"/>
    </row>
    <row r="9" spans="1:18" ht="30.75" thickBot="1">
      <c r="A9" s="619"/>
      <c r="B9" s="620"/>
      <c r="C9" s="626"/>
      <c r="D9" s="626"/>
      <c r="E9" s="626"/>
      <c r="F9" s="626"/>
      <c r="G9" s="611"/>
      <c r="H9" s="126" t="s">
        <v>139</v>
      </c>
      <c r="I9" s="126" t="s">
        <v>138</v>
      </c>
      <c r="J9" s="126" t="s">
        <v>136</v>
      </c>
      <c r="K9" s="611"/>
      <c r="L9" s="615"/>
      <c r="M9" s="625"/>
    </row>
    <row r="10" spans="1:18">
      <c r="A10" s="619"/>
      <c r="B10" s="620"/>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21"/>
      <c r="B11" s="622"/>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12"/>
      <c r="D12" s="612"/>
      <c r="F12" s="94"/>
    </row>
    <row r="14" spans="1:18" ht="15" customHeight="1"/>
    <row r="17" spans="1:18">
      <c r="A17" t="s">
        <v>313</v>
      </c>
      <c r="B17" s="616" t="s">
        <v>337</v>
      </c>
      <c r="C17" s="616"/>
      <c r="D17" s="616"/>
      <c r="E17" s="616"/>
      <c r="G17" t="s">
        <v>322</v>
      </c>
      <c r="R17" s="303"/>
    </row>
    <row r="18" spans="1:18">
      <c r="B18" s="616"/>
      <c r="C18" s="616"/>
      <c r="D18" s="616"/>
      <c r="E18" s="616"/>
      <c r="G18" t="s">
        <v>323</v>
      </c>
    </row>
    <row r="19" spans="1:18">
      <c r="B19" s="616"/>
      <c r="C19" s="616"/>
      <c r="D19" s="616"/>
      <c r="E19" s="616"/>
      <c r="G19" t="s">
        <v>324</v>
      </c>
    </row>
    <row r="20" spans="1:18">
      <c r="B20" s="616"/>
      <c r="C20" s="616"/>
      <c r="D20" s="616"/>
      <c r="E20" s="616"/>
    </row>
    <row r="21" spans="1:18">
      <c r="B21" s="616"/>
      <c r="C21" s="616"/>
      <c r="D21" s="616"/>
      <c r="E21" s="616"/>
      <c r="G21" t="s">
        <v>325</v>
      </c>
      <c r="J21" s="239"/>
    </row>
    <row r="22" spans="1:18">
      <c r="B22" s="616"/>
      <c r="C22" s="616"/>
      <c r="D22" s="616"/>
      <c r="E22" s="616"/>
    </row>
    <row r="23" spans="1:18">
      <c r="B23" s="616"/>
      <c r="C23" s="616"/>
      <c r="D23" s="616"/>
      <c r="E23" s="616"/>
    </row>
    <row r="24" spans="1:18">
      <c r="B24" s="616"/>
      <c r="C24" s="616"/>
      <c r="D24" s="616"/>
      <c r="E24" s="616"/>
    </row>
    <row r="25" spans="1:18">
      <c r="B25" s="616"/>
      <c r="C25" s="616"/>
      <c r="D25" s="616"/>
      <c r="E25" s="616"/>
    </row>
    <row r="26" spans="1:18">
      <c r="B26" s="616"/>
      <c r="C26" s="616"/>
      <c r="D26" s="616"/>
      <c r="E26" s="616"/>
    </row>
    <row r="27" spans="1:18">
      <c r="B27" s="616"/>
      <c r="C27" s="616"/>
      <c r="D27" s="616"/>
      <c r="E27" s="616"/>
    </row>
    <row r="28" spans="1:18">
      <c r="B28" s="616"/>
      <c r="C28" s="616"/>
      <c r="D28" s="616"/>
      <c r="E28" s="616"/>
    </row>
    <row r="29" spans="1:18">
      <c r="B29" s="616"/>
      <c r="C29" s="616"/>
      <c r="D29" s="616"/>
      <c r="E29" s="616"/>
    </row>
    <row r="30" spans="1:18">
      <c r="B30" s="616"/>
      <c r="C30" s="616"/>
      <c r="D30" s="616"/>
      <c r="E30" s="616"/>
    </row>
    <row r="31" spans="1:18">
      <c r="B31" s="616"/>
      <c r="C31" s="616"/>
      <c r="D31" s="616"/>
      <c r="E31" s="616"/>
    </row>
    <row r="32" spans="1:18">
      <c r="B32" s="616"/>
      <c r="C32" s="616"/>
      <c r="D32" s="616"/>
      <c r="E32" s="616"/>
    </row>
    <row r="33" spans="2:5">
      <c r="B33" s="616"/>
      <c r="C33" s="616"/>
      <c r="D33" s="616"/>
      <c r="E33" s="616"/>
    </row>
    <row r="34" spans="2:5">
      <c r="B34" s="616"/>
      <c r="C34" s="616"/>
      <c r="D34" s="616"/>
      <c r="E34" s="616"/>
    </row>
  </sheetData>
  <mergeCells count="15">
    <mergeCell ref="M6:M9"/>
    <mergeCell ref="G7:K7"/>
    <mergeCell ref="C7:C9"/>
    <mergeCell ref="D7:D9"/>
    <mergeCell ref="E7:E9"/>
    <mergeCell ref="F7:F9"/>
    <mergeCell ref="G8:G9"/>
    <mergeCell ref="H8:J8"/>
    <mergeCell ref="C6:L6"/>
    <mergeCell ref="A1:L1"/>
    <mergeCell ref="K8:K9"/>
    <mergeCell ref="C12:D12"/>
    <mergeCell ref="L7:L9"/>
    <mergeCell ref="B17:E34"/>
    <mergeCell ref="A7:B11"/>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AZ43"/>
  <sheetViews>
    <sheetView zoomScale="70" zoomScaleNormal="70" workbookViewId="0">
      <selection activeCell="AV28" sqref="AV28"/>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6" width="15" bestFit="1" customWidth="1"/>
    <col min="47" max="47" width="85.28515625" bestFit="1" customWidth="1"/>
    <col min="48" max="48" width="16" customWidth="1"/>
  </cols>
  <sheetData>
    <row r="1" spans="1:52" ht="24" thickBot="1">
      <c r="A1" s="607" t="s">
        <v>304</v>
      </c>
      <c r="B1" s="608"/>
      <c r="C1" s="608"/>
      <c r="D1" s="608"/>
      <c r="E1" s="608"/>
      <c r="F1" s="608"/>
      <c r="G1" s="608"/>
      <c r="H1" s="608"/>
      <c r="I1" s="608"/>
      <c r="J1" s="608"/>
      <c r="K1" s="608"/>
      <c r="L1" s="608"/>
      <c r="M1" s="608"/>
      <c r="N1" s="608"/>
      <c r="O1" s="608"/>
      <c r="P1" s="608"/>
      <c r="Q1" s="608"/>
      <c r="R1" s="608"/>
      <c r="S1" s="608"/>
      <c r="T1" s="608"/>
      <c r="U1" s="608"/>
      <c r="V1" s="609"/>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660" t="s">
        <v>355</v>
      </c>
      <c r="B7" s="661"/>
      <c r="C7" s="631" t="s">
        <v>115</v>
      </c>
      <c r="D7" s="631"/>
      <c r="E7" s="631"/>
      <c r="F7" s="631"/>
      <c r="G7" s="631"/>
      <c r="H7" s="631"/>
      <c r="I7" s="631"/>
      <c r="J7" s="631"/>
      <c r="K7" s="631"/>
      <c r="L7" s="631"/>
      <c r="M7" s="631"/>
      <c r="N7" s="631"/>
      <c r="O7" s="631"/>
      <c r="P7" s="631"/>
      <c r="Q7" s="631"/>
      <c r="R7" s="631"/>
      <c r="S7" s="631"/>
      <c r="T7" s="631"/>
      <c r="U7" s="631"/>
      <c r="V7" s="631"/>
      <c r="W7" s="631"/>
      <c r="X7" s="631"/>
      <c r="Y7" s="631"/>
      <c r="Z7" s="631"/>
      <c r="AA7" s="631"/>
      <c r="AB7" s="631"/>
      <c r="AC7" s="631"/>
      <c r="AD7" s="631"/>
      <c r="AE7" s="631"/>
      <c r="AF7" s="631"/>
      <c r="AG7" s="631"/>
      <c r="AH7" s="631"/>
      <c r="AI7" s="631"/>
      <c r="AJ7" s="631"/>
      <c r="AK7" s="631"/>
      <c r="AL7" s="631"/>
      <c r="AM7" s="631"/>
      <c r="AN7" s="631"/>
      <c r="AO7" s="631"/>
      <c r="AP7" s="631"/>
      <c r="AQ7" s="632"/>
      <c r="AR7" s="687" t="s">
        <v>371</v>
      </c>
      <c r="AS7" s="688"/>
      <c r="AT7" s="689"/>
      <c r="AU7" s="702" t="s">
        <v>333</v>
      </c>
      <c r="AY7" s="95"/>
      <c r="AZ7" s="95"/>
    </row>
    <row r="8" spans="1:52" ht="15" customHeight="1">
      <c r="A8" s="674" t="s">
        <v>287</v>
      </c>
      <c r="B8" s="675"/>
      <c r="C8" s="678" t="s">
        <v>116</v>
      </c>
      <c r="D8" s="681" t="s">
        <v>121</v>
      </c>
      <c r="E8" s="684" t="s">
        <v>122</v>
      </c>
      <c r="F8" s="642" t="s">
        <v>288</v>
      </c>
      <c r="G8" s="645" t="s">
        <v>292</v>
      </c>
      <c r="H8" s="646"/>
      <c r="I8" s="646"/>
      <c r="J8" s="646"/>
      <c r="K8" s="647"/>
      <c r="L8" s="647"/>
      <c r="M8" s="647"/>
      <c r="N8" s="647"/>
      <c r="O8" s="647"/>
      <c r="P8" s="648"/>
      <c r="Q8" s="668" t="s">
        <v>291</v>
      </c>
      <c r="R8" s="669"/>
      <c r="S8" s="669"/>
      <c r="T8" s="669"/>
      <c r="U8" s="669"/>
      <c r="V8" s="669"/>
      <c r="W8" s="669"/>
      <c r="X8" s="669"/>
      <c r="Y8" s="669"/>
      <c r="Z8" s="669"/>
      <c r="AA8" s="669"/>
      <c r="AB8" s="669"/>
      <c r="AC8" s="669"/>
      <c r="AD8" s="669"/>
      <c r="AE8" s="669"/>
      <c r="AF8" s="669"/>
      <c r="AG8" s="669"/>
      <c r="AH8" s="669"/>
      <c r="AI8" s="669"/>
      <c r="AJ8" s="669"/>
      <c r="AK8" s="669"/>
      <c r="AL8" s="669"/>
      <c r="AM8" s="669"/>
      <c r="AN8" s="669"/>
      <c r="AO8" s="670"/>
      <c r="AP8" s="705" t="s">
        <v>331</v>
      </c>
      <c r="AQ8" s="699" t="s">
        <v>332</v>
      </c>
      <c r="AR8" s="690"/>
      <c r="AS8" s="691"/>
      <c r="AT8" s="692"/>
      <c r="AU8" s="703"/>
    </row>
    <row r="9" spans="1:52" ht="15" customHeight="1">
      <c r="A9" s="619"/>
      <c r="B9" s="676"/>
      <c r="C9" s="679"/>
      <c r="D9" s="682"/>
      <c r="E9" s="685"/>
      <c r="F9" s="643"/>
      <c r="G9" s="649" t="s">
        <v>298</v>
      </c>
      <c r="H9" s="354"/>
      <c r="I9" s="649" t="s">
        <v>299</v>
      </c>
      <c r="J9" s="354"/>
      <c r="K9" s="651" t="s">
        <v>300</v>
      </c>
      <c r="L9" s="654" t="s">
        <v>338</v>
      </c>
      <c r="M9" s="654" t="s">
        <v>318</v>
      </c>
      <c r="N9" s="636" t="s">
        <v>339</v>
      </c>
      <c r="O9" s="657" t="s">
        <v>317</v>
      </c>
      <c r="P9" s="662" t="s">
        <v>319</v>
      </c>
      <c r="Q9" s="665" t="s">
        <v>289</v>
      </c>
      <c r="R9" s="633" t="s">
        <v>296</v>
      </c>
      <c r="S9" s="244"/>
      <c r="T9" s="633" t="s">
        <v>302</v>
      </c>
      <c r="U9" s="245"/>
      <c r="V9" s="633" t="s">
        <v>293</v>
      </c>
      <c r="W9" s="244"/>
      <c r="X9" s="633" t="s">
        <v>294</v>
      </c>
      <c r="Y9" s="244"/>
      <c r="Z9" s="633" t="s">
        <v>295</v>
      </c>
      <c r="AA9" s="245"/>
      <c r="AB9" s="636" t="s">
        <v>366</v>
      </c>
      <c r="AC9" s="296"/>
      <c r="AD9" s="639" t="s">
        <v>365</v>
      </c>
      <c r="AE9" s="636" t="s">
        <v>367</v>
      </c>
      <c r="AF9" s="296"/>
      <c r="AG9" s="639" t="s">
        <v>364</v>
      </c>
      <c r="AH9" s="654" t="s">
        <v>368</v>
      </c>
      <c r="AI9" s="654" t="s">
        <v>320</v>
      </c>
      <c r="AJ9" s="654" t="s">
        <v>321</v>
      </c>
      <c r="AK9" s="671" t="s">
        <v>369</v>
      </c>
      <c r="AL9" s="654" t="s">
        <v>370</v>
      </c>
      <c r="AM9" s="654" t="s">
        <v>342</v>
      </c>
      <c r="AN9" s="654" t="s">
        <v>343</v>
      </c>
      <c r="AO9" s="696" t="s">
        <v>330</v>
      </c>
      <c r="AP9" s="706"/>
      <c r="AQ9" s="700"/>
      <c r="AR9" s="690"/>
      <c r="AS9" s="691"/>
      <c r="AT9" s="692"/>
      <c r="AU9" s="703"/>
    </row>
    <row r="10" spans="1:52" ht="15" customHeight="1">
      <c r="A10" s="619"/>
      <c r="B10" s="676"/>
      <c r="C10" s="679"/>
      <c r="D10" s="682"/>
      <c r="E10" s="685"/>
      <c r="F10" s="643"/>
      <c r="G10" s="650"/>
      <c r="H10" s="355"/>
      <c r="I10" s="650"/>
      <c r="J10" s="355"/>
      <c r="K10" s="652"/>
      <c r="L10" s="655"/>
      <c r="M10" s="655"/>
      <c r="N10" s="637"/>
      <c r="O10" s="658"/>
      <c r="P10" s="663"/>
      <c r="Q10" s="666"/>
      <c r="R10" s="634"/>
      <c r="S10" s="287"/>
      <c r="T10" s="634"/>
      <c r="U10" s="289"/>
      <c r="V10" s="634"/>
      <c r="W10" s="287"/>
      <c r="X10" s="634"/>
      <c r="Y10" s="287"/>
      <c r="Z10" s="634"/>
      <c r="AA10" s="289"/>
      <c r="AB10" s="637"/>
      <c r="AC10" s="343"/>
      <c r="AD10" s="640"/>
      <c r="AE10" s="637"/>
      <c r="AF10" s="343"/>
      <c r="AG10" s="640"/>
      <c r="AH10" s="655"/>
      <c r="AI10" s="655"/>
      <c r="AJ10" s="655"/>
      <c r="AK10" s="672"/>
      <c r="AL10" s="655"/>
      <c r="AM10" s="655"/>
      <c r="AN10" s="655"/>
      <c r="AO10" s="697"/>
      <c r="AP10" s="706"/>
      <c r="AQ10" s="700"/>
      <c r="AR10" s="693"/>
      <c r="AS10" s="694"/>
      <c r="AT10" s="695"/>
      <c r="AU10" s="703"/>
    </row>
    <row r="11" spans="1:52" ht="15.75" customHeight="1">
      <c r="A11" s="619"/>
      <c r="B11" s="676"/>
      <c r="C11" s="680"/>
      <c r="D11" s="683"/>
      <c r="E11" s="686"/>
      <c r="F11" s="644"/>
      <c r="G11" s="650"/>
      <c r="H11" s="355" t="s">
        <v>301</v>
      </c>
      <c r="I11" s="650"/>
      <c r="J11" s="355" t="s">
        <v>301</v>
      </c>
      <c r="K11" s="653"/>
      <c r="L11" s="656"/>
      <c r="M11" s="656"/>
      <c r="N11" s="638"/>
      <c r="O11" s="659"/>
      <c r="P11" s="664"/>
      <c r="Q11" s="667"/>
      <c r="R11" s="635"/>
      <c r="S11" s="287" t="s">
        <v>301</v>
      </c>
      <c r="T11" s="635"/>
      <c r="U11" s="289" t="s">
        <v>301</v>
      </c>
      <c r="V11" s="635"/>
      <c r="W11" s="287" t="s">
        <v>301</v>
      </c>
      <c r="X11" s="635"/>
      <c r="Y11" s="287" t="s">
        <v>301</v>
      </c>
      <c r="Z11" s="635"/>
      <c r="AA11" s="289" t="s">
        <v>301</v>
      </c>
      <c r="AB11" s="638"/>
      <c r="AC11" s="297" t="s">
        <v>301</v>
      </c>
      <c r="AD11" s="641"/>
      <c r="AE11" s="638"/>
      <c r="AF11" s="297" t="s">
        <v>301</v>
      </c>
      <c r="AG11" s="641"/>
      <c r="AH11" s="656"/>
      <c r="AI11" s="656"/>
      <c r="AJ11" s="656"/>
      <c r="AK11" s="673"/>
      <c r="AL11" s="656"/>
      <c r="AM11" s="656"/>
      <c r="AN11" s="656"/>
      <c r="AO11" s="698"/>
      <c r="AP11" s="707"/>
      <c r="AQ11" s="701"/>
      <c r="AR11" s="307" t="s">
        <v>334</v>
      </c>
      <c r="AS11" s="290" t="s">
        <v>335</v>
      </c>
      <c r="AT11" s="308" t="s">
        <v>336</v>
      </c>
      <c r="AU11" s="704"/>
      <c r="AV11" s="276" t="s">
        <v>411</v>
      </c>
    </row>
    <row r="12" spans="1:52">
      <c r="A12" s="619"/>
      <c r="B12" s="676"/>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c r="AV12" s="276"/>
    </row>
    <row r="13" spans="1:52">
      <c r="A13" s="619"/>
      <c r="B13" s="676"/>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c r="AV13" s="276">
        <f>AVERAGE(AP13,AQ13)/1000</f>
        <v>9.2630000000000004E-3</v>
      </c>
    </row>
    <row r="14" spans="1:52">
      <c r="A14" s="621"/>
      <c r="B14" s="677"/>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2">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3">R16-AD16</f>
        <v>6.944</v>
      </c>
      <c r="AC16" s="84">
        <f t="shared" si="2"/>
        <v>2</v>
      </c>
      <c r="AD16" s="298">
        <f>(2*'Tab. Intervals'!$O$5*10^-3)+('Packets Structures'!$M$27*10^3)+('Packets Structures'!$M$28*10^3)+('Packets Structures'!$M$29*10^3)</f>
        <v>0.55600000000000005</v>
      </c>
      <c r="AE16" s="61">
        <f t="shared" ref="AE16" si="14">R16-AG16</f>
        <v>7.27</v>
      </c>
      <c r="AF16" s="84">
        <f t="shared" si="3"/>
        <v>2</v>
      </c>
      <c r="AG16" s="298">
        <f>('Packets Structures'!$M$27*10^3)+('Tab. Intervals'!$O$5*10^-3)</f>
        <v>0.22999999999999998</v>
      </c>
      <c r="AH16" s="26">
        <f>'Packets Structures'!$M$30*10^3+'Packets Structures'!$M$28*10^3+2*'Tab. Intervals'!$O$5*10^-3</f>
        <v>0.59599999999999997</v>
      </c>
      <c r="AI16" s="26">
        <f t="shared" ref="AI16" si="15">FLOOR(AB16/AH16,1)</f>
        <v>11</v>
      </c>
      <c r="AJ16" s="26">
        <f t="shared" ref="AJ16" si="16">FLOOR(AE16/AH16,1)</f>
        <v>12</v>
      </c>
      <c r="AK16" s="26">
        <f t="shared" ref="AK16" si="17">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8">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9">R17-AD17</f>
        <v>6.944</v>
      </c>
      <c r="AC17" s="84">
        <f t="shared" ref="AC17" si="20">IF(R17="",1,IF(OR(R17=0,AB17&lt;=0),0,2))</f>
        <v>2</v>
      </c>
      <c r="AD17" s="352">
        <f>(2*'Tab. Intervals'!$O$5*10^-3)+('Packets Structures'!$M$27*10^3)+('Packets Structures'!$M$28*10^3)+('Packets Structures'!$M$29*10^3)</f>
        <v>0.55600000000000005</v>
      </c>
      <c r="AE17" s="61">
        <f t="shared" ref="AE17" si="21">R17-AG17</f>
        <v>7.27</v>
      </c>
      <c r="AF17" s="84">
        <f t="shared" ref="AF17" si="22">IF(R17="",1,IF(OR(R17=0,AE17&lt;=0),0,2))</f>
        <v>2</v>
      </c>
      <c r="AG17" s="352">
        <f>('Packets Structures'!$M$27*10^3)+('Tab. Intervals'!$O$5*10^-3)</f>
        <v>0.22999999999999998</v>
      </c>
      <c r="AH17" s="26">
        <f>'Packets Structures'!$M$30*10^3+'Packets Structures'!$M$28*10^3+2*'Tab. Intervals'!$O$5*10^-3</f>
        <v>0.59599999999999997</v>
      </c>
      <c r="AI17" s="26">
        <f t="shared" ref="AI17" si="23">FLOOR(AB17/AH17,1)</f>
        <v>11</v>
      </c>
      <c r="AJ17" s="26">
        <f t="shared" ref="AJ17" si="24">FLOOR(AE17/AH17,1)</f>
        <v>12</v>
      </c>
      <c r="AK17" s="26">
        <f t="shared" ref="AK17" si="25">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6">AVERAGE(AR17,AT17)</f>
        <v>18.970495</v>
      </c>
      <c r="AT17" s="318">
        <f t="shared" si="1"/>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7">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8">R18-AD18</f>
        <v>6.944</v>
      </c>
      <c r="AC18" s="84">
        <f t="shared" ref="AC18" si="29">IF(R18="",1,IF(OR(R18=0,AB18&lt;=0),0,2))</f>
        <v>2</v>
      </c>
      <c r="AD18" s="352">
        <f>(2*'Tab. Intervals'!$O$5*10^-3)+('Packets Structures'!$M$27*10^3)+('Packets Structures'!$M$28*10^3)+('Packets Structures'!$M$29*10^3)</f>
        <v>0.55600000000000005</v>
      </c>
      <c r="AE18" s="61">
        <f t="shared" ref="AE18" si="30">R18-AG18</f>
        <v>7.27</v>
      </c>
      <c r="AF18" s="84">
        <f t="shared" ref="AF18" si="31">IF(R18="",1,IF(OR(R18=0,AE18&lt;=0),0,2))</f>
        <v>2</v>
      </c>
      <c r="AG18" s="352">
        <f>('Packets Structures'!$M$27*10^3)+('Tab. Intervals'!$O$5*10^-3)</f>
        <v>0.22999999999999998</v>
      </c>
      <c r="AH18" s="26">
        <f>'Packets Structures'!$M$30*10^3+'Packets Structures'!$M$28*10^3+2*'Tab. Intervals'!$O$5*10^-3</f>
        <v>0.59599999999999997</v>
      </c>
      <c r="AI18" s="26">
        <f t="shared" ref="AI18" si="32">FLOOR(AB18/AH18,1)</f>
        <v>11</v>
      </c>
      <c r="AJ18" s="26">
        <f t="shared" ref="AJ18" si="33">FLOOR(AE18/AH18,1)</f>
        <v>12</v>
      </c>
      <c r="AK18" s="26">
        <f t="shared" ref="AK18" si="34">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5">AVERAGE(AR18,AT18)</f>
        <v>48.551638999999994</v>
      </c>
      <c r="AT18" s="318">
        <f t="shared" si="1"/>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ref="K19:K20" si="36">G19+I19</f>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7">R19-AD19</f>
        <v>6.944</v>
      </c>
      <c r="AC19" s="84">
        <f t="shared" ref="AC19:AC20" si="38">IF(R19="",1,IF(OR(R19=0,AB19&lt;=0),0,2))</f>
        <v>2</v>
      </c>
      <c r="AD19" s="390">
        <f>(2*'Tab. Intervals'!$O$5*10^-3)+('Packets Structures'!$M$27*10^3)+('Packets Structures'!$M$28*10^3)+('Packets Structures'!$M$29*10^3)</f>
        <v>0.55600000000000005</v>
      </c>
      <c r="AE19" s="61">
        <f t="shared" ref="AE19:AE20" si="39">R19-AG19</f>
        <v>7.27</v>
      </c>
      <c r="AF19" s="84">
        <f t="shared" ref="AF19:AF20" si="40">IF(R19="",1,IF(OR(R19=0,AE19&lt;=0),0,2))</f>
        <v>2</v>
      </c>
      <c r="AG19" s="390">
        <f>('Packets Structures'!$M$27*10^3)+('Tab. Intervals'!$O$5*10^-3)</f>
        <v>0.22999999999999998</v>
      </c>
      <c r="AH19" s="26">
        <f>'Packets Structures'!$M$30*10^3+'Packets Structures'!$M$28*10^3+2*'Tab. Intervals'!$O$5*10^-3</f>
        <v>0.59599999999999997</v>
      </c>
      <c r="AI19" s="26">
        <f t="shared" ref="AI19:AI20" si="41">FLOOR(AB19/AH19,1)</f>
        <v>11</v>
      </c>
      <c r="AJ19" s="26">
        <f t="shared" ref="AJ19:AJ20" si="42">FLOOR(AE19/AH19,1)</f>
        <v>12</v>
      </c>
      <c r="AK19" s="26">
        <f t="shared" ref="AK19:AK20" si="43">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4">(((D19+E19)*$B$3*AP19*10^-3)/C19)*10^3</f>
        <v>1213.632192</v>
      </c>
      <c r="AS19" s="316">
        <f t="shared" ref="AS19:AS20" si="45">AVERAGE(AR19,AT19)</f>
        <v>1213.637661</v>
      </c>
      <c r="AT19" s="318">
        <f t="shared" ref="AT19:AT20" si="46">(((D19+E19)*$B$3*AQ19*10^-3)/C19)*10^3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36"/>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7"/>
        <v>6.944</v>
      </c>
      <c r="AC20" s="84">
        <f t="shared" si="38"/>
        <v>2</v>
      </c>
      <c r="AD20" s="390">
        <f>(2*'Tab. Intervals'!$O$5*10^-3)+('Packets Structures'!$M$27*10^3)+('Packets Structures'!$M$28*10^3)+('Packets Structures'!$M$29*10^3)</f>
        <v>0.55600000000000005</v>
      </c>
      <c r="AE20" s="61">
        <f t="shared" si="39"/>
        <v>7.27</v>
      </c>
      <c r="AF20" s="84">
        <f t="shared" si="40"/>
        <v>2</v>
      </c>
      <c r="AG20" s="390">
        <f>('Packets Structures'!$M$27*10^3)+('Tab. Intervals'!$O$5*10^-3)</f>
        <v>0.22999999999999998</v>
      </c>
      <c r="AH20" s="26">
        <f>'Packets Structures'!$M$30*10^3+'Packets Structures'!$M$28*10^3+2*'Tab. Intervals'!$O$5*10^-3</f>
        <v>0.59599999999999997</v>
      </c>
      <c r="AI20" s="26">
        <f t="shared" si="41"/>
        <v>11</v>
      </c>
      <c r="AJ20" s="26">
        <f t="shared" si="42"/>
        <v>12</v>
      </c>
      <c r="AK20" s="26">
        <f t="shared" si="43"/>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4"/>
        <v>4854.5210479999987</v>
      </c>
      <c r="AS20" s="316">
        <f t="shared" si="45"/>
        <v>4854.5270889999993</v>
      </c>
      <c r="AT20" s="318">
        <f t="shared" si="46"/>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ref="K21" si="47">G21+I21</f>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ref="AB21" si="48">R21-AD21</f>
        <v>6.944</v>
      </c>
      <c r="AC21" s="84">
        <f t="shared" ref="AC21" si="49">IF(R21="",1,IF(OR(R21=0,AB21&lt;=0),0,2))</f>
        <v>2</v>
      </c>
      <c r="AD21" s="397">
        <f>(2*'Tab. Intervals'!$O$5*10^-3)+('Packets Structures'!$M$27*10^3)+('Packets Structures'!$M$28*10^3)+('Packets Structures'!$M$29*10^3)</f>
        <v>0.55600000000000005</v>
      </c>
      <c r="AE21" s="61">
        <f t="shared" ref="AE21" si="50">R21-AG21</f>
        <v>7.27</v>
      </c>
      <c r="AF21" s="84">
        <f t="shared" ref="AF21" si="51">IF(R21="",1,IF(OR(R21=0,AE21&lt;=0),0,2))</f>
        <v>2</v>
      </c>
      <c r="AG21" s="397">
        <f>('Packets Structures'!$M$27*10^3)+('Tab. Intervals'!$O$5*10^-3)</f>
        <v>0.22999999999999998</v>
      </c>
      <c r="AH21" s="26">
        <f>'Packets Structures'!$M$30*10^3+'Packets Structures'!$M$28*10^3+2*'Tab. Intervals'!$O$5*10^-3</f>
        <v>0.59599999999999997</v>
      </c>
      <c r="AI21" s="26">
        <f t="shared" ref="AI21" si="52">FLOOR(AB21/AH21,1)</f>
        <v>11</v>
      </c>
      <c r="AJ21" s="26">
        <f t="shared" ref="AJ21" si="53">FLOOR(AE21/AH21,1)</f>
        <v>12</v>
      </c>
      <c r="AK21" s="26">
        <f t="shared" ref="AK21" si="54">IF(Q21&lt;=AI21,CEILING(Q21/AI21,1),IF(AND(MOD(Q21,AJ21)&gt;0,MOD(Q21,AJ21)&lt;=AI21),CEILING(Q21/AJ21,1),CEILING(Q21/AJ21,1)+1))</f>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ref="AR21" si="55">(((D21+E21)*$B$3*AP21*10^-3)/C21)*10^3</f>
        <v>12136.298792</v>
      </c>
      <c r="AS21" s="316">
        <f t="shared" ref="AS21" si="56">AVERAGE(AR21,AT21)</f>
        <v>12136.302211</v>
      </c>
      <c r="AT21" s="318">
        <f t="shared" ref="AT21" si="57">(((D21+E21)*$B$3*AQ21*10^-3)/C21)*10^3</f>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ref="K22" si="58">G22+I22</f>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ref="AB22" si="59">R22-AD22</f>
        <v>6.944</v>
      </c>
      <c r="AC22" s="84">
        <f t="shared" ref="AC22" si="60">IF(R22="",1,IF(OR(R22=0,AB22&lt;=0),0,2))</f>
        <v>2</v>
      </c>
      <c r="AD22" s="397">
        <f>(2*'Tab. Intervals'!$O$5*10^-3)+('Packets Structures'!$M$27*10^3)+('Packets Structures'!$M$28*10^3)+('Packets Structures'!$M$29*10^3)</f>
        <v>0.55600000000000005</v>
      </c>
      <c r="AE22" s="61">
        <f t="shared" ref="AE22" si="61">R22-AG22</f>
        <v>7.27</v>
      </c>
      <c r="AF22" s="84">
        <f t="shared" ref="AF22" si="62">IF(R22="",1,IF(OR(R22=0,AE22&lt;=0),0,2))</f>
        <v>2</v>
      </c>
      <c r="AG22" s="397">
        <f>('Packets Structures'!$M$27*10^3)+('Tab. Intervals'!$O$5*10^-3)</f>
        <v>0.22999999999999998</v>
      </c>
      <c r="AH22" s="26">
        <f>'Packets Structures'!$M$30*10^3+'Packets Structures'!$M$28*10^3+2*'Tab. Intervals'!$O$5*10^-3</f>
        <v>0.59599999999999997</v>
      </c>
      <c r="AI22" s="26">
        <f t="shared" ref="AI22" si="63">FLOOR(AB22/AH22,1)</f>
        <v>11</v>
      </c>
      <c r="AJ22" s="26">
        <f t="shared" ref="AJ22" si="64">FLOOR(AE22/AH22,1)</f>
        <v>12</v>
      </c>
      <c r="AK22" s="26">
        <f t="shared" ref="AK22" si="65">IF(Q22&lt;=AI22,CEILING(Q22/AI22,1),IF(AND(MOD(Q22,AJ22)&gt;0,MOD(Q22,AJ22)&lt;=AI22),CEILING(Q22/AJ22,1),CEILING(Q22/AJ22,1)+1))</f>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ref="AR22" si="66">(((D22+E22)*$B$3*AP22*10^-3)/C22)*10^3</f>
        <v>19418.076504000001</v>
      </c>
      <c r="AS22" s="316">
        <f t="shared" ref="AS22" si="67">AVERAGE(AR22,AT22)</f>
        <v>19418.081066999999</v>
      </c>
      <c r="AT22" s="318">
        <f t="shared" ref="AT22" si="68">(((D22+E22)*$B$3*AQ22*10^-3)/C22)*10^3</f>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ref="K23:K24" si="69">G23+I23</f>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ref="AB23:AB24" si="70">R23-AD23</f>
        <v>6.944</v>
      </c>
      <c r="AC23" s="84">
        <f t="shared" ref="AC23:AC24" si="71">IF(R23="",1,IF(OR(R23=0,AB23&lt;=0),0,2))</f>
        <v>2</v>
      </c>
      <c r="AD23" s="397">
        <f>(2*'Tab. Intervals'!$O$5*10^-3)+('Packets Structures'!$M$27*10^3)+('Packets Structures'!$M$28*10^3)+('Packets Structures'!$M$29*10^3)</f>
        <v>0.55600000000000005</v>
      </c>
      <c r="AE23" s="61">
        <f t="shared" ref="AE23:AE24" si="72">R23-AG23</f>
        <v>7.27</v>
      </c>
      <c r="AF23" s="84">
        <f t="shared" ref="AF23:AF24" si="73">IF(R23="",1,IF(OR(R23=0,AE23&lt;=0),0,2))</f>
        <v>2</v>
      </c>
      <c r="AG23" s="397">
        <f>('Packets Structures'!$M$27*10^3)+('Tab. Intervals'!$O$5*10^-3)</f>
        <v>0.22999999999999998</v>
      </c>
      <c r="AH23" s="26">
        <f>'Packets Structures'!$M$30*10^3+'Packets Structures'!$M$28*10^3+2*'Tab. Intervals'!$O$5*10^-3</f>
        <v>0.59599999999999997</v>
      </c>
      <c r="AI23" s="26">
        <f t="shared" ref="AI23:AI24" si="74">FLOOR(AB23/AH23,1)</f>
        <v>11</v>
      </c>
      <c r="AJ23" s="26">
        <f t="shared" ref="AJ23:AJ24" si="75">FLOOR(AE23/AH23,1)</f>
        <v>12</v>
      </c>
      <c r="AK23" s="26">
        <f t="shared" ref="AK23:AK24" si="76">IF(Q23&lt;=AI23,CEILING(Q23/AI23,1),IF(AND(MOD(Q23,AJ23)&gt;0,MOD(Q23,AJ23)&lt;=AI23),CEILING(Q23/AJ23,1),CEILING(Q23/AJ23,1)+1))</f>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ref="AR23:AR24" si="77">(((D23+E23)*$B$3*AP23*10^-3)/C23)*10^3</f>
        <v>24855.137968000003</v>
      </c>
      <c r="AS23" s="316">
        <f t="shared" ref="AS23:AS24" si="78">AVERAGE(AR23,AT23)</f>
        <v>24855.144299</v>
      </c>
      <c r="AT23" s="318">
        <f t="shared" ref="AT23:AT24" si="79">(((D23+E23)*$B$3*AQ23*10^-3)/C23)*10^3</f>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69"/>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70"/>
        <v>6.944</v>
      </c>
      <c r="AC24" s="84">
        <f t="shared" si="71"/>
        <v>2</v>
      </c>
      <c r="AD24" s="397">
        <f>(2*'Tab. Intervals'!$O$5*10^-3)+('Packets Structures'!$M$27*10^3)+('Packets Structures'!$M$28*10^3)+('Packets Structures'!$M$29*10^3)</f>
        <v>0.55600000000000005</v>
      </c>
      <c r="AE24" s="61">
        <f t="shared" si="72"/>
        <v>7.27</v>
      </c>
      <c r="AF24" s="84">
        <f t="shared" si="73"/>
        <v>2</v>
      </c>
      <c r="AG24" s="397">
        <f>('Packets Structures'!$M$27*10^3)+('Tab. Intervals'!$O$5*10^-3)</f>
        <v>0.22999999999999998</v>
      </c>
      <c r="AH24" s="26">
        <f>'Packets Structures'!$M$30*10^3+'Packets Structures'!$M$28*10^3+2*'Tab. Intervals'!$O$5*10^-3</f>
        <v>0.59599999999999997</v>
      </c>
      <c r="AI24" s="26">
        <f t="shared" si="74"/>
        <v>11</v>
      </c>
      <c r="AJ24" s="26">
        <f t="shared" si="75"/>
        <v>12</v>
      </c>
      <c r="AK24" s="26">
        <f t="shared" si="76"/>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77"/>
        <v>124275.67638799999</v>
      </c>
      <c r="AS24" s="316">
        <f t="shared" si="78"/>
        <v>124275.67975899999</v>
      </c>
      <c r="AT24" s="318">
        <f t="shared" si="79"/>
        <v>124275.68312999999</v>
      </c>
      <c r="AU24" s="306" t="s">
        <v>392</v>
      </c>
      <c r="AV24" s="276">
        <f t="shared" si="11"/>
        <v>124275.67975900001</v>
      </c>
    </row>
    <row r="30" spans="2:48">
      <c r="B30" s="319"/>
      <c r="C30" s="319"/>
      <c r="D30" s="319"/>
      <c r="E30" s="319"/>
    </row>
    <row r="31" spans="2:48">
      <c r="B31" s="319"/>
      <c r="C31" s="319"/>
      <c r="D31" s="319"/>
      <c r="E31" s="319"/>
    </row>
    <row r="32" spans="2:48" ht="15.75" thickBot="1">
      <c r="B32" s="319"/>
      <c r="C32" s="319"/>
      <c r="D32" s="319"/>
      <c r="E32" s="319"/>
    </row>
    <row r="33" spans="1:47" ht="19.5" customHeight="1" thickBot="1">
      <c r="A33" s="660" t="s">
        <v>375</v>
      </c>
      <c r="B33" s="661"/>
      <c r="C33" s="631" t="s">
        <v>115</v>
      </c>
      <c r="D33" s="631"/>
      <c r="E33" s="631"/>
      <c r="F33" s="631"/>
      <c r="G33" s="631"/>
      <c r="H33" s="631"/>
      <c r="I33" s="631"/>
      <c r="J33" s="631"/>
      <c r="K33" s="631"/>
      <c r="L33" s="631"/>
      <c r="M33" s="631"/>
      <c r="N33" s="631"/>
      <c r="O33" s="631"/>
      <c r="P33" s="631"/>
      <c r="Q33" s="631"/>
      <c r="R33" s="631"/>
      <c r="S33" s="631"/>
      <c r="T33" s="631"/>
      <c r="U33" s="631"/>
      <c r="V33" s="631"/>
      <c r="W33" s="631"/>
      <c r="X33" s="631"/>
      <c r="Y33" s="631"/>
      <c r="Z33" s="631"/>
      <c r="AA33" s="631"/>
      <c r="AB33" s="631"/>
      <c r="AC33" s="631"/>
      <c r="AD33" s="631"/>
      <c r="AE33" s="631"/>
      <c r="AF33" s="631"/>
      <c r="AG33" s="631"/>
      <c r="AH33" s="631"/>
      <c r="AI33" s="631"/>
      <c r="AJ33" s="631"/>
      <c r="AK33" s="631"/>
      <c r="AL33" s="631"/>
      <c r="AM33" s="631"/>
      <c r="AN33" s="631"/>
      <c r="AO33" s="631"/>
      <c r="AP33" s="631"/>
      <c r="AQ33" s="632"/>
      <c r="AR33" s="687" t="s">
        <v>371</v>
      </c>
      <c r="AS33" s="688"/>
      <c r="AT33" s="689"/>
      <c r="AU33" s="702" t="s">
        <v>333</v>
      </c>
    </row>
    <row r="34" spans="1:47" ht="15" customHeight="1">
      <c r="A34" s="674" t="s">
        <v>374</v>
      </c>
      <c r="B34" s="675"/>
      <c r="C34" s="678" t="s">
        <v>116</v>
      </c>
      <c r="D34" s="681" t="s">
        <v>121</v>
      </c>
      <c r="E34" s="684" t="s">
        <v>122</v>
      </c>
      <c r="F34" s="642" t="s">
        <v>288</v>
      </c>
      <c r="G34" s="710" t="s">
        <v>292</v>
      </c>
      <c r="H34" s="647"/>
      <c r="I34" s="647"/>
      <c r="J34" s="647"/>
      <c r="K34" s="647"/>
      <c r="L34" s="647"/>
      <c r="M34" s="647"/>
      <c r="N34" s="647"/>
      <c r="O34" s="647"/>
      <c r="P34" s="648"/>
      <c r="Q34" s="668" t="s">
        <v>291</v>
      </c>
      <c r="R34" s="669"/>
      <c r="S34" s="669"/>
      <c r="T34" s="669"/>
      <c r="U34" s="669"/>
      <c r="V34" s="669"/>
      <c r="W34" s="669"/>
      <c r="X34" s="669"/>
      <c r="Y34" s="669"/>
      <c r="Z34" s="669"/>
      <c r="AA34" s="669"/>
      <c r="AB34" s="669"/>
      <c r="AC34" s="669"/>
      <c r="AD34" s="669"/>
      <c r="AE34" s="669"/>
      <c r="AF34" s="669"/>
      <c r="AG34" s="669"/>
      <c r="AH34" s="669"/>
      <c r="AI34" s="669"/>
      <c r="AJ34" s="669"/>
      <c r="AK34" s="669"/>
      <c r="AL34" s="669"/>
      <c r="AM34" s="669"/>
      <c r="AN34" s="669"/>
      <c r="AO34" s="670"/>
      <c r="AP34" s="705" t="s">
        <v>331</v>
      </c>
      <c r="AQ34" s="699" t="s">
        <v>332</v>
      </c>
      <c r="AR34" s="690"/>
      <c r="AS34" s="691"/>
      <c r="AT34" s="692"/>
      <c r="AU34" s="703"/>
    </row>
    <row r="35" spans="1:47" ht="15" customHeight="1">
      <c r="A35" s="619"/>
      <c r="B35" s="676"/>
      <c r="C35" s="679"/>
      <c r="D35" s="682"/>
      <c r="E35" s="685"/>
      <c r="F35" s="708"/>
      <c r="G35" s="649" t="s">
        <v>298</v>
      </c>
      <c r="H35" s="354"/>
      <c r="I35" s="649" t="s">
        <v>299</v>
      </c>
      <c r="J35" s="354"/>
      <c r="K35" s="657" t="s">
        <v>300</v>
      </c>
      <c r="L35" s="654" t="s">
        <v>338</v>
      </c>
      <c r="M35" s="654" t="s">
        <v>318</v>
      </c>
      <c r="N35" s="636" t="s">
        <v>339</v>
      </c>
      <c r="O35" s="657" t="s">
        <v>317</v>
      </c>
      <c r="P35" s="662" t="s">
        <v>319</v>
      </c>
      <c r="Q35" s="665" t="s">
        <v>289</v>
      </c>
      <c r="R35" s="633" t="s">
        <v>296</v>
      </c>
      <c r="S35" s="244"/>
      <c r="T35" s="633" t="s">
        <v>302</v>
      </c>
      <c r="U35" s="245"/>
      <c r="V35" s="633" t="s">
        <v>293</v>
      </c>
      <c r="W35" s="244"/>
      <c r="X35" s="633" t="s">
        <v>294</v>
      </c>
      <c r="Y35" s="244"/>
      <c r="Z35" s="633" t="s">
        <v>295</v>
      </c>
      <c r="AA35" s="245"/>
      <c r="AB35" s="636" t="s">
        <v>366</v>
      </c>
      <c r="AC35" s="296"/>
      <c r="AD35" s="639" t="s">
        <v>365</v>
      </c>
      <c r="AE35" s="636" t="s">
        <v>367</v>
      </c>
      <c r="AF35" s="296"/>
      <c r="AG35" s="639" t="s">
        <v>364</v>
      </c>
      <c r="AH35" s="654" t="s">
        <v>368</v>
      </c>
      <c r="AI35" s="654" t="s">
        <v>320</v>
      </c>
      <c r="AJ35" s="654" t="s">
        <v>321</v>
      </c>
      <c r="AK35" s="671" t="s">
        <v>369</v>
      </c>
      <c r="AL35" s="654" t="s">
        <v>370</v>
      </c>
      <c r="AM35" s="654" t="s">
        <v>342</v>
      </c>
      <c r="AN35" s="654" t="s">
        <v>343</v>
      </c>
      <c r="AO35" s="696" t="s">
        <v>330</v>
      </c>
      <c r="AP35" s="706"/>
      <c r="AQ35" s="700"/>
      <c r="AR35" s="690"/>
      <c r="AS35" s="691"/>
      <c r="AT35" s="692"/>
      <c r="AU35" s="703"/>
    </row>
    <row r="36" spans="1:47" ht="15" customHeight="1">
      <c r="A36" s="619"/>
      <c r="B36" s="676"/>
      <c r="C36" s="679"/>
      <c r="D36" s="682"/>
      <c r="E36" s="685"/>
      <c r="F36" s="708"/>
      <c r="G36" s="650"/>
      <c r="H36" s="355"/>
      <c r="I36" s="650"/>
      <c r="J36" s="355"/>
      <c r="K36" s="658"/>
      <c r="L36" s="655"/>
      <c r="M36" s="655"/>
      <c r="N36" s="637"/>
      <c r="O36" s="658"/>
      <c r="P36" s="663"/>
      <c r="Q36" s="666"/>
      <c r="R36" s="634"/>
      <c r="S36" s="287"/>
      <c r="T36" s="634"/>
      <c r="U36" s="289"/>
      <c r="V36" s="634"/>
      <c r="W36" s="287"/>
      <c r="X36" s="634"/>
      <c r="Y36" s="287"/>
      <c r="Z36" s="634"/>
      <c r="AA36" s="289"/>
      <c r="AB36" s="637"/>
      <c r="AC36" s="343"/>
      <c r="AD36" s="640"/>
      <c r="AE36" s="637"/>
      <c r="AF36" s="343"/>
      <c r="AG36" s="640"/>
      <c r="AH36" s="655"/>
      <c r="AI36" s="655"/>
      <c r="AJ36" s="655"/>
      <c r="AK36" s="672"/>
      <c r="AL36" s="655"/>
      <c r="AM36" s="655"/>
      <c r="AN36" s="655"/>
      <c r="AO36" s="697"/>
      <c r="AP36" s="706"/>
      <c r="AQ36" s="700"/>
      <c r="AR36" s="693"/>
      <c r="AS36" s="694"/>
      <c r="AT36" s="695"/>
      <c r="AU36" s="703"/>
    </row>
    <row r="37" spans="1:47" ht="15.75">
      <c r="A37" s="619"/>
      <c r="B37" s="676"/>
      <c r="C37" s="680"/>
      <c r="D37" s="683"/>
      <c r="E37" s="686"/>
      <c r="F37" s="709"/>
      <c r="G37" s="650"/>
      <c r="H37" s="355" t="s">
        <v>301</v>
      </c>
      <c r="I37" s="650"/>
      <c r="J37" s="355" t="s">
        <v>301</v>
      </c>
      <c r="K37" s="659"/>
      <c r="L37" s="656"/>
      <c r="M37" s="656"/>
      <c r="N37" s="638"/>
      <c r="O37" s="659"/>
      <c r="P37" s="664"/>
      <c r="Q37" s="667"/>
      <c r="R37" s="635"/>
      <c r="S37" s="287" t="s">
        <v>301</v>
      </c>
      <c r="T37" s="635"/>
      <c r="U37" s="289" t="s">
        <v>301</v>
      </c>
      <c r="V37" s="635"/>
      <c r="W37" s="287" t="s">
        <v>301</v>
      </c>
      <c r="X37" s="635"/>
      <c r="Y37" s="287" t="s">
        <v>301</v>
      </c>
      <c r="Z37" s="635"/>
      <c r="AA37" s="289" t="s">
        <v>301</v>
      </c>
      <c r="AB37" s="638"/>
      <c r="AC37" s="297" t="s">
        <v>301</v>
      </c>
      <c r="AD37" s="641"/>
      <c r="AE37" s="638"/>
      <c r="AF37" s="297" t="s">
        <v>301</v>
      </c>
      <c r="AG37" s="641"/>
      <c r="AH37" s="656"/>
      <c r="AI37" s="656"/>
      <c r="AJ37" s="656"/>
      <c r="AK37" s="673"/>
      <c r="AL37" s="656"/>
      <c r="AM37" s="656"/>
      <c r="AN37" s="656"/>
      <c r="AO37" s="698"/>
      <c r="AP37" s="707"/>
      <c r="AQ37" s="701"/>
      <c r="AR37" s="307" t="s">
        <v>334</v>
      </c>
      <c r="AS37" s="290" t="s">
        <v>335</v>
      </c>
      <c r="AT37" s="308" t="s">
        <v>336</v>
      </c>
      <c r="AU37" s="704"/>
    </row>
    <row r="38" spans="1:47">
      <c r="A38" s="619"/>
      <c r="B38" s="676"/>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19"/>
      <c r="B39" s="676"/>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80">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81">IF(R39="",1,IF(OR(R39=0,AB39&lt;=0),0,2))</f>
        <v>1</v>
      </c>
      <c r="AD39" s="298"/>
      <c r="AE39" s="61"/>
      <c r="AF39" s="84">
        <f t="shared" ref="AF39:AF42" si="82">IF(R39="",1,IF(OR(R39=0,AE39&lt;=0),0,2))</f>
        <v>1</v>
      </c>
      <c r="AG39" s="298"/>
      <c r="AH39" s="26"/>
      <c r="AI39" s="26"/>
      <c r="AJ39" s="26"/>
      <c r="AK39" s="26"/>
      <c r="AL39" s="3"/>
      <c r="AM39" s="3"/>
      <c r="AN39" s="3"/>
      <c r="AO39" s="309"/>
      <c r="AP39" s="314"/>
      <c r="AQ39" s="315"/>
      <c r="AR39" s="317">
        <f t="shared" ref="AR39:AR42" si="83">(((D39+E39)*$B$3*AP39*10^-3)/C39)*10^3</f>
        <v>0</v>
      </c>
      <c r="AS39" s="316">
        <f t="shared" ref="AS39:AS42" si="84">AVERAGE(AR39,AT39)</f>
        <v>0</v>
      </c>
      <c r="AT39" s="318">
        <f t="shared" ref="AT39:AT42" si="85">(((D39+E39)*$B$3*AQ39*10^-3)/C39)*10^3</f>
        <v>0</v>
      </c>
      <c r="AU39" s="306"/>
    </row>
    <row r="40" spans="1:47">
      <c r="A40" s="621"/>
      <c r="B40" s="677"/>
      <c r="C40" s="345">
        <v>60</v>
      </c>
      <c r="D40" s="121"/>
      <c r="E40" s="309"/>
      <c r="F40" s="313"/>
      <c r="G40" s="344"/>
      <c r="H40" s="346">
        <f>IF(G40="",1,IF(AND(MOD(G40,'Tab. Intervals'!$E$7)=0,G40&gt;=('Tab. Intervals'!$H$7),G40&lt;=('Tab. Intervals'!$K$7*10^3)),2,0))</f>
        <v>1</v>
      </c>
      <c r="I40" s="344"/>
      <c r="J40" s="346">
        <f>IF(I40="",1,IF(AND(I40&gt;='Tab. Intervals'!$H$8,I40&lt;='Tab. Intervals'!$K$8),2,0))</f>
        <v>1</v>
      </c>
      <c r="K40" s="345">
        <f t="shared" si="80"/>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81"/>
        <v>1</v>
      </c>
      <c r="AD40" s="298"/>
      <c r="AE40" s="61"/>
      <c r="AF40" s="84">
        <f t="shared" si="82"/>
        <v>1</v>
      </c>
      <c r="AG40" s="298"/>
      <c r="AH40" s="26"/>
      <c r="AI40" s="26"/>
      <c r="AJ40" s="26"/>
      <c r="AK40" s="26"/>
      <c r="AL40" s="3"/>
      <c r="AM40" s="3"/>
      <c r="AN40" s="3"/>
      <c r="AO40" s="309"/>
      <c r="AP40" s="314"/>
      <c r="AQ40" s="315"/>
      <c r="AR40" s="317">
        <f t="shared" si="83"/>
        <v>0</v>
      </c>
      <c r="AS40" s="316">
        <f t="shared" si="84"/>
        <v>0</v>
      </c>
      <c r="AT40" s="318">
        <f t="shared" si="85"/>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80"/>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81"/>
        <v>1</v>
      </c>
      <c r="AD41" s="298"/>
      <c r="AE41" s="61"/>
      <c r="AF41" s="84">
        <f t="shared" si="82"/>
        <v>1</v>
      </c>
      <c r="AG41" s="298"/>
      <c r="AH41" s="26"/>
      <c r="AI41" s="26"/>
      <c r="AJ41" s="26"/>
      <c r="AK41" s="26"/>
      <c r="AL41" s="3"/>
      <c r="AM41" s="3"/>
      <c r="AN41" s="3"/>
      <c r="AO41" s="309"/>
      <c r="AP41" s="314"/>
      <c r="AQ41" s="315"/>
      <c r="AR41" s="317">
        <f t="shared" si="83"/>
        <v>0</v>
      </c>
      <c r="AS41" s="316">
        <f t="shared" si="84"/>
        <v>0</v>
      </c>
      <c r="AT41" s="318">
        <f t="shared" si="85"/>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80"/>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81"/>
        <v>1</v>
      </c>
      <c r="AD42" s="298"/>
      <c r="AE42" s="61"/>
      <c r="AF42" s="84">
        <f t="shared" si="82"/>
        <v>1</v>
      </c>
      <c r="AG42" s="298"/>
      <c r="AH42" s="26"/>
      <c r="AI42" s="26"/>
      <c r="AJ42" s="26"/>
      <c r="AK42" s="26"/>
      <c r="AL42" s="3"/>
      <c r="AM42" s="3"/>
      <c r="AN42" s="3"/>
      <c r="AO42" s="309"/>
      <c r="AP42" s="314"/>
      <c r="AQ42" s="315"/>
      <c r="AR42" s="317">
        <f t="shared" si="83"/>
        <v>0</v>
      </c>
      <c r="AS42" s="316">
        <f t="shared" si="84"/>
        <v>0</v>
      </c>
      <c r="AT42" s="318">
        <f t="shared" si="85"/>
        <v>0</v>
      </c>
      <c r="AU42" s="306"/>
    </row>
    <row r="43" spans="1:47">
      <c r="AA43" s="131"/>
    </row>
  </sheetData>
  <dataConsolidate/>
  <mergeCells count="79">
    <mergeCell ref="AM35:AM37"/>
    <mergeCell ref="AN35:AN37"/>
    <mergeCell ref="AB35:AB37"/>
    <mergeCell ref="AD35:AD37"/>
    <mergeCell ref="AE35:AE37"/>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9:N11"/>
    <mergeCell ref="P9:P11"/>
    <mergeCell ref="Q9:Q11"/>
    <mergeCell ref="R9:R11"/>
    <mergeCell ref="T9:T11"/>
    <mergeCell ref="A7:B7"/>
    <mergeCell ref="A8:B14"/>
    <mergeCell ref="C8:C11"/>
    <mergeCell ref="D8:D11"/>
    <mergeCell ref="E8:E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s>
  <conditionalFormatting sqref="M38:M42 M12:M24">
    <cfRule type="expression" dxfId="3" priority="15">
      <formula>N12="01"</formula>
    </cfRule>
  </conditionalFormatting>
  <conditionalFormatting sqref="L38:L42 L12:L24">
    <cfRule type="expression" dxfId="2"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607" t="s">
        <v>385</v>
      </c>
      <c r="B1" s="608"/>
      <c r="C1" s="608"/>
      <c r="D1" s="608"/>
      <c r="E1" s="608"/>
      <c r="F1" s="608"/>
      <c r="G1" s="608"/>
      <c r="H1" s="608"/>
      <c r="I1" s="608"/>
      <c r="J1" s="608"/>
      <c r="K1" s="608"/>
      <c r="L1" s="608"/>
      <c r="M1" s="608"/>
      <c r="N1" s="608"/>
      <c r="O1" s="608"/>
      <c r="P1" s="608"/>
      <c r="Q1" s="608"/>
      <c r="R1" s="608"/>
      <c r="S1" s="608"/>
      <c r="T1" s="608"/>
      <c r="U1" s="608"/>
      <c r="V1" s="609"/>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60" t="s">
        <v>386</v>
      </c>
      <c r="B7" s="661"/>
      <c r="C7" s="631" t="s">
        <v>115</v>
      </c>
      <c r="D7" s="631"/>
      <c r="E7" s="631"/>
      <c r="F7" s="631"/>
      <c r="G7" s="631"/>
      <c r="H7" s="631"/>
      <c r="I7" s="631"/>
      <c r="J7" s="631"/>
      <c r="K7" s="631"/>
      <c r="L7" s="631"/>
      <c r="M7" s="631"/>
      <c r="N7" s="631"/>
      <c r="O7" s="631"/>
      <c r="P7" s="631"/>
      <c r="Q7" s="631"/>
      <c r="R7" s="631"/>
      <c r="S7" s="631"/>
      <c r="T7" s="631"/>
      <c r="U7" s="631"/>
      <c r="V7" s="631"/>
      <c r="W7" s="631"/>
      <c r="X7" s="631"/>
      <c r="Y7" s="631"/>
      <c r="Z7" s="631"/>
      <c r="AA7" s="631"/>
      <c r="AB7" s="631"/>
      <c r="AC7" s="631"/>
      <c r="AD7" s="631"/>
      <c r="AE7" s="631"/>
      <c r="AF7" s="631"/>
      <c r="AG7" s="631"/>
      <c r="AH7" s="631"/>
      <c r="AI7" s="631"/>
      <c r="AJ7" s="631"/>
      <c r="AK7" s="631"/>
      <c r="AL7" s="631"/>
      <c r="AM7" s="631"/>
      <c r="AN7" s="631"/>
      <c r="AO7" s="631"/>
      <c r="AP7" s="631"/>
      <c r="AQ7" s="632"/>
      <c r="AR7" s="687" t="s">
        <v>371</v>
      </c>
      <c r="AS7" s="688"/>
      <c r="AT7" s="689"/>
      <c r="AU7" s="702" t="s">
        <v>333</v>
      </c>
      <c r="AX7" s="95"/>
      <c r="AY7" s="95"/>
    </row>
    <row r="8" spans="1:51" ht="15" customHeight="1">
      <c r="A8" s="674" t="s">
        <v>382</v>
      </c>
      <c r="B8" s="711"/>
      <c r="C8" s="678" t="s">
        <v>116</v>
      </c>
      <c r="D8" s="681" t="s">
        <v>121</v>
      </c>
      <c r="E8" s="684" t="s">
        <v>122</v>
      </c>
      <c r="F8" s="642" t="s">
        <v>288</v>
      </c>
      <c r="G8" s="645" t="s">
        <v>292</v>
      </c>
      <c r="H8" s="646"/>
      <c r="I8" s="646"/>
      <c r="J8" s="646"/>
      <c r="K8" s="647"/>
      <c r="L8" s="647"/>
      <c r="M8" s="647"/>
      <c r="N8" s="647"/>
      <c r="O8" s="647"/>
      <c r="P8" s="648"/>
      <c r="Q8" s="668" t="s">
        <v>291</v>
      </c>
      <c r="R8" s="669"/>
      <c r="S8" s="669"/>
      <c r="T8" s="669"/>
      <c r="U8" s="669"/>
      <c r="V8" s="669"/>
      <c r="W8" s="669"/>
      <c r="X8" s="669"/>
      <c r="Y8" s="669"/>
      <c r="Z8" s="669"/>
      <c r="AA8" s="669"/>
      <c r="AB8" s="669"/>
      <c r="AC8" s="669"/>
      <c r="AD8" s="669"/>
      <c r="AE8" s="669"/>
      <c r="AF8" s="669"/>
      <c r="AG8" s="669"/>
      <c r="AH8" s="669"/>
      <c r="AI8" s="669"/>
      <c r="AJ8" s="669"/>
      <c r="AK8" s="669"/>
      <c r="AL8" s="669"/>
      <c r="AM8" s="669"/>
      <c r="AN8" s="669"/>
      <c r="AO8" s="670"/>
      <c r="AP8" s="705" t="s">
        <v>331</v>
      </c>
      <c r="AQ8" s="699" t="s">
        <v>332</v>
      </c>
      <c r="AR8" s="690"/>
      <c r="AS8" s="691"/>
      <c r="AT8" s="692"/>
      <c r="AU8" s="703"/>
    </row>
    <row r="9" spans="1:51">
      <c r="A9" s="619"/>
      <c r="B9" s="620"/>
      <c r="C9" s="679"/>
      <c r="D9" s="682"/>
      <c r="E9" s="685"/>
      <c r="F9" s="643"/>
      <c r="G9" s="649" t="s">
        <v>298</v>
      </c>
      <c r="H9" s="366"/>
      <c r="I9" s="649" t="s">
        <v>299</v>
      </c>
      <c r="J9" s="366"/>
      <c r="K9" s="651" t="s">
        <v>300</v>
      </c>
      <c r="L9" s="654" t="s">
        <v>338</v>
      </c>
      <c r="M9" s="654" t="s">
        <v>318</v>
      </c>
      <c r="N9" s="636" t="s">
        <v>339</v>
      </c>
      <c r="O9" s="657" t="s">
        <v>317</v>
      </c>
      <c r="P9" s="662" t="s">
        <v>319</v>
      </c>
      <c r="Q9" s="665" t="s">
        <v>289</v>
      </c>
      <c r="R9" s="633" t="s">
        <v>296</v>
      </c>
      <c r="S9" s="244"/>
      <c r="T9" s="633" t="s">
        <v>302</v>
      </c>
      <c r="U9" s="245"/>
      <c r="V9" s="633" t="s">
        <v>293</v>
      </c>
      <c r="W9" s="244"/>
      <c r="X9" s="633" t="s">
        <v>294</v>
      </c>
      <c r="Y9" s="244"/>
      <c r="Z9" s="633" t="s">
        <v>295</v>
      </c>
      <c r="AA9" s="245"/>
      <c r="AB9" s="636" t="s">
        <v>366</v>
      </c>
      <c r="AC9" s="296"/>
      <c r="AD9" s="639" t="s">
        <v>365</v>
      </c>
      <c r="AE9" s="636" t="s">
        <v>367</v>
      </c>
      <c r="AF9" s="296"/>
      <c r="AG9" s="639" t="s">
        <v>364</v>
      </c>
      <c r="AH9" s="654" t="s">
        <v>368</v>
      </c>
      <c r="AI9" s="654" t="s">
        <v>320</v>
      </c>
      <c r="AJ9" s="654" t="s">
        <v>321</v>
      </c>
      <c r="AK9" s="671" t="s">
        <v>369</v>
      </c>
      <c r="AL9" s="654" t="s">
        <v>370</v>
      </c>
      <c r="AM9" s="654" t="s">
        <v>342</v>
      </c>
      <c r="AN9" s="654" t="s">
        <v>343</v>
      </c>
      <c r="AO9" s="696" t="s">
        <v>330</v>
      </c>
      <c r="AP9" s="706"/>
      <c r="AQ9" s="700"/>
      <c r="AR9" s="690"/>
      <c r="AS9" s="691"/>
      <c r="AT9" s="692"/>
      <c r="AU9" s="703"/>
    </row>
    <row r="10" spans="1:51">
      <c r="A10" s="619"/>
      <c r="B10" s="620"/>
      <c r="C10" s="679"/>
      <c r="D10" s="682"/>
      <c r="E10" s="685"/>
      <c r="F10" s="643"/>
      <c r="G10" s="650"/>
      <c r="H10" s="367"/>
      <c r="I10" s="650"/>
      <c r="J10" s="367"/>
      <c r="K10" s="652"/>
      <c r="L10" s="655"/>
      <c r="M10" s="655"/>
      <c r="N10" s="637"/>
      <c r="O10" s="658"/>
      <c r="P10" s="663"/>
      <c r="Q10" s="666"/>
      <c r="R10" s="634"/>
      <c r="S10" s="287"/>
      <c r="T10" s="634"/>
      <c r="U10" s="289"/>
      <c r="V10" s="634"/>
      <c r="W10" s="287"/>
      <c r="X10" s="634"/>
      <c r="Y10" s="287"/>
      <c r="Z10" s="634"/>
      <c r="AA10" s="289"/>
      <c r="AB10" s="637"/>
      <c r="AC10" s="343"/>
      <c r="AD10" s="640"/>
      <c r="AE10" s="637"/>
      <c r="AF10" s="343"/>
      <c r="AG10" s="640"/>
      <c r="AH10" s="655"/>
      <c r="AI10" s="655"/>
      <c r="AJ10" s="655"/>
      <c r="AK10" s="672"/>
      <c r="AL10" s="655"/>
      <c r="AM10" s="655"/>
      <c r="AN10" s="655"/>
      <c r="AO10" s="697"/>
      <c r="AP10" s="706"/>
      <c r="AQ10" s="700"/>
      <c r="AR10" s="693"/>
      <c r="AS10" s="694"/>
      <c r="AT10" s="695"/>
      <c r="AU10" s="703"/>
    </row>
    <row r="11" spans="1:51" ht="15.75">
      <c r="A11" s="619"/>
      <c r="B11" s="620"/>
      <c r="C11" s="680"/>
      <c r="D11" s="683"/>
      <c r="E11" s="686"/>
      <c r="F11" s="644"/>
      <c r="G11" s="650"/>
      <c r="H11" s="367" t="s">
        <v>301</v>
      </c>
      <c r="I11" s="650"/>
      <c r="J11" s="367" t="s">
        <v>301</v>
      </c>
      <c r="K11" s="653"/>
      <c r="L11" s="656"/>
      <c r="M11" s="656"/>
      <c r="N11" s="638"/>
      <c r="O11" s="659"/>
      <c r="P11" s="664"/>
      <c r="Q11" s="667"/>
      <c r="R11" s="635"/>
      <c r="S11" s="287" t="s">
        <v>301</v>
      </c>
      <c r="T11" s="635"/>
      <c r="U11" s="289" t="s">
        <v>301</v>
      </c>
      <c r="V11" s="635"/>
      <c r="W11" s="287" t="s">
        <v>301</v>
      </c>
      <c r="X11" s="635"/>
      <c r="Y11" s="287" t="s">
        <v>301</v>
      </c>
      <c r="Z11" s="635"/>
      <c r="AA11" s="289" t="s">
        <v>301</v>
      </c>
      <c r="AB11" s="638"/>
      <c r="AC11" s="297" t="s">
        <v>301</v>
      </c>
      <c r="AD11" s="641"/>
      <c r="AE11" s="638"/>
      <c r="AF11" s="297" t="s">
        <v>301</v>
      </c>
      <c r="AG11" s="641"/>
      <c r="AH11" s="656"/>
      <c r="AI11" s="656"/>
      <c r="AJ11" s="656"/>
      <c r="AK11" s="673"/>
      <c r="AL11" s="656"/>
      <c r="AM11" s="656"/>
      <c r="AN11" s="656"/>
      <c r="AO11" s="698"/>
      <c r="AP11" s="707"/>
      <c r="AQ11" s="701"/>
      <c r="AR11" s="307" t="s">
        <v>334</v>
      </c>
      <c r="AS11" s="290" t="s">
        <v>335</v>
      </c>
      <c r="AT11" s="308" t="s">
        <v>336</v>
      </c>
      <c r="AU11" s="704"/>
    </row>
    <row r="12" spans="1:51">
      <c r="A12" s="619"/>
      <c r="B12" s="620"/>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19"/>
      <c r="B13" s="620"/>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19"/>
      <c r="B14" s="620"/>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21"/>
      <c r="B15" s="622"/>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AU7:AU11"/>
    <mergeCell ref="C8:C11"/>
    <mergeCell ref="D8:D11"/>
    <mergeCell ref="E8:E11"/>
    <mergeCell ref="F8:F11"/>
    <mergeCell ref="G8:P8"/>
    <mergeCell ref="Q8:AO8"/>
    <mergeCell ref="AP8:AP11"/>
    <mergeCell ref="AQ8:AQ11"/>
    <mergeCell ref="G9:G11"/>
    <mergeCell ref="I9:I11"/>
    <mergeCell ref="K9:K11"/>
    <mergeCell ref="Q9:Q11"/>
    <mergeCell ref="L9:L11"/>
    <mergeCell ref="M9:M11"/>
    <mergeCell ref="N9:N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P9:P11"/>
    <mergeCell ref="AO9:AO11"/>
    <mergeCell ref="AH9:AH11"/>
    <mergeCell ref="AI9:AI11"/>
    <mergeCell ref="AJ9:AJ11"/>
    <mergeCell ref="AK9:AK11"/>
    <mergeCell ref="AL9:AL11"/>
    <mergeCell ref="AM9:AM11"/>
  </mergeCells>
  <conditionalFormatting sqref="M12:M18">
    <cfRule type="expression" dxfId="1" priority="6">
      <formula>N12="01"</formula>
    </cfRule>
  </conditionalFormatting>
  <conditionalFormatting sqref="L12:L18">
    <cfRule type="expression" dxfId="0"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20" t="s">
        <v>212</v>
      </c>
      <c r="N2" s="721"/>
      <c r="P2" s="719" t="s">
        <v>226</v>
      </c>
      <c r="Q2" s="719"/>
      <c r="R2" s="719"/>
      <c r="S2" s="719"/>
      <c r="T2" s="719"/>
    </row>
    <row r="3" spans="1:20" ht="15" customHeight="1">
      <c r="A3" s="222" t="s">
        <v>224</v>
      </c>
      <c r="B3" s="223" t="s">
        <v>225</v>
      </c>
      <c r="C3" s="228" t="s">
        <v>231</v>
      </c>
      <c r="E3" s="224" t="s">
        <v>224</v>
      </c>
      <c r="F3" s="224" t="s">
        <v>225</v>
      </c>
      <c r="G3" s="228" t="s">
        <v>231</v>
      </c>
      <c r="I3" s="712" t="s">
        <v>124</v>
      </c>
      <c r="J3" s="712"/>
      <c r="K3" s="712"/>
      <c r="P3" s="719"/>
      <c r="Q3" s="719"/>
      <c r="R3" s="719"/>
      <c r="S3" s="719"/>
      <c r="T3" s="719"/>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19"/>
      <c r="Q4" s="719"/>
      <c r="R4" s="719"/>
      <c r="S4" s="719"/>
      <c r="T4" s="719"/>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713" t="s">
        <v>123</v>
      </c>
      <c r="Q6" s="714"/>
      <c r="R6" s="714"/>
      <c r="S6" s="715"/>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16" t="s">
        <v>241</v>
      </c>
      <c r="O24" s="717"/>
      <c r="P24" s="718" t="s">
        <v>240</v>
      </c>
      <c r="Q24" s="718"/>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2015-09-21T15:59:25Z</dcterms:modified>
</cp:coreProperties>
</file>