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360" yWindow="300" windowWidth="18735" windowHeight="11700" tabRatio="619" activeTab="10"/>
  </bookViews>
  <sheets>
    <sheet name="2" sheetId="4" r:id="rId1"/>
    <sheet name="5" sheetId="5" r:id="rId2"/>
    <sheet name="10" sheetId="2" r:id="rId3"/>
    <sheet name="30" sheetId="3" r:id="rId4"/>
    <sheet name="50" sheetId="6" r:id="rId5"/>
    <sheet name="80" sheetId="7" r:id="rId6"/>
    <sheet name="100" sheetId="8" r:id="rId7"/>
    <sheet name="200" sheetId="10" r:id="rId8"/>
    <sheet name="500" sheetId="11" r:id="rId9"/>
    <sheet name="1000" sheetId="12" r:id="rId10"/>
    <sheet name="Grafici" sheetId="13" r:id="rId11"/>
    <sheet name="Foglio9" sheetId="9" r:id="rId12"/>
  </sheets>
  <calcPr calcId="125725"/>
</workbook>
</file>

<file path=xl/calcChain.xml><?xml version="1.0" encoding="utf-8"?>
<calcChain xmlns="http://schemas.openxmlformats.org/spreadsheetml/2006/main">
  <c r="CD57" i="12"/>
  <c r="CR61" i="5"/>
  <c r="CR61" i="2"/>
  <c r="CR61" i="3"/>
  <c r="CR61" i="6"/>
  <c r="CR61" i="7"/>
  <c r="CR61" i="8"/>
  <c r="CR61" i="10"/>
  <c r="CR61" i="11"/>
  <c r="CR61" i="12"/>
  <c r="CR61" i="4"/>
  <c r="CC61" i="5"/>
  <c r="CC61" i="2"/>
  <c r="CC61" i="3"/>
  <c r="CC61" i="6"/>
  <c r="CC61" i="7"/>
  <c r="CC61" i="8"/>
  <c r="CC61" i="10"/>
  <c r="CC61" i="11"/>
  <c r="CC61" i="12"/>
  <c r="CC61" i="4"/>
  <c r="BN61" i="5"/>
  <c r="BN61" i="2"/>
  <c r="BN61" i="3"/>
  <c r="BN61" i="6"/>
  <c r="BN61" i="7"/>
  <c r="BN61" i="8"/>
  <c r="BN61" i="10"/>
  <c r="BN61" i="11"/>
  <c r="BN61" i="12"/>
  <c r="BN61" i="4"/>
  <c r="AY61" i="5"/>
  <c r="AY61" i="2"/>
  <c r="AY61" i="3"/>
  <c r="AY61" i="6"/>
  <c r="AY61" i="7"/>
  <c r="AY61" i="8"/>
  <c r="AY61" i="10"/>
  <c r="AY61" i="11"/>
  <c r="AY61" i="12"/>
  <c r="AY61" i="4"/>
  <c r="AJ61" i="5"/>
  <c r="AJ61" i="2"/>
  <c r="AJ61" i="3"/>
  <c r="AJ61" i="6"/>
  <c r="AJ61" i="7"/>
  <c r="AJ61" i="8"/>
  <c r="AJ61" i="10"/>
  <c r="AJ61" i="11"/>
  <c r="AJ61" i="12"/>
  <c r="AJ61" i="4"/>
  <c r="U61" i="5"/>
  <c r="U61" i="2"/>
  <c r="U61" i="3"/>
  <c r="U61" i="6"/>
  <c r="U61" i="7"/>
  <c r="U61" i="8"/>
  <c r="U61" i="10"/>
  <c r="U61" i="11"/>
  <c r="U61" i="12"/>
  <c r="U61" i="4"/>
  <c r="BQ57"/>
  <c r="Z17" i="9" l="1"/>
  <c r="Z18"/>
  <c r="Z19"/>
  <c r="Z20"/>
  <c r="Z21"/>
  <c r="Z22"/>
  <c r="Z23"/>
  <c r="Z24"/>
  <c r="Z25"/>
  <c r="Q17"/>
  <c r="Q18"/>
  <c r="Q19"/>
  <c r="Q20"/>
  <c r="Q21"/>
  <c r="Q22"/>
  <c r="Q23"/>
  <c r="Q24"/>
  <c r="Q25"/>
  <c r="Z5"/>
  <c r="Z6"/>
  <c r="Z7"/>
  <c r="Z8"/>
  <c r="Z9"/>
  <c r="Z10"/>
  <c r="Z11"/>
  <c r="Z12"/>
  <c r="Z13"/>
  <c r="Q5"/>
  <c r="Q6"/>
  <c r="Q7"/>
  <c r="Q8"/>
  <c r="Q9"/>
  <c r="Q10"/>
  <c r="Q11"/>
  <c r="Q12"/>
  <c r="Q13"/>
  <c r="Z4"/>
  <c r="Z16"/>
  <c r="Q16"/>
  <c r="Q4"/>
  <c r="H5"/>
  <c r="H6"/>
  <c r="H7"/>
  <c r="H8"/>
  <c r="H9"/>
  <c r="H10"/>
  <c r="H11"/>
  <c r="H12"/>
  <c r="H13"/>
  <c r="H4"/>
  <c r="H17"/>
  <c r="H18"/>
  <c r="H19"/>
  <c r="H20"/>
  <c r="H21"/>
  <c r="H22"/>
  <c r="H23"/>
  <c r="H24"/>
  <c r="H25"/>
  <c r="H16"/>
  <c r="B36" i="2"/>
  <c r="C36"/>
  <c r="A37" i="5"/>
  <c r="A62" s="1"/>
  <c r="B37"/>
  <c r="B62" s="1"/>
  <c r="C37"/>
  <c r="C62" s="1"/>
  <c r="A38"/>
  <c r="A63" s="1"/>
  <c r="B38"/>
  <c r="B63" s="1"/>
  <c r="C38"/>
  <c r="C63" s="1"/>
  <c r="D12"/>
  <c r="D37" s="1"/>
  <c r="D62" s="1"/>
  <c r="D13"/>
  <c r="D38" s="1"/>
  <c r="D63" s="1"/>
  <c r="A37" i="2"/>
  <c r="A62" s="1"/>
  <c r="B37"/>
  <c r="B62" s="1"/>
  <c r="C37"/>
  <c r="C62" s="1"/>
  <c r="A38"/>
  <c r="A63" s="1"/>
  <c r="CN57" s="1"/>
  <c r="B38"/>
  <c r="B63" s="1"/>
  <c r="C38"/>
  <c r="C63" s="1"/>
  <c r="D12"/>
  <c r="D37" s="1"/>
  <c r="D62" s="1"/>
  <c r="D13"/>
  <c r="D38" s="1"/>
  <c r="D63" s="1"/>
  <c r="B37" i="3"/>
  <c r="B62" s="1"/>
  <c r="C37"/>
  <c r="C62" s="1"/>
  <c r="B38"/>
  <c r="B63" s="1"/>
  <c r="C38"/>
  <c r="C63" s="1"/>
  <c r="B37" i="6"/>
  <c r="B62" s="1"/>
  <c r="C37"/>
  <c r="C62" s="1"/>
  <c r="B38"/>
  <c r="B63" s="1"/>
  <c r="C38"/>
  <c r="C63" s="1"/>
  <c r="B37" i="7"/>
  <c r="B62" s="1"/>
  <c r="C37"/>
  <c r="C62" s="1"/>
  <c r="B38"/>
  <c r="B63" s="1"/>
  <c r="C38"/>
  <c r="C63" s="1"/>
  <c r="B37" i="8"/>
  <c r="B62" s="1"/>
  <c r="C37"/>
  <c r="C62" s="1"/>
  <c r="B38"/>
  <c r="B63" s="1"/>
  <c r="C38"/>
  <c r="C63" s="1"/>
  <c r="B37" i="10"/>
  <c r="B62" s="1"/>
  <c r="C37"/>
  <c r="C62" s="1"/>
  <c r="B38"/>
  <c r="B63" s="1"/>
  <c r="C38"/>
  <c r="C63" s="1"/>
  <c r="B37" i="11"/>
  <c r="B62" s="1"/>
  <c r="C37"/>
  <c r="C62" s="1"/>
  <c r="B38"/>
  <c r="B63" s="1"/>
  <c r="C38"/>
  <c r="C63" s="1"/>
  <c r="B37" i="12"/>
  <c r="B62" s="1"/>
  <c r="C37"/>
  <c r="C62" s="1"/>
  <c r="B38"/>
  <c r="B63" s="1"/>
  <c r="C38"/>
  <c r="C63" s="1"/>
  <c r="CR57"/>
  <c r="CQ57"/>
  <c r="CP57"/>
  <c r="CO57"/>
  <c r="CC57"/>
  <c r="CB57"/>
  <c r="CA57"/>
  <c r="BZ57"/>
  <c r="CR57" i="11"/>
  <c r="CQ57"/>
  <c r="CP57"/>
  <c r="CO57"/>
  <c r="CC57"/>
  <c r="CB57"/>
  <c r="CA57"/>
  <c r="BZ57"/>
  <c r="CR57" i="10"/>
  <c r="CQ57"/>
  <c r="CP57"/>
  <c r="CO57"/>
  <c r="CC57"/>
  <c r="CB57"/>
  <c r="CA57"/>
  <c r="BZ57"/>
  <c r="CR57" i="8"/>
  <c r="CQ57"/>
  <c r="CP57"/>
  <c r="CO57"/>
  <c r="CC57"/>
  <c r="CB57"/>
  <c r="CA57"/>
  <c r="BZ57"/>
  <c r="CR57" i="7"/>
  <c r="CQ57"/>
  <c r="CP57"/>
  <c r="CO57"/>
  <c r="CC57"/>
  <c r="CB57"/>
  <c r="CA57"/>
  <c r="BZ57"/>
  <c r="CR57" i="6"/>
  <c r="CQ57"/>
  <c r="CP57"/>
  <c r="CO57"/>
  <c r="CC57"/>
  <c r="CB57"/>
  <c r="CA57"/>
  <c r="BZ57"/>
  <c r="CR57" i="3"/>
  <c r="CQ57"/>
  <c r="CP57"/>
  <c r="CO57"/>
  <c r="CC57"/>
  <c r="CB57"/>
  <c r="CA57"/>
  <c r="BZ57"/>
  <c r="CR57" i="2"/>
  <c r="CQ57"/>
  <c r="CP57"/>
  <c r="CO57"/>
  <c r="CC57"/>
  <c r="CB57"/>
  <c r="CA57"/>
  <c r="BZ57"/>
  <c r="CR57" i="5"/>
  <c r="CQ57"/>
  <c r="CP57"/>
  <c r="CO57"/>
  <c r="CC57"/>
  <c r="CB57"/>
  <c r="CA57"/>
  <c r="BZ57"/>
  <c r="P51" i="13"/>
  <c r="H24"/>
  <c r="P56"/>
  <c r="D40"/>
  <c r="J55"/>
  <c r="D41"/>
  <c r="D29"/>
  <c r="H27"/>
  <c r="B28"/>
  <c r="P35"/>
  <c r="P42"/>
  <c r="J27"/>
  <c r="J38"/>
  <c r="P52"/>
  <c r="H23"/>
  <c r="D37"/>
  <c r="P50"/>
  <c r="P22"/>
  <c r="D23"/>
  <c r="D24"/>
  <c r="P28"/>
  <c r="D21"/>
  <c r="P83"/>
  <c r="J56"/>
  <c r="D42"/>
  <c r="P62"/>
  <c r="D53"/>
  <c r="P67"/>
  <c r="D20"/>
  <c r="D56"/>
  <c r="B29"/>
  <c r="D26"/>
  <c r="P23"/>
  <c r="D50"/>
  <c r="B27"/>
  <c r="P29"/>
  <c r="P49"/>
  <c r="D52"/>
  <c r="P26"/>
  <c r="J50"/>
  <c r="D38"/>
  <c r="J22"/>
  <c r="P77"/>
  <c r="D57"/>
  <c r="D39"/>
  <c r="B25"/>
  <c r="J42"/>
  <c r="J40"/>
  <c r="D43"/>
  <c r="J29"/>
  <c r="P65"/>
  <c r="P66"/>
  <c r="P70"/>
  <c r="D55"/>
  <c r="P85"/>
  <c r="D25"/>
  <c r="J54"/>
  <c r="D49"/>
  <c r="J37"/>
  <c r="P69"/>
  <c r="J48"/>
  <c r="J39"/>
  <c r="B26"/>
  <c r="H21"/>
  <c r="J36"/>
  <c r="P82"/>
  <c r="D36"/>
  <c r="P37"/>
  <c r="D54"/>
  <c r="J51"/>
  <c r="B22"/>
  <c r="J28"/>
  <c r="P48"/>
  <c r="P79"/>
  <c r="H28"/>
  <c r="B23"/>
  <c r="J49"/>
  <c r="H29"/>
  <c r="P21"/>
  <c r="P39"/>
  <c r="D27"/>
  <c r="P24"/>
  <c r="J57"/>
  <c r="P54"/>
  <c r="J52"/>
  <c r="D28"/>
  <c r="J43"/>
  <c r="P53"/>
  <c r="D35"/>
  <c r="B20"/>
  <c r="P64"/>
  <c r="P36"/>
  <c r="J35"/>
  <c r="P40"/>
  <c r="D48"/>
  <c r="J25"/>
  <c r="P41"/>
  <c r="P71"/>
  <c r="B24"/>
  <c r="P63"/>
  <c r="J21"/>
  <c r="J24"/>
  <c r="P27"/>
  <c r="P81"/>
  <c r="H26"/>
  <c r="P55"/>
  <c r="P78"/>
  <c r="P38"/>
  <c r="H25"/>
  <c r="P68"/>
  <c r="H20"/>
  <c r="P34"/>
  <c r="J23"/>
  <c r="H22"/>
  <c r="P80"/>
  <c r="J26"/>
  <c r="B21"/>
  <c r="D51"/>
  <c r="P84"/>
  <c r="P43"/>
  <c r="P57"/>
  <c r="J41"/>
  <c r="D22"/>
  <c r="J53"/>
  <c r="P25"/>
  <c r="D34"/>
  <c r="V57" l="1"/>
  <c r="V49"/>
  <c r="V52"/>
  <c r="V54"/>
  <c r="V53"/>
  <c r="V55"/>
  <c r="V50"/>
  <c r="V51"/>
  <c r="V56"/>
  <c r="V48"/>
  <c r="V40"/>
  <c r="V35"/>
  <c r="V37"/>
  <c r="V42"/>
  <c r="V43"/>
  <c r="V38"/>
  <c r="V41"/>
  <c r="V36"/>
  <c r="V39"/>
  <c r="V28"/>
  <c r="V29"/>
  <c r="V23"/>
  <c r="V22"/>
  <c r="V25"/>
  <c r="V24"/>
  <c r="V27"/>
  <c r="V26"/>
  <c r="V21"/>
  <c r="BY73" i="5"/>
  <c r="BY65"/>
  <c r="BY74" i="2"/>
  <c r="BY76"/>
  <c r="BY64"/>
  <c r="BY75"/>
  <c r="BY72"/>
  <c r="CN74"/>
  <c r="CN76"/>
  <c r="V66" i="13"/>
  <c r="V78"/>
  <c r="V68"/>
  <c r="V64"/>
  <c r="V84"/>
  <c r="V80"/>
  <c r="V69"/>
  <c r="V65"/>
  <c r="V85"/>
  <c r="V81"/>
  <c r="V77"/>
  <c r="V62"/>
  <c r="V70"/>
  <c r="V82"/>
  <c r="V71"/>
  <c r="V67"/>
  <c r="V63"/>
  <c r="V83"/>
  <c r="V79"/>
  <c r="CN75" i="5"/>
  <c r="CN76"/>
  <c r="CX57"/>
  <c r="CJ57"/>
  <c r="BY76"/>
  <c r="BY71"/>
  <c r="BY61"/>
  <c r="BY69"/>
  <c r="CI57"/>
  <c r="BY63"/>
  <c r="BY59"/>
  <c r="BY67"/>
  <c r="BY75"/>
  <c r="CN68"/>
  <c r="BY57"/>
  <c r="CN57"/>
  <c r="BY58"/>
  <c r="BY60"/>
  <c r="BY62"/>
  <c r="BY64"/>
  <c r="BY66"/>
  <c r="BY68"/>
  <c r="BY70"/>
  <c r="BY72"/>
  <c r="BY74"/>
  <c r="CN58"/>
  <c r="CN60"/>
  <c r="CN62"/>
  <c r="CN64"/>
  <c r="CN66"/>
  <c r="CN70"/>
  <c r="CN72"/>
  <c r="CN74"/>
  <c r="CY57"/>
  <c r="CN59"/>
  <c r="CN61"/>
  <c r="CN63"/>
  <c r="CN65"/>
  <c r="CN67"/>
  <c r="CN69"/>
  <c r="CN71"/>
  <c r="CN73"/>
  <c r="BY57" i="2"/>
  <c r="BY70"/>
  <c r="BY60"/>
  <c r="BY68"/>
  <c r="BY62"/>
  <c r="BY58"/>
  <c r="BY66"/>
  <c r="CJ57"/>
  <c r="CN59"/>
  <c r="CN63"/>
  <c r="CN65"/>
  <c r="CN69"/>
  <c r="CN71"/>
  <c r="CN73"/>
  <c r="CN75"/>
  <c r="CI57"/>
  <c r="CX57"/>
  <c r="BY59"/>
  <c r="BY61"/>
  <c r="BY63"/>
  <c r="BY65"/>
  <c r="BY67"/>
  <c r="BY69"/>
  <c r="BY71"/>
  <c r="BY73"/>
  <c r="CY57"/>
  <c r="CN61"/>
  <c r="CN67"/>
  <c r="CN58"/>
  <c r="CN60"/>
  <c r="CN62"/>
  <c r="CN64"/>
  <c r="CN66"/>
  <c r="CN68"/>
  <c r="CN70"/>
  <c r="CN72"/>
  <c r="S77" i="13"/>
  <c r="S92"/>
  <c r="Q78"/>
  <c r="Q92"/>
  <c r="S78"/>
  <c r="Q77"/>
  <c r="Q91"/>
  <c r="S91"/>
  <c r="Y91" l="1"/>
  <c r="Y92"/>
  <c r="Y77"/>
  <c r="Y78"/>
  <c r="W92"/>
  <c r="CS57" i="2"/>
  <c r="W78" i="13"/>
  <c r="CD57" i="2"/>
  <c r="W77" i="13"/>
  <c r="W91"/>
  <c r="CD57" i="5"/>
  <c r="CS57"/>
  <c r="P91" i="13"/>
  <c r="N78"/>
  <c r="N91"/>
  <c r="N92"/>
  <c r="P92"/>
  <c r="N77"/>
  <c r="T91" l="1"/>
  <c r="T92"/>
  <c r="V92"/>
  <c r="V91"/>
  <c r="T77"/>
  <c r="T78"/>
  <c r="J17" i="9"/>
  <c r="J18"/>
  <c r="J19"/>
  <c r="J20"/>
  <c r="J21"/>
  <c r="J22"/>
  <c r="J23"/>
  <c r="J24"/>
  <c r="J25"/>
  <c r="S17"/>
  <c r="S18"/>
  <c r="S19"/>
  <c r="S20"/>
  <c r="S21"/>
  <c r="S22"/>
  <c r="S23"/>
  <c r="S24"/>
  <c r="S25"/>
  <c r="S16"/>
  <c r="J16"/>
  <c r="B38" i="4"/>
  <c r="B63" s="1"/>
  <c r="C38"/>
  <c r="C63" s="1"/>
  <c r="B37"/>
  <c r="B62" s="1"/>
  <c r="C37"/>
  <c r="C62" s="1"/>
  <c r="CR57"/>
  <c r="CQ57"/>
  <c r="CP57"/>
  <c r="CO57"/>
  <c r="CC57"/>
  <c r="CB57"/>
  <c r="CA57"/>
  <c r="BZ57"/>
  <c r="P76" i="13"/>
  <c r="V76" l="1"/>
  <c r="W25" i="9"/>
  <c r="W24"/>
  <c r="W23"/>
  <c r="W22"/>
  <c r="W21"/>
  <c r="W20"/>
  <c r="W19"/>
  <c r="W18"/>
  <c r="W17"/>
  <c r="W16"/>
  <c r="N25"/>
  <c r="N24"/>
  <c r="N23"/>
  <c r="N22"/>
  <c r="N21"/>
  <c r="N20"/>
  <c r="N19"/>
  <c r="N18"/>
  <c r="N17"/>
  <c r="N16"/>
  <c r="BL57" i="5" l="1"/>
  <c r="BL57" i="2"/>
  <c r="BL57" i="3"/>
  <c r="BL57" i="6"/>
  <c r="BL57" i="7"/>
  <c r="BL57" i="8"/>
  <c r="BL57" i="10"/>
  <c r="BL57" i="11"/>
  <c r="BL57" i="12"/>
  <c r="BL57" i="4"/>
  <c r="BK57" i="5"/>
  <c r="BK57" i="2"/>
  <c r="BK57" i="3"/>
  <c r="BK57" i="6"/>
  <c r="BK57" i="7"/>
  <c r="BK57" i="8"/>
  <c r="BK57" i="10"/>
  <c r="BK57" i="11"/>
  <c r="BK57" i="12"/>
  <c r="BK57" i="4"/>
  <c r="BT7" i="5"/>
  <c r="BT7" i="2"/>
  <c r="BU7" i="5"/>
  <c r="BU7" i="2"/>
  <c r="BJ8" i="5"/>
  <c r="BJ9"/>
  <c r="BJ10"/>
  <c r="BJ11"/>
  <c r="BJ12"/>
  <c r="BJ13"/>
  <c r="BJ14"/>
  <c r="BJ15"/>
  <c r="BJ16"/>
  <c r="BJ17"/>
  <c r="BJ18"/>
  <c r="BJ19"/>
  <c r="BJ20"/>
  <c r="BJ21"/>
  <c r="BJ22"/>
  <c r="BJ23"/>
  <c r="BJ24"/>
  <c r="BJ25"/>
  <c r="BJ26"/>
  <c r="BJ8" i="2"/>
  <c r="BJ9"/>
  <c r="BJ10"/>
  <c r="BJ11"/>
  <c r="BJ12"/>
  <c r="BJ13"/>
  <c r="BJ14"/>
  <c r="BJ15"/>
  <c r="BJ16"/>
  <c r="BJ17"/>
  <c r="BJ18"/>
  <c r="BJ19"/>
  <c r="BJ20"/>
  <c r="BJ21"/>
  <c r="BJ22"/>
  <c r="BJ23"/>
  <c r="BJ24"/>
  <c r="BJ25"/>
  <c r="BJ26"/>
  <c r="BJ7" i="5"/>
  <c r="BJ7" i="2"/>
  <c r="BN57" i="5"/>
  <c r="BM57"/>
  <c r="BN57" i="2"/>
  <c r="BM57"/>
  <c r="BN57" i="3"/>
  <c r="BM57"/>
  <c r="BN57" i="6"/>
  <c r="BM57"/>
  <c r="BN57" i="7"/>
  <c r="BM57"/>
  <c r="BN57" i="8"/>
  <c r="BM57"/>
  <c r="BN57" i="10"/>
  <c r="BM57"/>
  <c r="BN57" i="11"/>
  <c r="BM57"/>
  <c r="BN57" i="12"/>
  <c r="BM57"/>
  <c r="BN57" i="4"/>
  <c r="BM57"/>
  <c r="BN32" i="5"/>
  <c r="BM32"/>
  <c r="BL32"/>
  <c r="BK32"/>
  <c r="BN32" i="2"/>
  <c r="BM32"/>
  <c r="BL32"/>
  <c r="BK32"/>
  <c r="BN32" i="3"/>
  <c r="BM32"/>
  <c r="BL32"/>
  <c r="BK32"/>
  <c r="BN32" i="6"/>
  <c r="BM32"/>
  <c r="BL32"/>
  <c r="BK32"/>
  <c r="BN32" i="7"/>
  <c r="BM32"/>
  <c r="BL32"/>
  <c r="BK32"/>
  <c r="BN32" i="8"/>
  <c r="BM32"/>
  <c r="BL32"/>
  <c r="BK32"/>
  <c r="BN32" i="10"/>
  <c r="BM32"/>
  <c r="BL32"/>
  <c r="BK32"/>
  <c r="BN32" i="11"/>
  <c r="BM32"/>
  <c r="BL32"/>
  <c r="BK32"/>
  <c r="BN32" i="12"/>
  <c r="BM32"/>
  <c r="BL32"/>
  <c r="BK32"/>
  <c r="BN32" i="4"/>
  <c r="BM32"/>
  <c r="BL32"/>
  <c r="BK32"/>
  <c r="B61" i="2"/>
  <c r="C61"/>
  <c r="B61" i="7"/>
  <c r="A36" i="5"/>
  <c r="BJ35" s="1"/>
  <c r="B36"/>
  <c r="B61" s="1"/>
  <c r="C36"/>
  <c r="C61" s="1"/>
  <c r="A36" i="2"/>
  <c r="BJ34" s="1"/>
  <c r="B36" i="3"/>
  <c r="B61" s="1"/>
  <c r="C36"/>
  <c r="C61" s="1"/>
  <c r="B36" i="6"/>
  <c r="B61" s="1"/>
  <c r="C36"/>
  <c r="C61" s="1"/>
  <c r="B36" i="7"/>
  <c r="C36"/>
  <c r="C61" s="1"/>
  <c r="B36" i="8"/>
  <c r="B61" s="1"/>
  <c r="C36"/>
  <c r="C61" s="1"/>
  <c r="B36" i="10"/>
  <c r="B61" s="1"/>
  <c r="C36"/>
  <c r="C61" s="1"/>
  <c r="B36" i="11"/>
  <c r="B61" s="1"/>
  <c r="C36"/>
  <c r="C61" s="1"/>
  <c r="B36" i="12"/>
  <c r="B61" s="1"/>
  <c r="C36"/>
  <c r="C61" s="1"/>
  <c r="B36" i="4"/>
  <c r="B61" s="1"/>
  <c r="C36"/>
  <c r="C61" s="1"/>
  <c r="D11" i="5"/>
  <c r="D36" s="1"/>
  <c r="D61" s="1"/>
  <c r="D11" i="2"/>
  <c r="D36" s="1"/>
  <c r="D61" s="1"/>
  <c r="A7" i="5"/>
  <c r="A32" s="1"/>
  <c r="A57" s="1"/>
  <c r="A7" i="2"/>
  <c r="A32" s="1"/>
  <c r="A57" s="1"/>
  <c r="A7" i="3"/>
  <c r="A32" s="1"/>
  <c r="A57" s="1"/>
  <c r="A7" i="6"/>
  <c r="A8" s="1"/>
  <c r="A7" i="7"/>
  <c r="A8" s="1"/>
  <c r="A7" i="8"/>
  <c r="A32" s="1"/>
  <c r="A57" s="1"/>
  <c r="A7" i="10"/>
  <c r="A32" s="1"/>
  <c r="A57" s="1"/>
  <c r="A7" i="11"/>
  <c r="A32" s="1"/>
  <c r="A57" s="1"/>
  <c r="A7" i="12"/>
  <c r="A32" s="1"/>
  <c r="A57" s="1"/>
  <c r="A7" i="4"/>
  <c r="A32" s="1"/>
  <c r="A57" s="1"/>
  <c r="A60" i="2"/>
  <c r="A33" i="5"/>
  <c r="A58" s="1"/>
  <c r="A34"/>
  <c r="A59" s="1"/>
  <c r="A35"/>
  <c r="A60" s="1"/>
  <c r="A33" i="2"/>
  <c r="A58" s="1"/>
  <c r="A34"/>
  <c r="A59" s="1"/>
  <c r="A35"/>
  <c r="A32" i="7"/>
  <c r="A57" s="1"/>
  <c r="BN7" i="5"/>
  <c r="BM7"/>
  <c r="BL7"/>
  <c r="BK7"/>
  <c r="BN7" i="2"/>
  <c r="BM7"/>
  <c r="BL7"/>
  <c r="BK7"/>
  <c r="BN7" i="3"/>
  <c r="BM7"/>
  <c r="BL7"/>
  <c r="BK7"/>
  <c r="BN7" i="6"/>
  <c r="BM7"/>
  <c r="BL7"/>
  <c r="BK7"/>
  <c r="BN7" i="7"/>
  <c r="BM7"/>
  <c r="BL7"/>
  <c r="BK7"/>
  <c r="BN7" i="8"/>
  <c r="BM7"/>
  <c r="BL7"/>
  <c r="BK7"/>
  <c r="BN7" i="10"/>
  <c r="BM7"/>
  <c r="BL7"/>
  <c r="BK7"/>
  <c r="BN7" i="11"/>
  <c r="BM7"/>
  <c r="BL7"/>
  <c r="BK7"/>
  <c r="BN7" i="12"/>
  <c r="BM7"/>
  <c r="BL7"/>
  <c r="BK7"/>
  <c r="BN7" i="4"/>
  <c r="BM7"/>
  <c r="BL7"/>
  <c r="BK7"/>
  <c r="A32" i="6" l="1"/>
  <c r="A57" s="1"/>
  <c r="A33" i="7"/>
  <c r="A58" s="1"/>
  <c r="A9"/>
  <c r="A8" i="8"/>
  <c r="BJ44" i="2"/>
  <c r="BJ36"/>
  <c r="BJ49"/>
  <c r="BJ41"/>
  <c r="BJ33"/>
  <c r="BJ51"/>
  <c r="BJ47"/>
  <c r="BJ43"/>
  <c r="BJ39"/>
  <c r="BJ35"/>
  <c r="BT32"/>
  <c r="BU32"/>
  <c r="BJ48"/>
  <c r="BJ40"/>
  <c r="A61"/>
  <c r="BJ32"/>
  <c r="BJ45"/>
  <c r="BJ37"/>
  <c r="A8" i="3"/>
  <c r="BJ50" i="2"/>
  <c r="BJ46"/>
  <c r="BJ42"/>
  <c r="BJ38"/>
  <c r="A8" i="12"/>
  <c r="A9" s="1"/>
  <c r="A34" s="1"/>
  <c r="A59" s="1"/>
  <c r="AP57" s="1"/>
  <c r="A8" i="4"/>
  <c r="A9" s="1"/>
  <c r="A34" s="1"/>
  <c r="A59" s="1"/>
  <c r="A8" i="10"/>
  <c r="A8" i="11"/>
  <c r="A33" s="1"/>
  <c r="A58" s="1"/>
  <c r="AA57" s="1"/>
  <c r="BJ50" i="5"/>
  <c r="BJ40"/>
  <c r="BJ41"/>
  <c r="BJ32"/>
  <c r="BJ48"/>
  <c r="BJ42"/>
  <c r="BJ37"/>
  <c r="BJ45"/>
  <c r="BJ34"/>
  <c r="BJ46"/>
  <c r="BJ36"/>
  <c r="BT32"/>
  <c r="BU32"/>
  <c r="A61"/>
  <c r="BJ71" s="1"/>
  <c r="BJ49"/>
  <c r="BJ44"/>
  <c r="BJ38"/>
  <c r="BJ33"/>
  <c r="BO7"/>
  <c r="BJ51"/>
  <c r="BJ47"/>
  <c r="BJ43"/>
  <c r="BJ39"/>
  <c r="A33" i="6"/>
  <c r="A58" s="1"/>
  <c r="AA57" s="1"/>
  <c r="A9"/>
  <c r="BO7" i="2"/>
  <c r="AU76" i="5"/>
  <c r="AF76"/>
  <c r="Q76"/>
  <c r="AU75"/>
  <c r="AF75"/>
  <c r="Q75"/>
  <c r="AU74"/>
  <c r="AF74"/>
  <c r="Q74"/>
  <c r="AU73"/>
  <c r="AF73"/>
  <c r="Q73"/>
  <c r="AU72"/>
  <c r="AF72"/>
  <c r="Q72"/>
  <c r="AU71"/>
  <c r="AF71"/>
  <c r="Q71"/>
  <c r="AU70"/>
  <c r="AF70"/>
  <c r="Q70"/>
  <c r="AU69"/>
  <c r="AF69"/>
  <c r="Q69"/>
  <c r="AU68"/>
  <c r="AF68"/>
  <c r="Q68"/>
  <c r="AU67"/>
  <c r="AF67"/>
  <c r="Q67"/>
  <c r="AU66"/>
  <c r="AF66"/>
  <c r="Q66"/>
  <c r="AU65"/>
  <c r="AF65"/>
  <c r="Q65"/>
  <c r="AU64"/>
  <c r="AF64"/>
  <c r="Q64"/>
  <c r="AU63"/>
  <c r="AF63"/>
  <c r="Q63"/>
  <c r="AU62"/>
  <c r="AF62"/>
  <c r="Q62"/>
  <c r="AU61"/>
  <c r="AF61"/>
  <c r="Q61"/>
  <c r="AU60"/>
  <c r="AF60"/>
  <c r="Q60"/>
  <c r="AU59"/>
  <c r="AF59"/>
  <c r="Q59"/>
  <c r="AU58"/>
  <c r="AF58"/>
  <c r="Q58"/>
  <c r="BF57"/>
  <c r="BE57"/>
  <c r="AY57"/>
  <c r="AX57"/>
  <c r="AW57"/>
  <c r="AV57"/>
  <c r="AU57"/>
  <c r="AQ57"/>
  <c r="AP57"/>
  <c r="AJ57"/>
  <c r="AI57"/>
  <c r="AH57"/>
  <c r="AG57"/>
  <c r="AF57"/>
  <c r="AB57"/>
  <c r="AA57"/>
  <c r="U57"/>
  <c r="T57"/>
  <c r="S57"/>
  <c r="R57"/>
  <c r="Q57"/>
  <c r="AU76" i="2"/>
  <c r="AF76"/>
  <c r="Q76"/>
  <c r="AU75"/>
  <c r="AF75"/>
  <c r="Q75"/>
  <c r="AU74"/>
  <c r="AF74"/>
  <c r="Q74"/>
  <c r="AU73"/>
  <c r="AF73"/>
  <c r="Q73"/>
  <c r="AU72"/>
  <c r="AF72"/>
  <c r="Q72"/>
  <c r="AU71"/>
  <c r="AF71"/>
  <c r="Q71"/>
  <c r="AU70"/>
  <c r="AF70"/>
  <c r="Q70"/>
  <c r="AU69"/>
  <c r="AF69"/>
  <c r="Q69"/>
  <c r="AU68"/>
  <c r="AF68"/>
  <c r="Q68"/>
  <c r="AU67"/>
  <c r="AF67"/>
  <c r="Q67"/>
  <c r="AU66"/>
  <c r="AF66"/>
  <c r="Q66"/>
  <c r="AU65"/>
  <c r="AF65"/>
  <c r="Q65"/>
  <c r="AU64"/>
  <c r="AF64"/>
  <c r="Q64"/>
  <c r="AU63"/>
  <c r="AF63"/>
  <c r="Q63"/>
  <c r="AU62"/>
  <c r="AF62"/>
  <c r="Q62"/>
  <c r="AU61"/>
  <c r="AF61"/>
  <c r="Q61"/>
  <c r="AU60"/>
  <c r="AF60"/>
  <c r="Q60"/>
  <c r="AU59"/>
  <c r="AF59"/>
  <c r="Q59"/>
  <c r="AU58"/>
  <c r="AF58"/>
  <c r="Q58"/>
  <c r="BF57"/>
  <c r="BE57"/>
  <c r="AY57"/>
  <c r="AX57"/>
  <c r="AW57"/>
  <c r="AV57"/>
  <c r="AU57"/>
  <c r="AQ57"/>
  <c r="AP57"/>
  <c r="AJ57"/>
  <c r="AI57"/>
  <c r="AH57"/>
  <c r="AG57"/>
  <c r="AF57"/>
  <c r="AB57"/>
  <c r="AA57"/>
  <c r="U57"/>
  <c r="T57"/>
  <c r="S57"/>
  <c r="R57"/>
  <c r="Q57"/>
  <c r="AY57" i="3"/>
  <c r="AX57"/>
  <c r="AW57"/>
  <c r="AV57"/>
  <c r="AJ57"/>
  <c r="AI57"/>
  <c r="AH57"/>
  <c r="AG57"/>
  <c r="U57"/>
  <c r="T57"/>
  <c r="S57"/>
  <c r="R57"/>
  <c r="Q66" i="6"/>
  <c r="Q62"/>
  <c r="AY57"/>
  <c r="AX57"/>
  <c r="AW57"/>
  <c r="AV57"/>
  <c r="AJ57"/>
  <c r="AI57"/>
  <c r="AH57"/>
  <c r="AG57"/>
  <c r="U57"/>
  <c r="T57"/>
  <c r="S57"/>
  <c r="R57"/>
  <c r="Q76" i="7"/>
  <c r="Q73"/>
  <c r="Q72"/>
  <c r="Q69"/>
  <c r="Q68"/>
  <c r="Q65"/>
  <c r="Q64"/>
  <c r="Q61"/>
  <c r="Q60"/>
  <c r="AY57"/>
  <c r="AX57"/>
  <c r="AW57"/>
  <c r="AV57"/>
  <c r="AJ57"/>
  <c r="AI57"/>
  <c r="AH57"/>
  <c r="AG57"/>
  <c r="AB57"/>
  <c r="AA57"/>
  <c r="U57"/>
  <c r="T57"/>
  <c r="S57"/>
  <c r="R57"/>
  <c r="AY57" i="8"/>
  <c r="AX57"/>
  <c r="AW57"/>
  <c r="AV57"/>
  <c r="AJ57"/>
  <c r="AI57"/>
  <c r="AH57"/>
  <c r="AG57"/>
  <c r="U57"/>
  <c r="T57"/>
  <c r="S57"/>
  <c r="R57"/>
  <c r="AY57" i="10"/>
  <c r="AX57"/>
  <c r="AW57"/>
  <c r="AV57"/>
  <c r="AJ57"/>
  <c r="AI57"/>
  <c r="AH57"/>
  <c r="AG57"/>
  <c r="U57"/>
  <c r="T57"/>
  <c r="S57"/>
  <c r="R57"/>
  <c r="AY57" i="11"/>
  <c r="AX57"/>
  <c r="AW57"/>
  <c r="AV57"/>
  <c r="AJ57"/>
  <c r="AI57"/>
  <c r="AH57"/>
  <c r="AG57"/>
  <c r="U57"/>
  <c r="T57"/>
  <c r="S57"/>
  <c r="R57"/>
  <c r="AY57" i="12"/>
  <c r="AX57"/>
  <c r="AW57"/>
  <c r="AV57"/>
  <c r="AJ57"/>
  <c r="AI57"/>
  <c r="AH57"/>
  <c r="AG57"/>
  <c r="U57"/>
  <c r="T57"/>
  <c r="S57"/>
  <c r="R57"/>
  <c r="AY57" i="4"/>
  <c r="AX57"/>
  <c r="AW57"/>
  <c r="AV57"/>
  <c r="AJ57"/>
  <c r="AI57"/>
  <c r="AH57"/>
  <c r="AG57"/>
  <c r="X57"/>
  <c r="U57"/>
  <c r="T57"/>
  <c r="S57"/>
  <c r="R57"/>
  <c r="Q49" i="13"/>
  <c r="S25"/>
  <c r="N20"/>
  <c r="S50"/>
  <c r="N27"/>
  <c r="S22"/>
  <c r="Q24"/>
  <c r="Q35"/>
  <c r="Q25"/>
  <c r="S35"/>
  <c r="N28"/>
  <c r="S36"/>
  <c r="N25"/>
  <c r="Q28"/>
  <c r="Q43"/>
  <c r="Q21"/>
  <c r="N22"/>
  <c r="N21"/>
  <c r="S49"/>
  <c r="N29"/>
  <c r="Q50"/>
  <c r="P20"/>
  <c r="N23"/>
  <c r="Q22"/>
  <c r="N26"/>
  <c r="S21"/>
  <c r="Q36"/>
  <c r="N24"/>
  <c r="AZ45" l="1"/>
  <c r="BO32" i="2"/>
  <c r="Q57" i="7"/>
  <c r="Q59"/>
  <c r="Q63"/>
  <c r="Q67"/>
  <c r="Q71"/>
  <c r="Q75"/>
  <c r="BJ76" i="5"/>
  <c r="Q58" i="7"/>
  <c r="V57" s="1"/>
  <c r="Q62"/>
  <c r="Q66"/>
  <c r="Q70"/>
  <c r="Q74"/>
  <c r="Q70" i="6"/>
  <c r="A9" i="11"/>
  <c r="A10" s="1"/>
  <c r="AU9" s="1"/>
  <c r="Q75"/>
  <c r="Q58" i="6"/>
  <c r="Q74"/>
  <c r="BJ67" i="5"/>
  <c r="A33" i="3"/>
  <c r="Q36" s="1"/>
  <c r="A9"/>
  <c r="AF11" s="1"/>
  <c r="BJ59" i="2"/>
  <c r="BJ63"/>
  <c r="BJ67"/>
  <c r="BJ71"/>
  <c r="BJ75"/>
  <c r="BJ58"/>
  <c r="BJ66"/>
  <c r="BJ74"/>
  <c r="BJ57"/>
  <c r="BJ61"/>
  <c r="BJ69"/>
  <c r="BU57"/>
  <c r="BT57"/>
  <c r="BJ60"/>
  <c r="BJ64"/>
  <c r="BJ68"/>
  <c r="BJ72"/>
  <c r="BJ76"/>
  <c r="BJ62"/>
  <c r="BJ70"/>
  <c r="BJ65"/>
  <c r="BJ73"/>
  <c r="A10" i="7"/>
  <c r="AU10" s="1"/>
  <c r="A34"/>
  <c r="AF36" s="1"/>
  <c r="A9" i="8"/>
  <c r="A33"/>
  <c r="Q36" s="1"/>
  <c r="AF62" i="4"/>
  <c r="AF57"/>
  <c r="Q67" i="11"/>
  <c r="BJ72" i="5"/>
  <c r="Q59" i="11"/>
  <c r="AZ57" i="2"/>
  <c r="V57"/>
  <c r="AF57" i="12"/>
  <c r="Q58" i="11"/>
  <c r="Q66"/>
  <c r="Q74"/>
  <c r="Q57"/>
  <c r="Q63"/>
  <c r="Q71"/>
  <c r="AF72" i="12"/>
  <c r="Q62" i="11"/>
  <c r="Q70"/>
  <c r="A33" i="4"/>
  <c r="A58" s="1"/>
  <c r="Q64" s="1"/>
  <c r="AF69" i="12"/>
  <c r="AF64"/>
  <c r="AF60" i="4"/>
  <c r="AF61" i="12"/>
  <c r="AF58"/>
  <c r="AF63"/>
  <c r="AF74"/>
  <c r="AQ57"/>
  <c r="AF60"/>
  <c r="AF65"/>
  <c r="AF68"/>
  <c r="AF73"/>
  <c r="AF76"/>
  <c r="A10"/>
  <c r="AU11" s="1"/>
  <c r="AF73" i="4"/>
  <c r="A33" i="12"/>
  <c r="Q58" s="1"/>
  <c r="AF66"/>
  <c r="AF71"/>
  <c r="AF71" i="4"/>
  <c r="AF59" i="12"/>
  <c r="AF62"/>
  <c r="AF67"/>
  <c r="AF70"/>
  <c r="AF75"/>
  <c r="AF59" i="4"/>
  <c r="AF66"/>
  <c r="AP57"/>
  <c r="A10"/>
  <c r="AU11" s="1"/>
  <c r="AF67"/>
  <c r="AF61"/>
  <c r="AF68"/>
  <c r="Q60" i="12"/>
  <c r="AB57" i="11"/>
  <c r="Q61"/>
  <c r="Q65"/>
  <c r="Q69"/>
  <c r="Q73"/>
  <c r="AF75" i="4"/>
  <c r="AF64"/>
  <c r="AF65"/>
  <c r="AF76"/>
  <c r="AF74"/>
  <c r="AF58"/>
  <c r="AF70"/>
  <c r="Q60" i="11"/>
  <c r="Q64"/>
  <c r="Q68"/>
  <c r="Q72"/>
  <c r="Q76"/>
  <c r="AF72" i="4"/>
  <c r="AF69"/>
  <c r="AF63"/>
  <c r="AQ57"/>
  <c r="Q70"/>
  <c r="Q75"/>
  <c r="A33" i="10"/>
  <c r="Q33" s="1"/>
  <c r="A9"/>
  <c r="AF9" s="1"/>
  <c r="BJ60" i="5"/>
  <c r="BJ62"/>
  <c r="BJ70"/>
  <c r="BJ57"/>
  <c r="BU57"/>
  <c r="BT57"/>
  <c r="BJ58"/>
  <c r="BJ66"/>
  <c r="BJ73"/>
  <c r="BJ61"/>
  <c r="BJ69"/>
  <c r="BJ74"/>
  <c r="BJ65"/>
  <c r="BJ68"/>
  <c r="BJ63"/>
  <c r="BJ64"/>
  <c r="BO32"/>
  <c r="BJ59"/>
  <c r="BJ75"/>
  <c r="A34" i="6"/>
  <c r="AF33" s="1"/>
  <c r="A10"/>
  <c r="AU12" s="1"/>
  <c r="AB57"/>
  <c r="Q63"/>
  <c r="Q71"/>
  <c r="Q75"/>
  <c r="Q60"/>
  <c r="Q64"/>
  <c r="Q68"/>
  <c r="Q72"/>
  <c r="Q76"/>
  <c r="Q67"/>
  <c r="Q57"/>
  <c r="Q59"/>
  <c r="Q61"/>
  <c r="Q65"/>
  <c r="Q69"/>
  <c r="Q73"/>
  <c r="AZ57" i="5"/>
  <c r="AK57"/>
  <c r="AK57" i="2"/>
  <c r="V57" i="5"/>
  <c r="AF41"/>
  <c r="AM32" i="4"/>
  <c r="Q48" i="11"/>
  <c r="Q22" i="10"/>
  <c r="AF33" i="5"/>
  <c r="AF34"/>
  <c r="AF35"/>
  <c r="AF36"/>
  <c r="AF37"/>
  <c r="AF38"/>
  <c r="AF39"/>
  <c r="AF40"/>
  <c r="AF42"/>
  <c r="AF43"/>
  <c r="AF44"/>
  <c r="AF45"/>
  <c r="AF46"/>
  <c r="AF47"/>
  <c r="AF48"/>
  <c r="AF49"/>
  <c r="AF50"/>
  <c r="AF51"/>
  <c r="AF33" i="2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37" i="6"/>
  <c r="AF41"/>
  <c r="AF35" i="7"/>
  <c r="AF41"/>
  <c r="AF46"/>
  <c r="AF51"/>
  <c r="AF33" i="12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33" i="4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32" i="5"/>
  <c r="AF32" i="2"/>
  <c r="AF32" i="12"/>
  <c r="AF32" i="4"/>
  <c r="Q33" i="5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33" i="2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35" i="3"/>
  <c r="Q48"/>
  <c r="Q51"/>
  <c r="Q33" i="6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33" i="7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34" i="8"/>
  <c r="Q33" i="11"/>
  <c r="Q34"/>
  <c r="Q35"/>
  <c r="Q36"/>
  <c r="Q37"/>
  <c r="Q38"/>
  <c r="Q39"/>
  <c r="Q40"/>
  <c r="Q41"/>
  <c r="Q42"/>
  <c r="Q43"/>
  <c r="Q44"/>
  <c r="Q45"/>
  <c r="Q46"/>
  <c r="Q47"/>
  <c r="Q49"/>
  <c r="Q50"/>
  <c r="Q51"/>
  <c r="Q39" i="12"/>
  <c r="Q50"/>
  <c r="Q40" i="4"/>
  <c r="Q32" i="5"/>
  <c r="Q32" i="2"/>
  <c r="Q32" i="6"/>
  <c r="Q32" i="7"/>
  <c r="Q32" i="11"/>
  <c r="AF8" i="5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8" i="2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8" i="3"/>
  <c r="AF13"/>
  <c r="AF18"/>
  <c r="AF24"/>
  <c r="AF8" i="6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8" i="7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8" i="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10" i="10"/>
  <c r="AF26"/>
  <c r="AF18" i="11"/>
  <c r="AF8" i="12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8" i="4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7" i="5"/>
  <c r="AF7" i="2"/>
  <c r="AF7" i="6"/>
  <c r="AF7" i="7"/>
  <c r="AF7" i="8"/>
  <c r="AF7" i="12"/>
  <c r="AF7" i="4"/>
  <c r="Q8" i="5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8" i="2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8" i="3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8" i="6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8" i="7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8" i="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8" i="10"/>
  <c r="Q9"/>
  <c r="Q10"/>
  <c r="Q11"/>
  <c r="Q12"/>
  <c r="Q13"/>
  <c r="Q14"/>
  <c r="Q15"/>
  <c r="Q16"/>
  <c r="Q17"/>
  <c r="Q18"/>
  <c r="Q19"/>
  <c r="Q20"/>
  <c r="Q21"/>
  <c r="Q23"/>
  <c r="Q24"/>
  <c r="Q25"/>
  <c r="Q26"/>
  <c r="Q8" i="11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8" i="12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8" i="4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7" i="5"/>
  <c r="Q7" i="2"/>
  <c r="Q7" i="3"/>
  <c r="Q7" i="6"/>
  <c r="Q7" i="7"/>
  <c r="Q7" i="8"/>
  <c r="Q7" i="10"/>
  <c r="Q7" i="11"/>
  <c r="Q7" i="12"/>
  <c r="Q7" i="4"/>
  <c r="AU33" i="5"/>
  <c r="AU34"/>
  <c r="AU35"/>
  <c r="AU36"/>
  <c r="AU37"/>
  <c r="AU38"/>
  <c r="AU39"/>
  <c r="AU40"/>
  <c r="AU41"/>
  <c r="AU42"/>
  <c r="AU43"/>
  <c r="AU44"/>
  <c r="AU45"/>
  <c r="AU46"/>
  <c r="AU47"/>
  <c r="AU48"/>
  <c r="AU49"/>
  <c r="AU50"/>
  <c r="AU51"/>
  <c r="AU33" i="2"/>
  <c r="AU34"/>
  <c r="AU35"/>
  <c r="AU36"/>
  <c r="AU37"/>
  <c r="AU38"/>
  <c r="AU39"/>
  <c r="AU40"/>
  <c r="AU41"/>
  <c r="AU42"/>
  <c r="AU43"/>
  <c r="AU44"/>
  <c r="AU45"/>
  <c r="AU46"/>
  <c r="AU47"/>
  <c r="AU48"/>
  <c r="AU49"/>
  <c r="AU50"/>
  <c r="AU51"/>
  <c r="AU32" i="5"/>
  <c r="AU32" i="2"/>
  <c r="AU8" i="5"/>
  <c r="AU9"/>
  <c r="AU10"/>
  <c r="AU11"/>
  <c r="AU12"/>
  <c r="AU13"/>
  <c r="AU14"/>
  <c r="AU15"/>
  <c r="AU16"/>
  <c r="AU17"/>
  <c r="AU18"/>
  <c r="AU19"/>
  <c r="AU20"/>
  <c r="AU21"/>
  <c r="AU22"/>
  <c r="AU23"/>
  <c r="AU24"/>
  <c r="AU25"/>
  <c r="AU26"/>
  <c r="AU8" i="2"/>
  <c r="AU9"/>
  <c r="AU10"/>
  <c r="AU11"/>
  <c r="AU12"/>
  <c r="AU13"/>
  <c r="AU14"/>
  <c r="AU15"/>
  <c r="AU16"/>
  <c r="AU17"/>
  <c r="AU18"/>
  <c r="AU19"/>
  <c r="AU20"/>
  <c r="AU21"/>
  <c r="AU22"/>
  <c r="AU23"/>
  <c r="AU24"/>
  <c r="AU25"/>
  <c r="AU26"/>
  <c r="AU17" i="7"/>
  <c r="AU22"/>
  <c r="AU7" i="5"/>
  <c r="AU7" i="2"/>
  <c r="AU7" i="7"/>
  <c r="AY32" i="5"/>
  <c r="AX32"/>
  <c r="AW32"/>
  <c r="AV32"/>
  <c r="AY32" i="2"/>
  <c r="AX32"/>
  <c r="AW32"/>
  <c r="AV32"/>
  <c r="AY32" i="3"/>
  <c r="AX32"/>
  <c r="AW32"/>
  <c r="AV32"/>
  <c r="AY32" i="6"/>
  <c r="AX32"/>
  <c r="AW32"/>
  <c r="AV32"/>
  <c r="AY32" i="7"/>
  <c r="AX32"/>
  <c r="AW32"/>
  <c r="AV32"/>
  <c r="AY32" i="8"/>
  <c r="AX32"/>
  <c r="AW32"/>
  <c r="AV32"/>
  <c r="AY32" i="10"/>
  <c r="AX32"/>
  <c r="AW32"/>
  <c r="AV32"/>
  <c r="AY32" i="11"/>
  <c r="AX32"/>
  <c r="AW32"/>
  <c r="AV32"/>
  <c r="AY32" i="12"/>
  <c r="AX32"/>
  <c r="AW32"/>
  <c r="AV32"/>
  <c r="AY32" i="4"/>
  <c r="AX32"/>
  <c r="AW32"/>
  <c r="AV32"/>
  <c r="AY7" i="5"/>
  <c r="AX7"/>
  <c r="AW7"/>
  <c r="AV7"/>
  <c r="AY7" i="2"/>
  <c r="AX7"/>
  <c r="AW7"/>
  <c r="AV7"/>
  <c r="AY7" i="3"/>
  <c r="AX7"/>
  <c r="AW7"/>
  <c r="AV7"/>
  <c r="AY7" i="6"/>
  <c r="AX7"/>
  <c r="AW7"/>
  <c r="AV7"/>
  <c r="AY7" i="7"/>
  <c r="AX7"/>
  <c r="AW7"/>
  <c r="AV7"/>
  <c r="AY7" i="8"/>
  <c r="AX7"/>
  <c r="AW7"/>
  <c r="AV7"/>
  <c r="AY7" i="10"/>
  <c r="AX7"/>
  <c r="AW7"/>
  <c r="AV7"/>
  <c r="AY7" i="11"/>
  <c r="AX7"/>
  <c r="AW7"/>
  <c r="AV7"/>
  <c r="AY7" i="12"/>
  <c r="AX7"/>
  <c r="AW7"/>
  <c r="AV7"/>
  <c r="AY7" i="4"/>
  <c r="AX7"/>
  <c r="AW7"/>
  <c r="AV7"/>
  <c r="AJ32" i="5"/>
  <c r="AI32"/>
  <c r="AH32"/>
  <c r="AG32"/>
  <c r="AJ32" i="2"/>
  <c r="AI32"/>
  <c r="AH32"/>
  <c r="AG32"/>
  <c r="AJ32" i="3"/>
  <c r="AI32"/>
  <c r="AH32"/>
  <c r="AG32"/>
  <c r="AJ32" i="6"/>
  <c r="AI32"/>
  <c r="AH32"/>
  <c r="AG32"/>
  <c r="AJ32" i="7"/>
  <c r="AI32"/>
  <c r="AH32"/>
  <c r="AG32"/>
  <c r="AJ32" i="8"/>
  <c r="AI32"/>
  <c r="AH32"/>
  <c r="AG32"/>
  <c r="AJ32" i="10"/>
  <c r="AI32"/>
  <c r="AH32"/>
  <c r="AG32"/>
  <c r="AJ32" i="11"/>
  <c r="AI32"/>
  <c r="AH32"/>
  <c r="AG32"/>
  <c r="AJ32" i="12"/>
  <c r="AI32"/>
  <c r="AH32"/>
  <c r="AG32"/>
  <c r="AJ32" i="4"/>
  <c r="AI32"/>
  <c r="AH32"/>
  <c r="AG32"/>
  <c r="AJ7" i="5"/>
  <c r="AI7"/>
  <c r="AH7"/>
  <c r="AG7"/>
  <c r="AJ7" i="2"/>
  <c r="AI7"/>
  <c r="AH7"/>
  <c r="AG7"/>
  <c r="AJ7" i="3"/>
  <c r="AI7"/>
  <c r="AH7"/>
  <c r="AG7"/>
  <c r="AJ7" i="6"/>
  <c r="AI7"/>
  <c r="AH7"/>
  <c r="AG7"/>
  <c r="AJ7" i="7"/>
  <c r="AI7"/>
  <c r="AH7"/>
  <c r="AG7"/>
  <c r="AJ7" i="8"/>
  <c r="AI7"/>
  <c r="AH7"/>
  <c r="AG7"/>
  <c r="AJ7" i="10"/>
  <c r="AI7"/>
  <c r="AH7"/>
  <c r="AG7"/>
  <c r="AJ7" i="11"/>
  <c r="AI7"/>
  <c r="AH7"/>
  <c r="AG7"/>
  <c r="AJ7" i="12"/>
  <c r="AI7"/>
  <c r="AH7"/>
  <c r="AG7"/>
  <c r="AJ7" i="4"/>
  <c r="AI7"/>
  <c r="AH7"/>
  <c r="AG7"/>
  <c r="U32" i="12"/>
  <c r="T32"/>
  <c r="S32"/>
  <c r="R32"/>
  <c r="U7"/>
  <c r="T7"/>
  <c r="S7"/>
  <c r="R7"/>
  <c r="U32" i="11"/>
  <c r="T32"/>
  <c r="S32"/>
  <c r="R32"/>
  <c r="U7"/>
  <c r="T7"/>
  <c r="S7"/>
  <c r="R7"/>
  <c r="U32" i="10"/>
  <c r="T32"/>
  <c r="S32"/>
  <c r="R32"/>
  <c r="U7"/>
  <c r="T7"/>
  <c r="S7"/>
  <c r="R7"/>
  <c r="U32" i="8"/>
  <c r="T32"/>
  <c r="S32"/>
  <c r="R32"/>
  <c r="U7"/>
  <c r="T7"/>
  <c r="S7"/>
  <c r="R7"/>
  <c r="U32" i="7"/>
  <c r="T32"/>
  <c r="S32"/>
  <c r="R32"/>
  <c r="U7"/>
  <c r="T7"/>
  <c r="S7"/>
  <c r="R7"/>
  <c r="U32" i="3"/>
  <c r="T32"/>
  <c r="S32"/>
  <c r="R32"/>
  <c r="U7"/>
  <c r="T7"/>
  <c r="S7"/>
  <c r="R7"/>
  <c r="U32" i="2"/>
  <c r="T32"/>
  <c r="S32"/>
  <c r="R32"/>
  <c r="U7"/>
  <c r="T7"/>
  <c r="S7"/>
  <c r="R7"/>
  <c r="U32" i="5"/>
  <c r="T32"/>
  <c r="S32"/>
  <c r="R32"/>
  <c r="U7"/>
  <c r="T7"/>
  <c r="S7"/>
  <c r="R7"/>
  <c r="U32" i="4"/>
  <c r="T32"/>
  <c r="S32"/>
  <c r="R32"/>
  <c r="U7"/>
  <c r="T7"/>
  <c r="S7"/>
  <c r="R7"/>
  <c r="R32" i="6"/>
  <c r="S32"/>
  <c r="U32"/>
  <c r="T32"/>
  <c r="U7"/>
  <c r="T7"/>
  <c r="S7"/>
  <c r="R7"/>
  <c r="Q34" i="13"/>
  <c r="J34"/>
  <c r="S24"/>
  <c r="S28"/>
  <c r="N50"/>
  <c r="N49"/>
  <c r="S43"/>
  <c r="S34"/>
  <c r="S64"/>
  <c r="N36"/>
  <c r="S63"/>
  <c r="N35"/>
  <c r="Q63"/>
  <c r="Q64"/>
  <c r="V34" l="1"/>
  <c r="W64"/>
  <c r="AU13" i="4"/>
  <c r="AU13" i="6"/>
  <c r="AF25" i="3"/>
  <c r="AF20"/>
  <c r="AF14"/>
  <c r="AF9"/>
  <c r="Q32" i="12"/>
  <c r="Q44" i="4"/>
  <c r="Q51" i="12"/>
  <c r="Q42"/>
  <c r="AF32" i="7"/>
  <c r="AF47"/>
  <c r="AF42"/>
  <c r="AF37"/>
  <c r="Q74" i="4"/>
  <c r="AA57"/>
  <c r="Q76" i="12"/>
  <c r="AU20" i="4"/>
  <c r="AU21" i="6"/>
  <c r="AF26" i="3"/>
  <c r="AF21"/>
  <c r="AF16"/>
  <c r="AF10"/>
  <c r="Q47" i="4"/>
  <c r="Q36"/>
  <c r="Q43" i="12"/>
  <c r="Q34"/>
  <c r="AF49" i="7"/>
  <c r="AF43"/>
  <c r="AF38"/>
  <c r="AF33"/>
  <c r="A35" i="4"/>
  <c r="AU34" s="1"/>
  <c r="Q73"/>
  <c r="AU21"/>
  <c r="AF22" i="3"/>
  <c r="AF17"/>
  <c r="AF12"/>
  <c r="Q48" i="4"/>
  <c r="Q39"/>
  <c r="Q47" i="12"/>
  <c r="Q35"/>
  <c r="AF50" i="7"/>
  <c r="AF45"/>
  <c r="AF39"/>
  <c r="AF34"/>
  <c r="A11" i="4"/>
  <c r="Q71"/>
  <c r="Q68"/>
  <c r="AF22" i="11"/>
  <c r="Q50" i="8"/>
  <c r="AU25" i="7"/>
  <c r="AU9"/>
  <c r="AF26" i="11"/>
  <c r="AF10"/>
  <c r="Q34" i="10"/>
  <c r="Q40" i="3"/>
  <c r="AF45" i="6"/>
  <c r="AU12" i="4"/>
  <c r="AU14" i="7"/>
  <c r="AU51" i="4"/>
  <c r="AF7" i="10"/>
  <c r="AF7" i="3"/>
  <c r="AF14" i="11"/>
  <c r="AF23" i="3"/>
  <c r="AF19"/>
  <c r="AF15"/>
  <c r="Q51" i="4"/>
  <c r="Q43"/>
  <c r="Q35"/>
  <c r="Q46" i="12"/>
  <c r="Q38"/>
  <c r="Q43" i="3"/>
  <c r="AF32" i="6"/>
  <c r="AF48" i="7"/>
  <c r="AF44"/>
  <c r="AF40"/>
  <c r="AF49" i="6"/>
  <c r="Q61" i="4"/>
  <c r="Q59"/>
  <c r="Q72"/>
  <c r="Q70" i="12"/>
  <c r="AF23" i="11"/>
  <c r="AF15"/>
  <c r="Q38" i="8"/>
  <c r="AU21" i="7"/>
  <c r="AU13"/>
  <c r="AF25" i="11"/>
  <c r="AF21"/>
  <c r="AF17"/>
  <c r="AF13"/>
  <c r="AF9"/>
  <c r="Q46" i="8"/>
  <c r="Q47" i="3"/>
  <c r="Q39"/>
  <c r="Q68" i="12"/>
  <c r="AF19" i="11"/>
  <c r="AF11"/>
  <c r="A34"/>
  <c r="AF44" s="1"/>
  <c r="AU26" i="7"/>
  <c r="AU18"/>
  <c r="AF7" i="11"/>
  <c r="AF24"/>
  <c r="AF20"/>
  <c r="AF16"/>
  <c r="AF12"/>
  <c r="AF8"/>
  <c r="Q50" i="10"/>
  <c r="Q42" i="8"/>
  <c r="Q44" i="3"/>
  <c r="Y63" i="13"/>
  <c r="Y64"/>
  <c r="A11" i="7"/>
  <c r="A35"/>
  <c r="BE32" s="1"/>
  <c r="A58" i="3"/>
  <c r="AA57" s="1"/>
  <c r="Q73"/>
  <c r="Q71"/>
  <c r="Q66"/>
  <c r="Q64"/>
  <c r="AB57"/>
  <c r="Q75"/>
  <c r="Q70"/>
  <c r="Q68"/>
  <c r="Q61"/>
  <c r="Q74"/>
  <c r="Q72"/>
  <c r="Q65"/>
  <c r="Q63"/>
  <c r="Q58"/>
  <c r="Q76"/>
  <c r="Q69"/>
  <c r="Q67"/>
  <c r="Q62"/>
  <c r="Q60"/>
  <c r="Q59"/>
  <c r="Q57"/>
  <c r="A59" i="7"/>
  <c r="AP57" s="1"/>
  <c r="AF73"/>
  <c r="AF69"/>
  <c r="AF65"/>
  <c r="AF61"/>
  <c r="AF59"/>
  <c r="AQ57"/>
  <c r="AF76"/>
  <c r="AF72"/>
  <c r="AF68"/>
  <c r="AF64"/>
  <c r="AF60"/>
  <c r="AF75"/>
  <c r="AF71"/>
  <c r="AF67"/>
  <c r="AF63"/>
  <c r="AF57"/>
  <c r="AF74"/>
  <c r="AF70"/>
  <c r="AF66"/>
  <c r="AF62"/>
  <c r="AF58"/>
  <c r="A10" i="3"/>
  <c r="BF7" s="1"/>
  <c r="A34"/>
  <c r="AU20" i="12"/>
  <c r="AU16" i="6"/>
  <c r="Q47" i="8"/>
  <c r="Q39"/>
  <c r="AU23" i="7"/>
  <c r="AU19"/>
  <c r="AU15"/>
  <c r="AU11"/>
  <c r="AU25" i="6"/>
  <c r="AU17"/>
  <c r="AU9"/>
  <c r="Q32" i="8"/>
  <c r="Q48"/>
  <c r="Q44"/>
  <c r="Q40"/>
  <c r="Q49" i="3"/>
  <c r="Q45"/>
  <c r="Q41"/>
  <c r="Q37"/>
  <c r="Q33"/>
  <c r="A58" i="8"/>
  <c r="AA57" s="1"/>
  <c r="Q75"/>
  <c r="Q73"/>
  <c r="Q71"/>
  <c r="Q68"/>
  <c r="Q65"/>
  <c r="Q63"/>
  <c r="Q60"/>
  <c r="Q70"/>
  <c r="Q62"/>
  <c r="Q57"/>
  <c r="Q72"/>
  <c r="Q74"/>
  <c r="Q66"/>
  <c r="Q59"/>
  <c r="AB57"/>
  <c r="Q76"/>
  <c r="Q69"/>
  <c r="Q67"/>
  <c r="Q64"/>
  <c r="Q61"/>
  <c r="Q58"/>
  <c r="A10"/>
  <c r="A34"/>
  <c r="AU24" i="6"/>
  <c r="AU8"/>
  <c r="Q51" i="8"/>
  <c r="Q43"/>
  <c r="Q35"/>
  <c r="AU24" i="7"/>
  <c r="AU20"/>
  <c r="AU16"/>
  <c r="AU12"/>
  <c r="AU8"/>
  <c r="AU20" i="6"/>
  <c r="Q32" i="3"/>
  <c r="Q49" i="8"/>
  <c r="Q45"/>
  <c r="Q41"/>
  <c r="Q37"/>
  <c r="Q33"/>
  <c r="Q50" i="3"/>
  <c r="Q46"/>
  <c r="Q42"/>
  <c r="Q38"/>
  <c r="Q34"/>
  <c r="Q62" i="12"/>
  <c r="BO57" i="2"/>
  <c r="AU11" i="11"/>
  <c r="AU7"/>
  <c r="AU16"/>
  <c r="AF18" i="10"/>
  <c r="AF15"/>
  <c r="AU12" i="12"/>
  <c r="AF23" i="10"/>
  <c r="Q38"/>
  <c r="AU24" i="4"/>
  <c r="AU16"/>
  <c r="AU8"/>
  <c r="AU19" i="11"/>
  <c r="AF19" i="10"/>
  <c r="AF11"/>
  <c r="Q32" i="4"/>
  <c r="Q49"/>
  <c r="Q45"/>
  <c r="Q41"/>
  <c r="Q37"/>
  <c r="Q33"/>
  <c r="Q48" i="12"/>
  <c r="Q44"/>
  <c r="Q40"/>
  <c r="Q36"/>
  <c r="Q42" i="10"/>
  <c r="Q69" i="4"/>
  <c r="Q58"/>
  <c r="Q63"/>
  <c r="AB57"/>
  <c r="Q76"/>
  <c r="Q60"/>
  <c r="Q72" i="12"/>
  <c r="Q64"/>
  <c r="AB57"/>
  <c r="AU25" i="4"/>
  <c r="AU17"/>
  <c r="AU9"/>
  <c r="AU24" i="11"/>
  <c r="AU8"/>
  <c r="AF22" i="10"/>
  <c r="AF14"/>
  <c r="Q32"/>
  <c r="Q50" i="4"/>
  <c r="Q46"/>
  <c r="Q42"/>
  <c r="Q38"/>
  <c r="Q34"/>
  <c r="Q49" i="12"/>
  <c r="Q45"/>
  <c r="Q41"/>
  <c r="Q37"/>
  <c r="Q33"/>
  <c r="Q46" i="10"/>
  <c r="Q57" i="4"/>
  <c r="Q66"/>
  <c r="Q67"/>
  <c r="Q65"/>
  <c r="Q62"/>
  <c r="Q74" i="12"/>
  <c r="Q66"/>
  <c r="AK57" i="4"/>
  <c r="AU25" i="12"/>
  <c r="AU17"/>
  <c r="AU9"/>
  <c r="A11"/>
  <c r="A12" s="1"/>
  <c r="AK57"/>
  <c r="AU21"/>
  <c r="AU13"/>
  <c r="AU24"/>
  <c r="AU16"/>
  <c r="AU8"/>
  <c r="AU26"/>
  <c r="AU22"/>
  <c r="AU18"/>
  <c r="AU14"/>
  <c r="AU10"/>
  <c r="A35"/>
  <c r="AU50" s="1"/>
  <c r="V57" i="11"/>
  <c r="A58" i="12"/>
  <c r="AA57" s="1"/>
  <c r="Q73"/>
  <c r="Q65"/>
  <c r="Q61"/>
  <c r="Q67"/>
  <c r="Q59"/>
  <c r="Q71"/>
  <c r="Q63"/>
  <c r="Q69"/>
  <c r="Q57"/>
  <c r="Q75"/>
  <c r="AU7"/>
  <c r="AU23"/>
  <c r="AU19"/>
  <c r="AU15"/>
  <c r="Q51" i="10"/>
  <c r="Q47"/>
  <c r="Q43"/>
  <c r="Q39"/>
  <c r="Q35"/>
  <c r="AU7" i="4"/>
  <c r="AU26"/>
  <c r="AU22"/>
  <c r="AU18"/>
  <c r="AU14"/>
  <c r="AU10"/>
  <c r="AU20" i="11"/>
  <c r="AU12"/>
  <c r="AU32" i="4"/>
  <c r="AF24" i="10"/>
  <c r="AF20"/>
  <c r="AF16"/>
  <c r="AF12"/>
  <c r="AF8"/>
  <c r="Q48"/>
  <c r="Q44"/>
  <c r="Q40"/>
  <c r="Q36"/>
  <c r="AU23" i="4"/>
  <c r="AU19"/>
  <c r="AU15"/>
  <c r="AU23" i="11"/>
  <c r="AU15"/>
  <c r="AU47" i="4"/>
  <c r="AF25" i="10"/>
  <c r="AF21"/>
  <c r="AF17"/>
  <c r="AF13"/>
  <c r="Q49"/>
  <c r="Q45"/>
  <c r="Q41"/>
  <c r="Q37"/>
  <c r="BT7" i="12"/>
  <c r="A12" i="4"/>
  <c r="BT7"/>
  <c r="BU7"/>
  <c r="BJ10"/>
  <c r="BJ14"/>
  <c r="BJ18"/>
  <c r="BJ22"/>
  <c r="BJ26"/>
  <c r="BJ7"/>
  <c r="BJ8"/>
  <c r="BJ16"/>
  <c r="BJ20"/>
  <c r="BJ15"/>
  <c r="BJ23"/>
  <c r="BJ9"/>
  <c r="BJ13"/>
  <c r="BJ17"/>
  <c r="BJ21"/>
  <c r="BJ25"/>
  <c r="BJ12"/>
  <c r="BJ24"/>
  <c r="BJ11"/>
  <c r="BJ19"/>
  <c r="A58" i="10"/>
  <c r="AA57" s="1"/>
  <c r="Q65"/>
  <c r="Q75"/>
  <c r="Q71"/>
  <c r="Q67"/>
  <c r="Q64"/>
  <c r="Q60"/>
  <c r="Q73"/>
  <c r="Q62"/>
  <c r="Q58"/>
  <c r="Q76"/>
  <c r="Q72"/>
  <c r="Q61"/>
  <c r="Q59"/>
  <c r="Q74"/>
  <c r="Q70"/>
  <c r="Q66"/>
  <c r="Q63"/>
  <c r="AB57"/>
  <c r="Q69"/>
  <c r="Q68"/>
  <c r="Q57"/>
  <c r="AU40" i="4"/>
  <c r="AU37"/>
  <c r="A10" i="10"/>
  <c r="BF7" s="1"/>
  <c r="A34"/>
  <c r="AP32" s="1"/>
  <c r="AU44" i="4"/>
  <c r="AU32" i="12"/>
  <c r="AU46" i="4"/>
  <c r="W63" i="13"/>
  <c r="BO57" i="5"/>
  <c r="V57" i="6"/>
  <c r="A59"/>
  <c r="AP57" s="1"/>
  <c r="AF74"/>
  <c r="AF70"/>
  <c r="AF66"/>
  <c r="AF62"/>
  <c r="AF58"/>
  <c r="AF67"/>
  <c r="AF73"/>
  <c r="AF69"/>
  <c r="AF65"/>
  <c r="AF61"/>
  <c r="AF59"/>
  <c r="AQ57"/>
  <c r="AF76"/>
  <c r="AF72"/>
  <c r="AF68"/>
  <c r="AF64"/>
  <c r="AF60"/>
  <c r="AF75"/>
  <c r="AF71"/>
  <c r="AF63"/>
  <c r="AF57"/>
  <c r="A11"/>
  <c r="A12" s="1"/>
  <c r="A35"/>
  <c r="BE32" s="1"/>
  <c r="AF50"/>
  <c r="AF46"/>
  <c r="AF42"/>
  <c r="AF38"/>
  <c r="AF34"/>
  <c r="AU7"/>
  <c r="AU26"/>
  <c r="AU22"/>
  <c r="AU18"/>
  <c r="AU14"/>
  <c r="AU10"/>
  <c r="AF51"/>
  <c r="AF47"/>
  <c r="AF43"/>
  <c r="AF39"/>
  <c r="AF35"/>
  <c r="AU23"/>
  <c r="AU19"/>
  <c r="AU15"/>
  <c r="AU11"/>
  <c r="AF48"/>
  <c r="AF44"/>
  <c r="AF40"/>
  <c r="AF36"/>
  <c r="AF72" i="11"/>
  <c r="AF66"/>
  <c r="AF69"/>
  <c r="AU25"/>
  <c r="AU21"/>
  <c r="AU17"/>
  <c r="AU13"/>
  <c r="AF38"/>
  <c r="A11"/>
  <c r="A12" s="1"/>
  <c r="A35"/>
  <c r="AU26"/>
  <c r="AU22"/>
  <c r="AU18"/>
  <c r="AU14"/>
  <c r="AU10"/>
  <c r="AF39"/>
  <c r="AU63" i="12"/>
  <c r="D11" i="4"/>
  <c r="D36" s="1"/>
  <c r="D61" s="1"/>
  <c r="A36"/>
  <c r="T29" i="13"/>
  <c r="T28"/>
  <c r="T27"/>
  <c r="T26"/>
  <c r="T25"/>
  <c r="T24"/>
  <c r="T23"/>
  <c r="T22"/>
  <c r="T21"/>
  <c r="T20"/>
  <c r="AK7" i="12"/>
  <c r="AZ7" i="2"/>
  <c r="AZ7" i="5"/>
  <c r="AZ32" i="2"/>
  <c r="AZ32" i="5"/>
  <c r="AK7" i="6"/>
  <c r="AK7" i="2"/>
  <c r="AK32" i="4"/>
  <c r="AK32" i="12"/>
  <c r="V7" i="6"/>
  <c r="AK7" i="4"/>
  <c r="AK7" i="8"/>
  <c r="AK7" i="7"/>
  <c r="AK7" i="5"/>
  <c r="AK32" i="2"/>
  <c r="AK32" i="5"/>
  <c r="V32"/>
  <c r="V32" i="2"/>
  <c r="V32" i="7"/>
  <c r="V32" i="11"/>
  <c r="V7" i="5"/>
  <c r="V7" i="2"/>
  <c r="V7" i="3"/>
  <c r="V7" i="7"/>
  <c r="V7" i="8"/>
  <c r="V7" i="10"/>
  <c r="V7" i="11"/>
  <c r="V7" i="12"/>
  <c r="V7" i="4"/>
  <c r="V32" i="6"/>
  <c r="BF32" i="5"/>
  <c r="BF32" i="2"/>
  <c r="BF32" i="7"/>
  <c r="BF7" i="5"/>
  <c r="BF7" i="2"/>
  <c r="BF7" i="6"/>
  <c r="BF7" i="7"/>
  <c r="BF7" i="11"/>
  <c r="BF7" i="12"/>
  <c r="BF7" i="4"/>
  <c r="AQ32" i="5"/>
  <c r="AQ32" i="2"/>
  <c r="AQ32" i="6"/>
  <c r="AQ32" i="7"/>
  <c r="AQ32" i="12"/>
  <c r="AQ32" i="4"/>
  <c r="AQ7" i="5"/>
  <c r="AQ7" i="2"/>
  <c r="AQ7" i="3"/>
  <c r="AQ7" i="6"/>
  <c r="AQ7" i="7"/>
  <c r="AQ7" i="8"/>
  <c r="AQ7" i="10"/>
  <c r="AQ7" i="11"/>
  <c r="AQ7" i="12"/>
  <c r="AQ7" i="4"/>
  <c r="AB32"/>
  <c r="AB32" i="5"/>
  <c r="AB32" i="3"/>
  <c r="AB32" i="6"/>
  <c r="AB32" i="7"/>
  <c r="AB32" i="8"/>
  <c r="AB32" i="10"/>
  <c r="AB32" i="11"/>
  <c r="AB32" i="12"/>
  <c r="AB32" i="2"/>
  <c r="AB7" i="4"/>
  <c r="AB7" i="5"/>
  <c r="AB7" i="3"/>
  <c r="AB7" i="6"/>
  <c r="AB7" i="7"/>
  <c r="AB7" i="8"/>
  <c r="AB7" i="10"/>
  <c r="AB7" i="11"/>
  <c r="AB7" i="12"/>
  <c r="AB7" i="2"/>
  <c r="X32" i="4"/>
  <c r="AA32" i="5"/>
  <c r="AA32" i="2"/>
  <c r="AA32" i="3"/>
  <c r="AA32" i="6"/>
  <c r="AA32" i="7"/>
  <c r="AA32" i="8"/>
  <c r="AA32" i="10"/>
  <c r="AA32" i="11"/>
  <c r="AA32" i="12"/>
  <c r="AA32" i="4"/>
  <c r="AP32" i="5"/>
  <c r="AP32" i="2"/>
  <c r="AP32" i="3"/>
  <c r="AP32" i="6"/>
  <c r="AP32" i="7"/>
  <c r="AP32" i="8"/>
  <c r="AP32" i="12"/>
  <c r="AP32" i="4"/>
  <c r="BE32" i="5"/>
  <c r="BE32" i="2"/>
  <c r="BE7" i="5"/>
  <c r="BE7" i="2"/>
  <c r="BE7" i="6"/>
  <c r="BE7" i="7"/>
  <c r="BE7" i="11"/>
  <c r="BE7" i="12"/>
  <c r="BE7" i="4"/>
  <c r="AP7" i="5"/>
  <c r="AP7" i="2"/>
  <c r="AP7" i="3"/>
  <c r="AP7" i="6"/>
  <c r="AP7" i="7"/>
  <c r="AP7" i="8"/>
  <c r="AP7" i="10"/>
  <c r="AP7" i="11"/>
  <c r="AP7" i="12"/>
  <c r="AP7" i="4"/>
  <c r="AA7" i="5"/>
  <c r="AA7" i="2"/>
  <c r="AA7" i="3"/>
  <c r="AA7" i="6"/>
  <c r="AA7" i="7"/>
  <c r="AA7" i="8"/>
  <c r="AA7" i="10"/>
  <c r="AA7" i="11"/>
  <c r="AA7" i="12"/>
  <c r="AA7" i="4"/>
  <c r="C32" i="12"/>
  <c r="C57" s="1"/>
  <c r="C33"/>
  <c r="C58" s="1"/>
  <c r="C34"/>
  <c r="C59" s="1"/>
  <c r="C35"/>
  <c r="C60" s="1"/>
  <c r="B33"/>
  <c r="B58" s="1"/>
  <c r="B34"/>
  <c r="B59" s="1"/>
  <c r="B35"/>
  <c r="B60" s="1"/>
  <c r="B32"/>
  <c r="B57" s="1"/>
  <c r="D8"/>
  <c r="D33" s="1"/>
  <c r="D58" s="1"/>
  <c r="D9"/>
  <c r="D34" s="1"/>
  <c r="D59" s="1"/>
  <c r="D10"/>
  <c r="D35" s="1"/>
  <c r="D60" s="1"/>
  <c r="C32" i="11"/>
  <c r="C57" s="1"/>
  <c r="C33"/>
  <c r="C58" s="1"/>
  <c r="C34"/>
  <c r="C59" s="1"/>
  <c r="C35"/>
  <c r="C60" s="1"/>
  <c r="B33"/>
  <c r="B58" s="1"/>
  <c r="B34"/>
  <c r="B59" s="1"/>
  <c r="B35"/>
  <c r="B60" s="1"/>
  <c r="B32"/>
  <c r="B57" s="1"/>
  <c r="D8"/>
  <c r="D33" s="1"/>
  <c r="D58" s="1"/>
  <c r="D9"/>
  <c r="D34" s="1"/>
  <c r="D59" s="1"/>
  <c r="D10"/>
  <c r="D35" s="1"/>
  <c r="D60" s="1"/>
  <c r="C32" i="10"/>
  <c r="C57" s="1"/>
  <c r="C33"/>
  <c r="C58" s="1"/>
  <c r="C34"/>
  <c r="C59" s="1"/>
  <c r="C35"/>
  <c r="C60" s="1"/>
  <c r="B33"/>
  <c r="B58" s="1"/>
  <c r="B34"/>
  <c r="B59" s="1"/>
  <c r="B35"/>
  <c r="B60" s="1"/>
  <c r="B32"/>
  <c r="B57" s="1"/>
  <c r="D8"/>
  <c r="D33" s="1"/>
  <c r="D58" s="1"/>
  <c r="D9"/>
  <c r="D34" s="1"/>
  <c r="D59" s="1"/>
  <c r="D8" i="8"/>
  <c r="D33" s="1"/>
  <c r="D58" s="1"/>
  <c r="D9"/>
  <c r="D34" s="1"/>
  <c r="D59" s="1"/>
  <c r="C32"/>
  <c r="C57" s="1"/>
  <c r="C33"/>
  <c r="C58" s="1"/>
  <c r="C34"/>
  <c r="C59" s="1"/>
  <c r="C35"/>
  <c r="C60" s="1"/>
  <c r="B33"/>
  <c r="B58" s="1"/>
  <c r="B34"/>
  <c r="B59" s="1"/>
  <c r="B35"/>
  <c r="B60" s="1"/>
  <c r="B32"/>
  <c r="B57" s="1"/>
  <c r="D8" i="7"/>
  <c r="D33" s="1"/>
  <c r="D58" s="1"/>
  <c r="D9"/>
  <c r="D34" s="1"/>
  <c r="D59" s="1"/>
  <c r="D10"/>
  <c r="D35" s="1"/>
  <c r="D60" s="1"/>
  <c r="C32"/>
  <c r="C57" s="1"/>
  <c r="C33"/>
  <c r="C58" s="1"/>
  <c r="C34"/>
  <c r="C59" s="1"/>
  <c r="C35"/>
  <c r="C60" s="1"/>
  <c r="B33"/>
  <c r="B58" s="1"/>
  <c r="B34"/>
  <c r="B59" s="1"/>
  <c r="B35"/>
  <c r="B60" s="1"/>
  <c r="B32"/>
  <c r="B57" s="1"/>
  <c r="D8" i="6"/>
  <c r="D33" s="1"/>
  <c r="D58" s="1"/>
  <c r="D9"/>
  <c r="D34" s="1"/>
  <c r="D59" s="1"/>
  <c r="D10"/>
  <c r="D35" s="1"/>
  <c r="D60" s="1"/>
  <c r="B33"/>
  <c r="B58" s="1"/>
  <c r="C33"/>
  <c r="C58" s="1"/>
  <c r="B34"/>
  <c r="B59" s="1"/>
  <c r="C34"/>
  <c r="C59" s="1"/>
  <c r="B35"/>
  <c r="B60" s="1"/>
  <c r="C35"/>
  <c r="C60" s="1"/>
  <c r="C32"/>
  <c r="C57" s="1"/>
  <c r="B32"/>
  <c r="B57" s="1"/>
  <c r="D8" i="3"/>
  <c r="D33" s="1"/>
  <c r="D58" s="1"/>
  <c r="D9"/>
  <c r="D34" s="1"/>
  <c r="D59" s="1"/>
  <c r="B33"/>
  <c r="B58" s="1"/>
  <c r="C33"/>
  <c r="C58" s="1"/>
  <c r="B34"/>
  <c r="B59" s="1"/>
  <c r="C34"/>
  <c r="C59" s="1"/>
  <c r="B35"/>
  <c r="B60" s="1"/>
  <c r="C35"/>
  <c r="C60" s="1"/>
  <c r="C32"/>
  <c r="C57" s="1"/>
  <c r="B32"/>
  <c r="B57" s="1"/>
  <c r="D8" i="2"/>
  <c r="D9"/>
  <c r="D10"/>
  <c r="B33"/>
  <c r="B58" s="1"/>
  <c r="C33"/>
  <c r="C58" s="1"/>
  <c r="B34"/>
  <c r="B59" s="1"/>
  <c r="C34"/>
  <c r="C59" s="1"/>
  <c r="B35"/>
  <c r="B60" s="1"/>
  <c r="C35"/>
  <c r="C60" s="1"/>
  <c r="C32"/>
  <c r="C57" s="1"/>
  <c r="B32"/>
  <c r="B57" s="1"/>
  <c r="D8" i="5"/>
  <c r="D33" s="1"/>
  <c r="D58" s="1"/>
  <c r="D9"/>
  <c r="D34" s="1"/>
  <c r="D59" s="1"/>
  <c r="D10"/>
  <c r="D35" s="1"/>
  <c r="D60" s="1"/>
  <c r="B33"/>
  <c r="B58" s="1"/>
  <c r="C33"/>
  <c r="C58" s="1"/>
  <c r="B34"/>
  <c r="B59" s="1"/>
  <c r="C34"/>
  <c r="C59" s="1"/>
  <c r="B35"/>
  <c r="B60" s="1"/>
  <c r="C35"/>
  <c r="C60" s="1"/>
  <c r="C32"/>
  <c r="C57" s="1"/>
  <c r="B32"/>
  <c r="B57" s="1"/>
  <c r="B33" i="4"/>
  <c r="B58" s="1"/>
  <c r="C33"/>
  <c r="C58" s="1"/>
  <c r="B34"/>
  <c r="B59" s="1"/>
  <c r="C34"/>
  <c r="C59" s="1"/>
  <c r="B35"/>
  <c r="B60" s="1"/>
  <c r="C35"/>
  <c r="C60" s="1"/>
  <c r="C32"/>
  <c r="C57" s="1"/>
  <c r="B32"/>
  <c r="B57" s="1"/>
  <c r="D10"/>
  <c r="D35" s="1"/>
  <c r="D60" s="1"/>
  <c r="D9"/>
  <c r="D34" s="1"/>
  <c r="D59" s="1"/>
  <c r="A17" i="9"/>
  <c r="E17" s="1"/>
  <c r="A18"/>
  <c r="E18" s="1"/>
  <c r="A19"/>
  <c r="E19" s="1"/>
  <c r="A20"/>
  <c r="E20" s="1"/>
  <c r="A21"/>
  <c r="E21" s="1"/>
  <c r="A22"/>
  <c r="E22" s="1"/>
  <c r="A23"/>
  <c r="E23" s="1"/>
  <c r="A24"/>
  <c r="E24" s="1"/>
  <c r="A25"/>
  <c r="A16"/>
  <c r="E16" s="1"/>
  <c r="S5"/>
  <c r="S6"/>
  <c r="W6" s="1"/>
  <c r="S7"/>
  <c r="W7" s="1"/>
  <c r="S8"/>
  <c r="W8" s="1"/>
  <c r="S9"/>
  <c r="W9" s="1"/>
  <c r="S10"/>
  <c r="W10" s="1"/>
  <c r="S11"/>
  <c r="W11" s="1"/>
  <c r="S12"/>
  <c r="W12" s="1"/>
  <c r="S13"/>
  <c r="W13" s="1"/>
  <c r="S4"/>
  <c r="W4" s="1"/>
  <c r="J5"/>
  <c r="J6"/>
  <c r="N6" s="1"/>
  <c r="J7"/>
  <c r="J8"/>
  <c r="N8" s="1"/>
  <c r="J9"/>
  <c r="N9" s="1"/>
  <c r="J10"/>
  <c r="N10" s="1"/>
  <c r="J11"/>
  <c r="N11" s="1"/>
  <c r="J12"/>
  <c r="N12" s="1"/>
  <c r="J13"/>
  <c r="N13" s="1"/>
  <c r="J4"/>
  <c r="N4" s="1"/>
  <c r="A5"/>
  <c r="E5" s="1"/>
  <c r="A6"/>
  <c r="E6" s="1"/>
  <c r="A7"/>
  <c r="E7" s="1"/>
  <c r="A8"/>
  <c r="E8" s="1"/>
  <c r="A9"/>
  <c r="E9" s="1"/>
  <c r="A10"/>
  <c r="E10" s="1"/>
  <c r="A11"/>
  <c r="E11" s="1"/>
  <c r="A12"/>
  <c r="E12" s="1"/>
  <c r="A13"/>
  <c r="E13" s="1"/>
  <c r="A4"/>
  <c r="E4" s="1"/>
  <c r="E25"/>
  <c r="W5"/>
  <c r="N5"/>
  <c r="J33" i="12"/>
  <c r="J34"/>
  <c r="J35"/>
  <c r="J36"/>
  <c r="J37"/>
  <c r="J38"/>
  <c r="J39"/>
  <c r="J40"/>
  <c r="J41"/>
  <c r="J32"/>
  <c r="J33" i="11"/>
  <c r="J34"/>
  <c r="J35"/>
  <c r="J36"/>
  <c r="J37"/>
  <c r="J38"/>
  <c r="J39"/>
  <c r="J40"/>
  <c r="J41"/>
  <c r="J32"/>
  <c r="J33" i="10"/>
  <c r="J34"/>
  <c r="J35"/>
  <c r="J36"/>
  <c r="J37"/>
  <c r="J38"/>
  <c r="J39"/>
  <c r="J40"/>
  <c r="J41"/>
  <c r="J32"/>
  <c r="J33" i="4"/>
  <c r="J34"/>
  <c r="J35"/>
  <c r="J36"/>
  <c r="J37"/>
  <c r="J38"/>
  <c r="J39"/>
  <c r="J40"/>
  <c r="J41"/>
  <c r="J32"/>
  <c r="J33" i="5"/>
  <c r="J34"/>
  <c r="J35"/>
  <c r="J36"/>
  <c r="J37"/>
  <c r="J38"/>
  <c r="J39"/>
  <c r="J40"/>
  <c r="J41"/>
  <c r="J32"/>
  <c r="J33" i="2"/>
  <c r="J34"/>
  <c r="J35"/>
  <c r="J36"/>
  <c r="J37"/>
  <c r="J38"/>
  <c r="J39"/>
  <c r="J40"/>
  <c r="J41"/>
  <c r="J32"/>
  <c r="J32" i="7"/>
  <c r="J32" i="8"/>
  <c r="J7"/>
  <c r="J33" i="3"/>
  <c r="J34"/>
  <c r="J35"/>
  <c r="J36"/>
  <c r="J37"/>
  <c r="J38"/>
  <c r="J39"/>
  <c r="J40"/>
  <c r="J41"/>
  <c r="J32"/>
  <c r="J33" i="6"/>
  <c r="J34"/>
  <c r="J35"/>
  <c r="J36"/>
  <c r="J37"/>
  <c r="J38"/>
  <c r="J39"/>
  <c r="J40"/>
  <c r="J41"/>
  <c r="J32"/>
  <c r="J33" i="7"/>
  <c r="J34"/>
  <c r="J35"/>
  <c r="J36"/>
  <c r="J37"/>
  <c r="J38"/>
  <c r="J39"/>
  <c r="J40"/>
  <c r="J41"/>
  <c r="J33" i="8"/>
  <c r="J34"/>
  <c r="J35"/>
  <c r="J36"/>
  <c r="J37"/>
  <c r="J38"/>
  <c r="J39"/>
  <c r="J40"/>
  <c r="J41"/>
  <c r="J8" i="4"/>
  <c r="J9"/>
  <c r="J10"/>
  <c r="J11"/>
  <c r="J12"/>
  <c r="J13"/>
  <c r="J14"/>
  <c r="J15"/>
  <c r="J16"/>
  <c r="J8" i="5"/>
  <c r="J9"/>
  <c r="J10"/>
  <c r="J11"/>
  <c r="J12"/>
  <c r="J13"/>
  <c r="J14"/>
  <c r="J15"/>
  <c r="J16"/>
  <c r="J8" i="2"/>
  <c r="J9"/>
  <c r="J10"/>
  <c r="J11"/>
  <c r="J12"/>
  <c r="J13"/>
  <c r="J14"/>
  <c r="J15"/>
  <c r="J16"/>
  <c r="J8" i="3"/>
  <c r="J9"/>
  <c r="J10"/>
  <c r="J11"/>
  <c r="J12"/>
  <c r="J13"/>
  <c r="J14"/>
  <c r="J15"/>
  <c r="J16"/>
  <c r="J8" i="7"/>
  <c r="J9"/>
  <c r="J10"/>
  <c r="J11"/>
  <c r="J12"/>
  <c r="J13"/>
  <c r="J14"/>
  <c r="J15"/>
  <c r="J16"/>
  <c r="J8" i="8"/>
  <c r="J9"/>
  <c r="J10"/>
  <c r="J11"/>
  <c r="J12"/>
  <c r="J13"/>
  <c r="J14"/>
  <c r="J15"/>
  <c r="J16"/>
  <c r="J8" i="10"/>
  <c r="J9"/>
  <c r="J10"/>
  <c r="J11"/>
  <c r="J12"/>
  <c r="J13"/>
  <c r="J14"/>
  <c r="J15"/>
  <c r="J16"/>
  <c r="J8" i="11"/>
  <c r="J9"/>
  <c r="J10"/>
  <c r="J11"/>
  <c r="J12"/>
  <c r="J13"/>
  <c r="J14"/>
  <c r="J15"/>
  <c r="J16"/>
  <c r="J8" i="12"/>
  <c r="J9"/>
  <c r="J10"/>
  <c r="J11"/>
  <c r="J12"/>
  <c r="J13"/>
  <c r="J14"/>
  <c r="J15"/>
  <c r="J16"/>
  <c r="J8" i="6"/>
  <c r="J9"/>
  <c r="J10"/>
  <c r="J11"/>
  <c r="J12"/>
  <c r="J13"/>
  <c r="J14"/>
  <c r="J15"/>
  <c r="J16"/>
  <c r="J7" i="4"/>
  <c r="J7" i="5"/>
  <c r="J7" i="2"/>
  <c r="J7" i="3"/>
  <c r="J7" i="7"/>
  <c r="J7" i="10"/>
  <c r="J7" i="11"/>
  <c r="J7" i="12"/>
  <c r="J7" i="6"/>
  <c r="D8" i="4"/>
  <c r="D33" s="1"/>
  <c r="D58" s="1"/>
  <c r="L32" i="12"/>
  <c r="E15" i="13" s="1"/>
  <c r="K32" i="12"/>
  <c r="L7"/>
  <c r="B15" i="13" s="1"/>
  <c r="K7" i="12"/>
  <c r="D7"/>
  <c r="D32" s="1"/>
  <c r="D57" s="1"/>
  <c r="L32" i="11"/>
  <c r="E14" i="13" s="1"/>
  <c r="K32" i="11"/>
  <c r="L7"/>
  <c r="B14" i="13" s="1"/>
  <c r="K7" i="11"/>
  <c r="D7"/>
  <c r="D32" s="1"/>
  <c r="D57" s="1"/>
  <c r="L32" i="10"/>
  <c r="E13" i="13" s="1"/>
  <c r="K32" i="10"/>
  <c r="L7"/>
  <c r="B13" i="13" s="1"/>
  <c r="K7" i="10"/>
  <c r="D7"/>
  <c r="D32" s="1"/>
  <c r="D57" s="1"/>
  <c r="L7" i="8"/>
  <c r="B12" i="13" s="1"/>
  <c r="K7" i="8"/>
  <c r="L7" i="7"/>
  <c r="B11" i="13" s="1"/>
  <c r="K7" i="7"/>
  <c r="L7" i="6"/>
  <c r="B10" i="13" s="1"/>
  <c r="K7" i="6"/>
  <c r="L7" i="3"/>
  <c r="B9" i="13" s="1"/>
  <c r="K7" i="3"/>
  <c r="L7" i="2"/>
  <c r="B8" i="13" s="1"/>
  <c r="K7" i="2"/>
  <c r="L7" i="5"/>
  <c r="B7" i="13" s="1"/>
  <c r="K7" i="5"/>
  <c r="L32" i="8"/>
  <c r="E12" i="13" s="1"/>
  <c r="K32" i="8"/>
  <c r="L32" i="7"/>
  <c r="E11" i="13" s="1"/>
  <c r="K32" i="7"/>
  <c r="L32" i="6"/>
  <c r="E10" i="13" s="1"/>
  <c r="K32" i="6"/>
  <c r="L32" i="3"/>
  <c r="E9" i="13" s="1"/>
  <c r="K32" i="3"/>
  <c r="L32" i="2"/>
  <c r="E8" i="13" s="1"/>
  <c r="K32" i="2"/>
  <c r="L32" i="5"/>
  <c r="E7" i="13" s="1"/>
  <c r="K32" i="5"/>
  <c r="D7" i="8"/>
  <c r="D32" s="1"/>
  <c r="D57" s="1"/>
  <c r="D7" i="7"/>
  <c r="D32" s="1"/>
  <c r="D57" s="1"/>
  <c r="D7" i="6"/>
  <c r="D32" s="1"/>
  <c r="D57" s="1"/>
  <c r="D7" i="3"/>
  <c r="D32" s="1"/>
  <c r="D57" s="1"/>
  <c r="D7" i="2"/>
  <c r="D32" s="1"/>
  <c r="D57" s="1"/>
  <c r="D7" i="5"/>
  <c r="D32" s="1"/>
  <c r="D57" s="1"/>
  <c r="L32" i="4"/>
  <c r="E6" i="13" s="1"/>
  <c r="L7" i="4"/>
  <c r="B6" i="13" s="1"/>
  <c r="K32" i="4"/>
  <c r="D7"/>
  <c r="D32" s="1"/>
  <c r="D57" s="1"/>
  <c r="K26" i="13"/>
  <c r="K38"/>
  <c r="N63"/>
  <c r="H50"/>
  <c r="K53"/>
  <c r="E37"/>
  <c r="G24"/>
  <c r="B50"/>
  <c r="G49"/>
  <c r="E38"/>
  <c r="E42"/>
  <c r="K40"/>
  <c r="B39"/>
  <c r="G27"/>
  <c r="G43"/>
  <c r="G21"/>
  <c r="G20"/>
  <c r="Q27"/>
  <c r="H35"/>
  <c r="G42"/>
  <c r="M24"/>
  <c r="K22"/>
  <c r="S39"/>
  <c r="E56"/>
  <c r="M25"/>
  <c r="E50"/>
  <c r="G23"/>
  <c r="M22"/>
  <c r="E36"/>
  <c r="B34"/>
  <c r="H43"/>
  <c r="S20"/>
  <c r="S27"/>
  <c r="K24"/>
  <c r="G34"/>
  <c r="B53"/>
  <c r="B35"/>
  <c r="K36"/>
  <c r="M39"/>
  <c r="K25"/>
  <c r="K27"/>
  <c r="G37"/>
  <c r="E48"/>
  <c r="M29"/>
  <c r="G25"/>
  <c r="K50"/>
  <c r="K41"/>
  <c r="M53"/>
  <c r="E20"/>
  <c r="G39"/>
  <c r="E35"/>
  <c r="E49"/>
  <c r="B43"/>
  <c r="E27"/>
  <c r="G36"/>
  <c r="K52"/>
  <c r="K34"/>
  <c r="K35"/>
  <c r="S26"/>
  <c r="Q26"/>
  <c r="H39"/>
  <c r="G56"/>
  <c r="J20"/>
  <c r="G41"/>
  <c r="S38"/>
  <c r="K43"/>
  <c r="M23"/>
  <c r="E25"/>
  <c r="G26"/>
  <c r="M35"/>
  <c r="G22"/>
  <c r="E39"/>
  <c r="G29"/>
  <c r="H34"/>
  <c r="M34"/>
  <c r="E21"/>
  <c r="G40"/>
  <c r="K37"/>
  <c r="B37"/>
  <c r="F1"/>
  <c r="K28"/>
  <c r="M20"/>
  <c r="E26"/>
  <c r="E23"/>
  <c r="K49"/>
  <c r="K20"/>
  <c r="Q39"/>
  <c r="H36"/>
  <c r="G48"/>
  <c r="M43"/>
  <c r="N43"/>
  <c r="B36"/>
  <c r="M36"/>
  <c r="K21"/>
  <c r="M28"/>
  <c r="B38"/>
  <c r="E22"/>
  <c r="E40"/>
  <c r="G50"/>
  <c r="E57"/>
  <c r="M50"/>
  <c r="Q29"/>
  <c r="N64"/>
  <c r="Q38"/>
  <c r="E34"/>
  <c r="G38"/>
  <c r="Q20"/>
  <c r="M49"/>
  <c r="K39"/>
  <c r="S29"/>
  <c r="E53"/>
  <c r="M26"/>
  <c r="G52"/>
  <c r="K23"/>
  <c r="E41"/>
  <c r="B40"/>
  <c r="S23"/>
  <c r="N34"/>
  <c r="G35"/>
  <c r="E24"/>
  <c r="E43"/>
  <c r="M21"/>
  <c r="M27"/>
  <c r="K29"/>
  <c r="E29"/>
  <c r="M38"/>
  <c r="G53"/>
  <c r="G28"/>
  <c r="Q23"/>
  <c r="H49"/>
  <c r="B49"/>
  <c r="E28"/>
  <c r="E52"/>
  <c r="G57"/>
  <c r="AZ46" l="1"/>
  <c r="W50"/>
  <c r="W49"/>
  <c r="Y49"/>
  <c r="Y50"/>
  <c r="Y38"/>
  <c r="W43"/>
  <c r="Y43"/>
  <c r="Y36"/>
  <c r="Y35"/>
  <c r="W38"/>
  <c r="W35"/>
  <c r="Y39"/>
  <c r="W39"/>
  <c r="W36"/>
  <c r="Y34"/>
  <c r="W29"/>
  <c r="Y29"/>
  <c r="Y25"/>
  <c r="Y24"/>
  <c r="Y23"/>
  <c r="W24"/>
  <c r="Y21"/>
  <c r="W21"/>
  <c r="W28"/>
  <c r="Y27"/>
  <c r="Y28"/>
  <c r="W27"/>
  <c r="Y22"/>
  <c r="W25"/>
  <c r="W22"/>
  <c r="Y26"/>
  <c r="W26"/>
  <c r="W23"/>
  <c r="Y20"/>
  <c r="V20"/>
  <c r="BF32" i="4"/>
  <c r="AU42"/>
  <c r="AU36"/>
  <c r="AU33"/>
  <c r="AU49"/>
  <c r="AU43"/>
  <c r="AZ7" i="7"/>
  <c r="BE32" i="4"/>
  <c r="AU38"/>
  <c r="AZ32" s="1"/>
  <c r="AU45"/>
  <c r="AU39"/>
  <c r="AK32" i="7"/>
  <c r="AK7" i="3"/>
  <c r="A60" i="4"/>
  <c r="AU50"/>
  <c r="AU41"/>
  <c r="AU48"/>
  <c r="AU35"/>
  <c r="AU57" i="12"/>
  <c r="AK7" i="11"/>
  <c r="AU76" i="12"/>
  <c r="AU70"/>
  <c r="AF49" i="11"/>
  <c r="AF65"/>
  <c r="BJ11" i="12"/>
  <c r="BJ17"/>
  <c r="AU74"/>
  <c r="AU49"/>
  <c r="BJ8"/>
  <c r="AU34"/>
  <c r="BE32"/>
  <c r="BF32" i="6"/>
  <c r="AU67" i="12"/>
  <c r="AF33" i="11"/>
  <c r="AF63"/>
  <c r="BJ10" i="12"/>
  <c r="BJ25"/>
  <c r="AF48" i="11"/>
  <c r="D10" i="3"/>
  <c r="D35" s="1"/>
  <c r="D60" s="1"/>
  <c r="AF47" i="11"/>
  <c r="AF46"/>
  <c r="AF41"/>
  <c r="AF59"/>
  <c r="AF58"/>
  <c r="AF74"/>
  <c r="AF71"/>
  <c r="AF64"/>
  <c r="A59"/>
  <c r="AP57" s="1"/>
  <c r="AF36"/>
  <c r="AF40"/>
  <c r="AK32" i="6"/>
  <c r="V32" i="8"/>
  <c r="AP32" i="11"/>
  <c r="AF35"/>
  <c r="AF51"/>
  <c r="AF34"/>
  <c r="AF50"/>
  <c r="AF45"/>
  <c r="AF61"/>
  <c r="AF62"/>
  <c r="AF57"/>
  <c r="AF75"/>
  <c r="AF68"/>
  <c r="V32" i="3"/>
  <c r="AQ32" i="11"/>
  <c r="AF43"/>
  <c r="AF42"/>
  <c r="AF37"/>
  <c r="AQ57"/>
  <c r="AF73"/>
  <c r="AF70"/>
  <c r="AF67"/>
  <c r="AF60"/>
  <c r="AF76"/>
  <c r="AF32"/>
  <c r="T63" i="13"/>
  <c r="T49"/>
  <c r="T64"/>
  <c r="T35"/>
  <c r="T43"/>
  <c r="T50"/>
  <c r="T34"/>
  <c r="T36"/>
  <c r="A11" i="8"/>
  <c r="A35"/>
  <c r="AU9"/>
  <c r="AU13"/>
  <c r="AU17"/>
  <c r="AU21"/>
  <c r="AU25"/>
  <c r="AU11"/>
  <c r="AU19"/>
  <c r="AU23"/>
  <c r="AU10"/>
  <c r="AU18"/>
  <c r="AU26"/>
  <c r="AU8"/>
  <c r="AU12"/>
  <c r="AU16"/>
  <c r="AU20"/>
  <c r="AU24"/>
  <c r="AU7"/>
  <c r="AU15"/>
  <c r="AU14"/>
  <c r="AU22"/>
  <c r="D33" i="2"/>
  <c r="D58" s="1"/>
  <c r="A59" i="8"/>
  <c r="AP57" s="1"/>
  <c r="AF66"/>
  <c r="AF59"/>
  <c r="AF57"/>
  <c r="AF75"/>
  <c r="AF73"/>
  <c r="AF71"/>
  <c r="AF68"/>
  <c r="AF65"/>
  <c r="AF63"/>
  <c r="AF60"/>
  <c r="AF62"/>
  <c r="AQ57"/>
  <c r="AF76"/>
  <c r="AF72"/>
  <c r="AF69"/>
  <c r="AF67"/>
  <c r="AF64"/>
  <c r="AF61"/>
  <c r="AF58"/>
  <c r="AF70"/>
  <c r="AF32"/>
  <c r="AF36"/>
  <c r="AF40"/>
  <c r="AF44"/>
  <c r="AF48"/>
  <c r="AF34"/>
  <c r="AF42"/>
  <c r="AF51"/>
  <c r="AF37"/>
  <c r="AF45"/>
  <c r="AF35"/>
  <c r="AF39"/>
  <c r="AF43"/>
  <c r="AF47"/>
  <c r="AF38"/>
  <c r="AF46"/>
  <c r="AF33"/>
  <c r="AF41"/>
  <c r="AF50"/>
  <c r="A59" i="3"/>
  <c r="AP57" s="1"/>
  <c r="AF76"/>
  <c r="AF69"/>
  <c r="AF67"/>
  <c r="AF62"/>
  <c r="AF60"/>
  <c r="AF59"/>
  <c r="AF73"/>
  <c r="AF71"/>
  <c r="AF66"/>
  <c r="AF64"/>
  <c r="AF57"/>
  <c r="AF75"/>
  <c r="AF70"/>
  <c r="AF68"/>
  <c r="AF61"/>
  <c r="AF74"/>
  <c r="AF72"/>
  <c r="AF65"/>
  <c r="AF63"/>
  <c r="AF58"/>
  <c r="AQ57"/>
  <c r="AF35"/>
  <c r="AF39"/>
  <c r="AF43"/>
  <c r="AF47"/>
  <c r="AF51"/>
  <c r="AF32"/>
  <c r="AF33"/>
  <c r="AF41"/>
  <c r="AF49"/>
  <c r="AF36"/>
  <c r="AF44"/>
  <c r="AF34"/>
  <c r="AF38"/>
  <c r="AF42"/>
  <c r="AF46"/>
  <c r="AF50"/>
  <c r="AF37"/>
  <c r="AF45"/>
  <c r="AF40"/>
  <c r="AF48"/>
  <c r="D34" i="2"/>
  <c r="D59" s="1"/>
  <c r="A12" i="7"/>
  <c r="BT7"/>
  <c r="BJ8"/>
  <c r="BJ12"/>
  <c r="BJ16"/>
  <c r="BJ20"/>
  <c r="BJ24"/>
  <c r="BJ15"/>
  <c r="BJ14"/>
  <c r="BJ22"/>
  <c r="BU7"/>
  <c r="BJ9"/>
  <c r="BJ13"/>
  <c r="BJ17"/>
  <c r="BJ21"/>
  <c r="BJ25"/>
  <c r="BJ7"/>
  <c r="BJ11"/>
  <c r="BJ19"/>
  <c r="BJ23"/>
  <c r="BJ10"/>
  <c r="BJ18"/>
  <c r="BJ26"/>
  <c r="D11"/>
  <c r="D36" s="1"/>
  <c r="D61" s="1"/>
  <c r="A36"/>
  <c r="BE7" i="8"/>
  <c r="BF7"/>
  <c r="V57" i="3"/>
  <c r="BE7"/>
  <c r="AQ32" i="8"/>
  <c r="V32" i="12"/>
  <c r="AK57" i="7"/>
  <c r="D12" i="6"/>
  <c r="D37" s="1"/>
  <c r="D62" s="1"/>
  <c r="A37"/>
  <c r="A62" s="1"/>
  <c r="A13"/>
  <c r="A11" i="3"/>
  <c r="A35"/>
  <c r="AU9"/>
  <c r="AU13"/>
  <c r="AU17"/>
  <c r="AU21"/>
  <c r="AU25"/>
  <c r="AU11"/>
  <c r="AU19"/>
  <c r="AU10"/>
  <c r="AU18"/>
  <c r="AU26"/>
  <c r="AU7"/>
  <c r="AU8"/>
  <c r="AU12"/>
  <c r="AU16"/>
  <c r="AU20"/>
  <c r="AU24"/>
  <c r="AU15"/>
  <c r="AU23"/>
  <c r="AU14"/>
  <c r="AU22"/>
  <c r="D35" i="2"/>
  <c r="D60" s="1"/>
  <c r="A60" i="7"/>
  <c r="BE57" s="1"/>
  <c r="AU74"/>
  <c r="AU70"/>
  <c r="AU66"/>
  <c r="AU62"/>
  <c r="AU58"/>
  <c r="AU73"/>
  <c r="AU69"/>
  <c r="AU65"/>
  <c r="AU61"/>
  <c r="AU59"/>
  <c r="AU57"/>
  <c r="AU76"/>
  <c r="AU72"/>
  <c r="AU68"/>
  <c r="AU64"/>
  <c r="AU60"/>
  <c r="AU75"/>
  <c r="AU71"/>
  <c r="AU67"/>
  <c r="AU63"/>
  <c r="BF57"/>
  <c r="AU36"/>
  <c r="AU40"/>
  <c r="AU44"/>
  <c r="AU48"/>
  <c r="AU38"/>
  <c r="AU46"/>
  <c r="AU37"/>
  <c r="AU45"/>
  <c r="AU35"/>
  <c r="AU39"/>
  <c r="AU43"/>
  <c r="AU47"/>
  <c r="AU51"/>
  <c r="AU32"/>
  <c r="AU34"/>
  <c r="AU42"/>
  <c r="AU50"/>
  <c r="AU33"/>
  <c r="AU41"/>
  <c r="AU49"/>
  <c r="D10" i="8"/>
  <c r="D35" s="1"/>
  <c r="D60" s="1"/>
  <c r="AQ32" i="3"/>
  <c r="AZ7" i="6"/>
  <c r="V57" i="8"/>
  <c r="AU64" i="12"/>
  <c r="AU69"/>
  <c r="AU58"/>
  <c r="AU37"/>
  <c r="AU48"/>
  <c r="BJ16"/>
  <c r="BJ19"/>
  <c r="V32" i="10"/>
  <c r="AU35" i="12"/>
  <c r="AZ7"/>
  <c r="D10" i="10"/>
  <c r="D35" s="1"/>
  <c r="D60" s="1"/>
  <c r="BE7"/>
  <c r="AU65" i="12"/>
  <c r="AU60"/>
  <c r="A36"/>
  <c r="A61" s="1"/>
  <c r="AU44"/>
  <c r="BJ24"/>
  <c r="BJ22"/>
  <c r="BJ9"/>
  <c r="AU47"/>
  <c r="V57" i="4"/>
  <c r="V32"/>
  <c r="V57" i="12"/>
  <c r="BJ18"/>
  <c r="BJ7"/>
  <c r="BJ12"/>
  <c r="BJ26"/>
  <c r="BJ15"/>
  <c r="BJ13"/>
  <c r="AZ7" i="4"/>
  <c r="D11" i="12"/>
  <c r="D36" s="1"/>
  <c r="D61" s="1"/>
  <c r="BJ23"/>
  <c r="BJ20"/>
  <c r="BU7"/>
  <c r="BJ14"/>
  <c r="BJ21"/>
  <c r="AU39"/>
  <c r="AU72"/>
  <c r="AU61"/>
  <c r="BF57"/>
  <c r="AU75"/>
  <c r="AU66"/>
  <c r="AU45"/>
  <c r="AU40"/>
  <c r="AU51"/>
  <c r="AU33"/>
  <c r="AU38"/>
  <c r="AU46"/>
  <c r="BF32"/>
  <c r="AU68"/>
  <c r="AU59"/>
  <c r="AU73"/>
  <c r="AU71"/>
  <c r="AU62"/>
  <c r="A60"/>
  <c r="BE57" s="1"/>
  <c r="AU41"/>
  <c r="AU36"/>
  <c r="AU43"/>
  <c r="AK7" i="10"/>
  <c r="AU42" i="12"/>
  <c r="BE57" i="4"/>
  <c r="AU58"/>
  <c r="AU62"/>
  <c r="AU66"/>
  <c r="AU70"/>
  <c r="AU74"/>
  <c r="AU64"/>
  <c r="AU72"/>
  <c r="AU59"/>
  <c r="AU67"/>
  <c r="AU75"/>
  <c r="BF57"/>
  <c r="AU61"/>
  <c r="AU65"/>
  <c r="AU69"/>
  <c r="AU73"/>
  <c r="AU57"/>
  <c r="AU60"/>
  <c r="AU68"/>
  <c r="AU76"/>
  <c r="AU63"/>
  <c r="AU71"/>
  <c r="A13" i="11"/>
  <c r="A37"/>
  <c r="A62" s="1"/>
  <c r="D12"/>
  <c r="D37" s="1"/>
  <c r="D62" s="1"/>
  <c r="A59" i="10"/>
  <c r="AP57" s="1"/>
  <c r="AF76"/>
  <c r="AF72"/>
  <c r="AF68"/>
  <c r="AF61"/>
  <c r="AF59"/>
  <c r="AQ57"/>
  <c r="AF74"/>
  <c r="AF70"/>
  <c r="AF57"/>
  <c r="AF69"/>
  <c r="AF75"/>
  <c r="AF71"/>
  <c r="AF67"/>
  <c r="AF64"/>
  <c r="AF60"/>
  <c r="AF66"/>
  <c r="AF63"/>
  <c r="AF73"/>
  <c r="AF65"/>
  <c r="AF62"/>
  <c r="AF58"/>
  <c r="AF34"/>
  <c r="AF38"/>
  <c r="AF42"/>
  <c r="AF46"/>
  <c r="AF50"/>
  <c r="AF39"/>
  <c r="AF47"/>
  <c r="AF32"/>
  <c r="AF33"/>
  <c r="AF37"/>
  <c r="AF41"/>
  <c r="AF45"/>
  <c r="AF49"/>
  <c r="AF36"/>
  <c r="AF40"/>
  <c r="AF44"/>
  <c r="AF48"/>
  <c r="AF35"/>
  <c r="AF43"/>
  <c r="AF51"/>
  <c r="A13" i="12"/>
  <c r="A37"/>
  <c r="A62" s="1"/>
  <c r="D12"/>
  <c r="D37" s="1"/>
  <c r="D62" s="1"/>
  <c r="BJ49"/>
  <c r="BJ39"/>
  <c r="BT32"/>
  <c r="BJ36"/>
  <c r="BJ38"/>
  <c r="BJ50"/>
  <c r="AQ32" i="10"/>
  <c r="A61" i="4"/>
  <c r="BT32"/>
  <c r="BJ34"/>
  <c r="BJ38"/>
  <c r="BJ42"/>
  <c r="BJ46"/>
  <c r="BJ50"/>
  <c r="BJ32"/>
  <c r="BJ36"/>
  <c r="BJ44"/>
  <c r="BJ48"/>
  <c r="BU32"/>
  <c r="BJ35"/>
  <c r="BJ43"/>
  <c r="BJ51"/>
  <c r="BJ33"/>
  <c r="BJ37"/>
  <c r="BJ41"/>
  <c r="BJ45"/>
  <c r="BJ49"/>
  <c r="BJ40"/>
  <c r="BJ39"/>
  <c r="BJ47"/>
  <c r="A35" i="10"/>
  <c r="A11"/>
  <c r="AU9"/>
  <c r="AU13"/>
  <c r="AU17"/>
  <c r="AU21"/>
  <c r="AU25"/>
  <c r="AU15"/>
  <c r="AU23"/>
  <c r="AU10"/>
  <c r="AU18"/>
  <c r="AU26"/>
  <c r="AU8"/>
  <c r="AU12"/>
  <c r="AU16"/>
  <c r="AU20"/>
  <c r="AU24"/>
  <c r="AU11"/>
  <c r="AU19"/>
  <c r="AU7"/>
  <c r="AU14"/>
  <c r="AU22"/>
  <c r="D12" i="4"/>
  <c r="D37" s="1"/>
  <c r="D62" s="1"/>
  <c r="A37"/>
  <c r="A62" s="1"/>
  <c r="A13"/>
  <c r="V57" i="10"/>
  <c r="BO7" i="4"/>
  <c r="AK57" i="6"/>
  <c r="D11"/>
  <c r="D36" s="1"/>
  <c r="D61" s="1"/>
  <c r="BJ11"/>
  <c r="BJ15"/>
  <c r="BJ19"/>
  <c r="BJ23"/>
  <c r="BJ17"/>
  <c r="A36"/>
  <c r="BJ10"/>
  <c r="BJ14"/>
  <c r="BJ18"/>
  <c r="BJ22"/>
  <c r="BJ26"/>
  <c r="BU7"/>
  <c r="BJ9"/>
  <c r="BJ13"/>
  <c r="BJ21"/>
  <c r="BJ25"/>
  <c r="BJ7"/>
  <c r="BT7"/>
  <c r="BJ8"/>
  <c r="BJ12"/>
  <c r="BJ16"/>
  <c r="BJ20"/>
  <c r="BJ24"/>
  <c r="A60"/>
  <c r="BE57" s="1"/>
  <c r="AU75"/>
  <c r="AU71"/>
  <c r="AU67"/>
  <c r="AU63"/>
  <c r="BF57"/>
  <c r="AU57"/>
  <c r="AU74"/>
  <c r="AU70"/>
  <c r="AU66"/>
  <c r="AU62"/>
  <c r="AU58"/>
  <c r="AU73"/>
  <c r="AU69"/>
  <c r="AU65"/>
  <c r="AU61"/>
  <c r="AU59"/>
  <c r="AU76"/>
  <c r="AU72"/>
  <c r="AU68"/>
  <c r="AU64"/>
  <c r="AU60"/>
  <c r="AU35"/>
  <c r="AU39"/>
  <c r="AU43"/>
  <c r="AU47"/>
  <c r="AU51"/>
  <c r="AU41"/>
  <c r="AU36"/>
  <c r="AU44"/>
  <c r="AU34"/>
  <c r="AU38"/>
  <c r="AU42"/>
  <c r="AU46"/>
  <c r="AU50"/>
  <c r="AU33"/>
  <c r="AU37"/>
  <c r="AU45"/>
  <c r="AU49"/>
  <c r="AU32"/>
  <c r="AU40"/>
  <c r="AU48"/>
  <c r="N7" i="9"/>
  <c r="AZ7" i="11"/>
  <c r="D11"/>
  <c r="D36" s="1"/>
  <c r="D61" s="1"/>
  <c r="BJ11"/>
  <c r="BJ15"/>
  <c r="BJ19"/>
  <c r="BJ23"/>
  <c r="BT7"/>
  <c r="BJ10"/>
  <c r="BJ14"/>
  <c r="BJ18"/>
  <c r="BJ22"/>
  <c r="BJ26"/>
  <c r="A36"/>
  <c r="BJ9"/>
  <c r="BJ13"/>
  <c r="BJ17"/>
  <c r="BJ21"/>
  <c r="BJ25"/>
  <c r="BU7"/>
  <c r="BJ8"/>
  <c r="BJ12"/>
  <c r="BJ16"/>
  <c r="BJ20"/>
  <c r="BJ24"/>
  <c r="BJ7"/>
  <c r="A60"/>
  <c r="BE57" s="1"/>
  <c r="AU73"/>
  <c r="AU69"/>
  <c r="AU65"/>
  <c r="AU61"/>
  <c r="AU59"/>
  <c r="AU57"/>
  <c r="AU76"/>
  <c r="AU72"/>
  <c r="AU68"/>
  <c r="AU64"/>
  <c r="AU60"/>
  <c r="AU75"/>
  <c r="AU71"/>
  <c r="AU67"/>
  <c r="AU63"/>
  <c r="BF57"/>
  <c r="AU74"/>
  <c r="AU70"/>
  <c r="AU66"/>
  <c r="AU62"/>
  <c r="AU58"/>
  <c r="AU35"/>
  <c r="AU39"/>
  <c r="AU43"/>
  <c r="AU47"/>
  <c r="AU51"/>
  <c r="AU34"/>
  <c r="AU38"/>
  <c r="AU42"/>
  <c r="AU46"/>
  <c r="AU50"/>
  <c r="AU33"/>
  <c r="AU37"/>
  <c r="AU41"/>
  <c r="AU45"/>
  <c r="AU49"/>
  <c r="AU32"/>
  <c r="AU36"/>
  <c r="AU40"/>
  <c r="AU44"/>
  <c r="AU48"/>
  <c r="BF32"/>
  <c r="BE32"/>
  <c r="W34" i="13"/>
  <c r="W20"/>
  <c r="M32" i="12"/>
  <c r="G15" i="13" s="1"/>
  <c r="M32" i="11"/>
  <c r="G14" i="13" s="1"/>
  <c r="M32" i="10"/>
  <c r="G13" i="13" s="1"/>
  <c r="M7" i="12"/>
  <c r="D15" i="13" s="1"/>
  <c r="M7" i="11"/>
  <c r="D14" i="13" s="1"/>
  <c r="M7" i="10"/>
  <c r="D13" i="13" s="1"/>
  <c r="M7" i="2"/>
  <c r="D8" i="13" s="1"/>
  <c r="M7" i="6"/>
  <c r="D10" i="13" s="1"/>
  <c r="M7" i="8"/>
  <c r="D12" i="13" s="1"/>
  <c r="M7" i="7"/>
  <c r="D11" i="13" s="1"/>
  <c r="M7" i="3"/>
  <c r="D9" i="13" s="1"/>
  <c r="M32" i="4"/>
  <c r="G6" i="13" s="1"/>
  <c r="M32" i="6"/>
  <c r="G10" i="13" s="1"/>
  <c r="M32" i="8"/>
  <c r="G12" i="13" s="1"/>
  <c r="M32" i="7"/>
  <c r="G11" i="13" s="1"/>
  <c r="M32" i="3"/>
  <c r="G9" i="13" s="1"/>
  <c r="M32" i="2"/>
  <c r="G8" i="13" s="1"/>
  <c r="M32" i="5"/>
  <c r="G7" i="13" s="1"/>
  <c r="H42"/>
  <c r="Q40"/>
  <c r="M41"/>
  <c r="K42"/>
  <c r="Q56"/>
  <c r="K48"/>
  <c r="G54"/>
  <c r="E55"/>
  <c r="S56"/>
  <c r="S53"/>
  <c r="M57"/>
  <c r="M56"/>
  <c r="H48"/>
  <c r="G55"/>
  <c r="H38"/>
  <c r="S41"/>
  <c r="N39"/>
  <c r="Q48"/>
  <c r="S48"/>
  <c r="Q42"/>
  <c r="M40"/>
  <c r="B48"/>
  <c r="E54"/>
  <c r="Q41"/>
  <c r="K56"/>
  <c r="Q57"/>
  <c r="B41"/>
  <c r="B56"/>
  <c r="E51"/>
  <c r="M42"/>
  <c r="M52"/>
  <c r="S42"/>
  <c r="S52"/>
  <c r="G51"/>
  <c r="N38"/>
  <c r="Q52"/>
  <c r="K57"/>
  <c r="B42"/>
  <c r="B57"/>
  <c r="Q53"/>
  <c r="M37"/>
  <c r="S37"/>
  <c r="S40"/>
  <c r="S57"/>
  <c r="M48"/>
  <c r="B52"/>
  <c r="Q37"/>
  <c r="Y56" l="1"/>
  <c r="Y52"/>
  <c r="W53"/>
  <c r="W57"/>
  <c r="W56"/>
  <c r="Y57"/>
  <c r="Y53"/>
  <c r="W52"/>
  <c r="Y48"/>
  <c r="Y42"/>
  <c r="Y40"/>
  <c r="W41"/>
  <c r="W42"/>
  <c r="Y41"/>
  <c r="Y37"/>
  <c r="W40"/>
  <c r="W37"/>
  <c r="AK32" i="11"/>
  <c r="AK57"/>
  <c r="BJ48" i="12"/>
  <c r="BJ34"/>
  <c r="BJ33"/>
  <c r="BJ32"/>
  <c r="BJ42"/>
  <c r="BJ37"/>
  <c r="AZ32" i="7"/>
  <c r="AZ7" i="8"/>
  <c r="T38" i="13"/>
  <c r="T39"/>
  <c r="D13" i="6"/>
  <c r="D38" s="1"/>
  <c r="D63" s="1"/>
  <c r="A38"/>
  <c r="A63" s="1"/>
  <c r="A12" i="3"/>
  <c r="BU7"/>
  <c r="BJ11"/>
  <c r="BJ15"/>
  <c r="BJ19"/>
  <c r="BJ23"/>
  <c r="BJ7"/>
  <c r="BT7"/>
  <c r="BJ14"/>
  <c r="BJ22"/>
  <c r="BJ26"/>
  <c r="BJ9"/>
  <c r="BJ17"/>
  <c r="BJ25"/>
  <c r="BJ8"/>
  <c r="BJ12"/>
  <c r="BJ16"/>
  <c r="BJ20"/>
  <c r="BJ24"/>
  <c r="BJ10"/>
  <c r="BJ18"/>
  <c r="BJ13"/>
  <c r="BJ21"/>
  <c r="A36"/>
  <c r="D11"/>
  <c r="D36" s="1"/>
  <c r="D61" s="1"/>
  <c r="A60"/>
  <c r="BE57" s="1"/>
  <c r="AU74"/>
  <c r="AU58"/>
  <c r="AU62"/>
  <c r="AU66"/>
  <c r="AU70"/>
  <c r="AU63"/>
  <c r="AU68"/>
  <c r="AU59"/>
  <c r="AU73"/>
  <c r="AU35"/>
  <c r="AU39"/>
  <c r="AU43"/>
  <c r="AU47"/>
  <c r="AU51"/>
  <c r="AU71"/>
  <c r="AU76"/>
  <c r="AU65"/>
  <c r="AU33"/>
  <c r="AU41"/>
  <c r="AU49"/>
  <c r="AU67"/>
  <c r="AU61"/>
  <c r="AU40"/>
  <c r="AU48"/>
  <c r="BF57"/>
  <c r="AU75"/>
  <c r="AU64"/>
  <c r="AU57"/>
  <c r="AU69"/>
  <c r="AU34"/>
  <c r="AU38"/>
  <c r="AU42"/>
  <c r="AU46"/>
  <c r="AU50"/>
  <c r="AU60"/>
  <c r="AU37"/>
  <c r="AU45"/>
  <c r="AU32"/>
  <c r="AU72"/>
  <c r="AU36"/>
  <c r="AU44"/>
  <c r="BF32"/>
  <c r="BE32"/>
  <c r="A61" i="7"/>
  <c r="BJ36"/>
  <c r="BJ40"/>
  <c r="BJ44"/>
  <c r="BJ48"/>
  <c r="BU32"/>
  <c r="BJ35"/>
  <c r="BJ43"/>
  <c r="BJ47"/>
  <c r="BJ34"/>
  <c r="BJ42"/>
  <c r="BJ50"/>
  <c r="BJ33"/>
  <c r="BJ37"/>
  <c r="BJ41"/>
  <c r="BJ45"/>
  <c r="BJ49"/>
  <c r="BJ32"/>
  <c r="BT32"/>
  <c r="BJ39"/>
  <c r="BJ51"/>
  <c r="BJ38"/>
  <c r="BJ46"/>
  <c r="A13"/>
  <c r="A37"/>
  <c r="A62" s="1"/>
  <c r="D12"/>
  <c r="D37" s="1"/>
  <c r="D62" s="1"/>
  <c r="A12" i="8"/>
  <c r="BJ9"/>
  <c r="BJ13"/>
  <c r="BJ17"/>
  <c r="BJ21"/>
  <c r="BJ25"/>
  <c r="BJ8"/>
  <c r="BJ16"/>
  <c r="BJ24"/>
  <c r="BU7"/>
  <c r="BJ11"/>
  <c r="BJ19"/>
  <c r="BT7"/>
  <c r="BJ10"/>
  <c r="BJ14"/>
  <c r="BJ18"/>
  <c r="BJ22"/>
  <c r="BJ26"/>
  <c r="BJ12"/>
  <c r="BJ20"/>
  <c r="BJ15"/>
  <c r="BJ23"/>
  <c r="BJ7"/>
  <c r="D11"/>
  <c r="D36" s="1"/>
  <c r="D61" s="1"/>
  <c r="A36"/>
  <c r="AZ57" i="7"/>
  <c r="BO7" i="6"/>
  <c r="BO7" i="7"/>
  <c r="AK57" i="3"/>
  <c r="BJ35" i="12"/>
  <c r="BJ40"/>
  <c r="BJ46"/>
  <c r="BJ43"/>
  <c r="BJ41"/>
  <c r="BY76" i="6"/>
  <c r="BY74"/>
  <c r="CJ57"/>
  <c r="BY65"/>
  <c r="BY73"/>
  <c r="BY62"/>
  <c r="BY70"/>
  <c r="BY71"/>
  <c r="BY58"/>
  <c r="CI57"/>
  <c r="BY57"/>
  <c r="BY72"/>
  <c r="BY61"/>
  <c r="BY75"/>
  <c r="BY67"/>
  <c r="BY60"/>
  <c r="BY68"/>
  <c r="BY63"/>
  <c r="BY66"/>
  <c r="BY69"/>
  <c r="BY59"/>
  <c r="BY64"/>
  <c r="A60" i="8"/>
  <c r="BE57" s="1"/>
  <c r="AU76"/>
  <c r="AU69"/>
  <c r="AU61"/>
  <c r="AU58"/>
  <c r="AU66"/>
  <c r="AU59"/>
  <c r="AU65"/>
  <c r="AU70"/>
  <c r="AU62"/>
  <c r="AU57"/>
  <c r="AU73"/>
  <c r="BF57"/>
  <c r="AU71"/>
  <c r="AU72"/>
  <c r="AU33"/>
  <c r="AU37"/>
  <c r="AU41"/>
  <c r="AU45"/>
  <c r="AU49"/>
  <c r="AU32"/>
  <c r="AU63"/>
  <c r="AU64"/>
  <c r="AU35"/>
  <c r="AU43"/>
  <c r="AU51"/>
  <c r="AU74"/>
  <c r="AU60"/>
  <c r="AU34"/>
  <c r="AU42"/>
  <c r="AU50"/>
  <c r="AU67"/>
  <c r="AU68"/>
  <c r="AU36"/>
  <c r="AU40"/>
  <c r="AU44"/>
  <c r="AU48"/>
  <c r="AU39"/>
  <c r="AU47"/>
  <c r="AU75"/>
  <c r="AU38"/>
  <c r="AU46"/>
  <c r="BF32"/>
  <c r="BE32"/>
  <c r="AZ32" i="6"/>
  <c r="AZ7" i="3"/>
  <c r="AK32"/>
  <c r="AK57" i="8"/>
  <c r="BJ47" i="12"/>
  <c r="BJ44"/>
  <c r="BU32"/>
  <c r="BJ51"/>
  <c r="BJ45"/>
  <c r="AK32" i="8"/>
  <c r="BO7" i="12"/>
  <c r="AZ57"/>
  <c r="AZ32"/>
  <c r="AZ57" i="4"/>
  <c r="W48" i="13"/>
  <c r="A12" i="10"/>
  <c r="BJ8"/>
  <c r="BJ12"/>
  <c r="BJ16"/>
  <c r="BJ20"/>
  <c r="BJ24"/>
  <c r="BJ14"/>
  <c r="BJ18"/>
  <c r="BJ26"/>
  <c r="BJ7"/>
  <c r="BJ9"/>
  <c r="BJ17"/>
  <c r="BJ25"/>
  <c r="BJ11"/>
  <c r="BJ15"/>
  <c r="BJ19"/>
  <c r="BJ23"/>
  <c r="BT7"/>
  <c r="BU7"/>
  <c r="BJ10"/>
  <c r="BJ22"/>
  <c r="BJ13"/>
  <c r="BJ21"/>
  <c r="A36"/>
  <c r="D11"/>
  <c r="D36" s="1"/>
  <c r="D61" s="1"/>
  <c r="BJ59" i="4"/>
  <c r="BJ63"/>
  <c r="BJ67"/>
  <c r="BJ71"/>
  <c r="BJ75"/>
  <c r="BJ57"/>
  <c r="BJ65"/>
  <c r="BJ69"/>
  <c r="BJ73"/>
  <c r="BT57"/>
  <c r="BJ60"/>
  <c r="BJ64"/>
  <c r="BJ72"/>
  <c r="BJ58"/>
  <c r="BJ62"/>
  <c r="BJ66"/>
  <c r="BJ70"/>
  <c r="BJ74"/>
  <c r="BU57"/>
  <c r="BJ61"/>
  <c r="BJ68"/>
  <c r="BJ76"/>
  <c r="BY76" i="12"/>
  <c r="BY75"/>
  <c r="BY73"/>
  <c r="BY71"/>
  <c r="BY69"/>
  <c r="BY67"/>
  <c r="BY65"/>
  <c r="BY63"/>
  <c r="BY61"/>
  <c r="BY59"/>
  <c r="BY57"/>
  <c r="CI57"/>
  <c r="BY74"/>
  <c r="BY72"/>
  <c r="BY70"/>
  <c r="BY68"/>
  <c r="BY66"/>
  <c r="BY64"/>
  <c r="BY62"/>
  <c r="BY60"/>
  <c r="BY58"/>
  <c r="CJ57"/>
  <c r="BY76" i="4"/>
  <c r="BY60"/>
  <c r="BY64"/>
  <c r="BY68"/>
  <c r="BY72"/>
  <c r="BY57"/>
  <c r="BY69"/>
  <c r="BY59"/>
  <c r="BY63"/>
  <c r="BY67"/>
  <c r="BY71"/>
  <c r="BY75"/>
  <c r="BY58"/>
  <c r="BY62"/>
  <c r="BY66"/>
  <c r="BY70"/>
  <c r="BY74"/>
  <c r="CI57"/>
  <c r="BY61"/>
  <c r="BY65"/>
  <c r="BY73"/>
  <c r="CJ57"/>
  <c r="BO7" i="11"/>
  <c r="AZ7" i="10"/>
  <c r="BO32" i="4"/>
  <c r="D13" i="12"/>
  <c r="D38" s="1"/>
  <c r="D63" s="1"/>
  <c r="A38"/>
  <c r="A63" s="1"/>
  <c r="BY76" i="11"/>
  <c r="BY75"/>
  <c r="BY60"/>
  <c r="BY68"/>
  <c r="CI57"/>
  <c r="BY57"/>
  <c r="BY65"/>
  <c r="BY73"/>
  <c r="BY64"/>
  <c r="BY69"/>
  <c r="BY70"/>
  <c r="BY59"/>
  <c r="CJ57"/>
  <c r="BY66"/>
  <c r="BY74"/>
  <c r="BY58"/>
  <c r="BY63"/>
  <c r="BY71"/>
  <c r="BY72"/>
  <c r="BY61"/>
  <c r="BY62"/>
  <c r="BY67"/>
  <c r="A38" i="4"/>
  <c r="A63" s="1"/>
  <c r="D13"/>
  <c r="D38" s="1"/>
  <c r="D63" s="1"/>
  <c r="A60" i="10"/>
  <c r="BE57" s="1"/>
  <c r="AU43"/>
  <c r="AU73"/>
  <c r="AU69"/>
  <c r="AU65"/>
  <c r="AU62"/>
  <c r="AU58"/>
  <c r="AU67"/>
  <c r="AU64"/>
  <c r="AU66"/>
  <c r="AU63"/>
  <c r="BF57"/>
  <c r="AU76"/>
  <c r="AU72"/>
  <c r="AU68"/>
  <c r="AU61"/>
  <c r="AU59"/>
  <c r="AU57"/>
  <c r="AU75"/>
  <c r="AU71"/>
  <c r="AU60"/>
  <c r="AU74"/>
  <c r="AU70"/>
  <c r="AU35"/>
  <c r="AU39"/>
  <c r="AU44"/>
  <c r="AU48"/>
  <c r="AU33"/>
  <c r="AU41"/>
  <c r="AU50"/>
  <c r="AU40"/>
  <c r="AU49"/>
  <c r="AU34"/>
  <c r="AU38"/>
  <c r="AU42"/>
  <c r="AU47"/>
  <c r="AU51"/>
  <c r="AU32"/>
  <c r="AU37"/>
  <c r="AU46"/>
  <c r="AU36"/>
  <c r="AU45"/>
  <c r="BF32"/>
  <c r="BE32"/>
  <c r="BT57" i="12"/>
  <c r="BJ58"/>
  <c r="BJ62"/>
  <c r="BJ66"/>
  <c r="BJ70"/>
  <c r="BJ74"/>
  <c r="BJ60"/>
  <c r="BJ68"/>
  <c r="BJ72"/>
  <c r="BJ76"/>
  <c r="BU57"/>
  <c r="BJ59"/>
  <c r="BJ63"/>
  <c r="BJ67"/>
  <c r="BJ71"/>
  <c r="BJ61"/>
  <c r="BJ65"/>
  <c r="BJ69"/>
  <c r="BJ73"/>
  <c r="BJ57"/>
  <c r="BJ64"/>
  <c r="BJ75"/>
  <c r="D13" i="11"/>
  <c r="D38" s="1"/>
  <c r="D63" s="1"/>
  <c r="A38"/>
  <c r="A63" s="1"/>
  <c r="AK32" i="10"/>
  <c r="AK57"/>
  <c r="A61" i="6"/>
  <c r="BT32"/>
  <c r="BJ36"/>
  <c r="BJ40"/>
  <c r="BJ44"/>
  <c r="BJ48"/>
  <c r="BJ34"/>
  <c r="BJ46"/>
  <c r="BJ32"/>
  <c r="BJ35"/>
  <c r="BJ39"/>
  <c r="BJ43"/>
  <c r="BJ47"/>
  <c r="BJ51"/>
  <c r="BU32"/>
  <c r="BJ38"/>
  <c r="BJ42"/>
  <c r="BJ50"/>
  <c r="BJ33"/>
  <c r="BJ37"/>
  <c r="BJ41"/>
  <c r="BJ45"/>
  <c r="BJ49"/>
  <c r="AZ57"/>
  <c r="A61" i="11"/>
  <c r="BU32"/>
  <c r="BJ36"/>
  <c r="BJ40"/>
  <c r="BJ44"/>
  <c r="BJ48"/>
  <c r="BJ35"/>
  <c r="BJ39"/>
  <c r="BJ43"/>
  <c r="BJ47"/>
  <c r="BJ51"/>
  <c r="BJ34"/>
  <c r="BJ38"/>
  <c r="BJ42"/>
  <c r="BJ46"/>
  <c r="BJ50"/>
  <c r="BT32"/>
  <c r="BJ33"/>
  <c r="BJ37"/>
  <c r="BJ41"/>
  <c r="BJ45"/>
  <c r="BJ49"/>
  <c r="BJ32"/>
  <c r="AZ32"/>
  <c r="AZ57"/>
  <c r="K7" i="4"/>
  <c r="B55" i="13"/>
  <c r="Q62"/>
  <c r="H40"/>
  <c r="M54"/>
  <c r="S54"/>
  <c r="N42"/>
  <c r="H57"/>
  <c r="S76"/>
  <c r="Q80"/>
  <c r="B54"/>
  <c r="N48"/>
  <c r="S84"/>
  <c r="N57"/>
  <c r="N52"/>
  <c r="Q55"/>
  <c r="S62"/>
  <c r="S51"/>
  <c r="Q76"/>
  <c r="K55"/>
  <c r="M51"/>
  <c r="M55"/>
  <c r="N41"/>
  <c r="H37"/>
  <c r="H53"/>
  <c r="S85"/>
  <c r="N37"/>
  <c r="K51"/>
  <c r="Q85"/>
  <c r="S80"/>
  <c r="N40"/>
  <c r="S71"/>
  <c r="Q54"/>
  <c r="K54"/>
  <c r="N56"/>
  <c r="H52"/>
  <c r="N53"/>
  <c r="Q71"/>
  <c r="B51"/>
  <c r="Q84"/>
  <c r="H41"/>
  <c r="H56"/>
  <c r="S55"/>
  <c r="Q51"/>
  <c r="T48" l="1"/>
  <c r="AZ47"/>
  <c r="Y55"/>
  <c r="Y51"/>
  <c r="Y54"/>
  <c r="W54"/>
  <c r="W55"/>
  <c r="W51"/>
  <c r="W80"/>
  <c r="T42"/>
  <c r="BO32" i="12"/>
  <c r="Y80" i="13"/>
  <c r="T56"/>
  <c r="T40"/>
  <c r="T53"/>
  <c r="T37"/>
  <c r="T41"/>
  <c r="T57"/>
  <c r="T52"/>
  <c r="D13" i="7"/>
  <c r="D38" s="1"/>
  <c r="D63" s="1"/>
  <c r="A38"/>
  <c r="A63" s="1"/>
  <c r="A37" i="3"/>
  <c r="A62" s="1"/>
  <c r="A13"/>
  <c r="D12"/>
  <c r="D37" s="1"/>
  <c r="D62" s="1"/>
  <c r="BY74" i="7"/>
  <c r="BY76"/>
  <c r="BY72"/>
  <c r="BY75"/>
  <c r="BY64"/>
  <c r="BY70"/>
  <c r="BY66"/>
  <c r="BY65"/>
  <c r="BY73"/>
  <c r="BY57"/>
  <c r="BY69"/>
  <c r="CJ57"/>
  <c r="BY59"/>
  <c r="BY62"/>
  <c r="BY58"/>
  <c r="CI57"/>
  <c r="BY63"/>
  <c r="BY71"/>
  <c r="BY68"/>
  <c r="BY61"/>
  <c r="BY60"/>
  <c r="BY67"/>
  <c r="BJ61"/>
  <c r="BJ65"/>
  <c r="BJ69"/>
  <c r="BJ73"/>
  <c r="BJ64"/>
  <c r="BJ72"/>
  <c r="BJ59"/>
  <c r="BJ67"/>
  <c r="BJ75"/>
  <c r="BJ58"/>
  <c r="BJ62"/>
  <c r="BJ66"/>
  <c r="BJ70"/>
  <c r="BJ74"/>
  <c r="BJ57"/>
  <c r="BU57"/>
  <c r="BT57"/>
  <c r="BJ60"/>
  <c r="BJ68"/>
  <c r="BJ76"/>
  <c r="BJ63"/>
  <c r="BJ71"/>
  <c r="BO7" i="8"/>
  <c r="BO32" i="7"/>
  <c r="BO7" i="3"/>
  <c r="A61" i="8"/>
  <c r="BU32"/>
  <c r="BT32"/>
  <c r="BJ33"/>
  <c r="BJ37"/>
  <c r="BJ41"/>
  <c r="BJ45"/>
  <c r="BJ49"/>
  <c r="BJ36"/>
  <c r="BJ44"/>
  <c r="BJ39"/>
  <c r="BJ47"/>
  <c r="BJ32"/>
  <c r="BJ34"/>
  <c r="BJ38"/>
  <c r="BJ42"/>
  <c r="BJ46"/>
  <c r="BJ50"/>
  <c r="BJ40"/>
  <c r="BJ48"/>
  <c r="BJ35"/>
  <c r="BJ43"/>
  <c r="BJ51"/>
  <c r="A13"/>
  <c r="A37"/>
  <c r="A62" s="1"/>
  <c r="D12"/>
  <c r="D37" s="1"/>
  <c r="D62" s="1"/>
  <c r="A61" i="3"/>
  <c r="BJ35"/>
  <c r="BJ39"/>
  <c r="BJ43"/>
  <c r="BJ47"/>
  <c r="BJ51"/>
  <c r="BJ32"/>
  <c r="BJ38"/>
  <c r="BJ46"/>
  <c r="BU32"/>
  <c r="BT32"/>
  <c r="BJ37"/>
  <c r="BJ45"/>
  <c r="BJ36"/>
  <c r="BJ40"/>
  <c r="BJ44"/>
  <c r="BJ48"/>
  <c r="BJ34"/>
  <c r="BJ42"/>
  <c r="BJ50"/>
  <c r="BJ33"/>
  <c r="BJ41"/>
  <c r="BJ49"/>
  <c r="CN76" i="6"/>
  <c r="CN71"/>
  <c r="CN73"/>
  <c r="CN63"/>
  <c r="CN67"/>
  <c r="CN65"/>
  <c r="CN58"/>
  <c r="CN66"/>
  <c r="CN74"/>
  <c r="CN57"/>
  <c r="CX57"/>
  <c r="CN70"/>
  <c r="CN69"/>
  <c r="CN60"/>
  <c r="CN68"/>
  <c r="CN59"/>
  <c r="CY57"/>
  <c r="CN64"/>
  <c r="CN72"/>
  <c r="CN61"/>
  <c r="CN62"/>
  <c r="CN75"/>
  <c r="AZ57" i="8"/>
  <c r="AZ57" i="3"/>
  <c r="AZ32" i="8"/>
  <c r="CD57" i="6"/>
  <c r="AZ32" i="3"/>
  <c r="Y71" i="13"/>
  <c r="Y76"/>
  <c r="W76"/>
  <c r="W85"/>
  <c r="W62"/>
  <c r="Y62"/>
  <c r="W71"/>
  <c r="Y84"/>
  <c r="W84"/>
  <c r="Y85"/>
  <c r="CN76" i="4"/>
  <c r="CN59"/>
  <c r="CN63"/>
  <c r="CN67"/>
  <c r="CN71"/>
  <c r="CN75"/>
  <c r="CN58"/>
  <c r="CN62"/>
  <c r="CN66"/>
  <c r="CN70"/>
  <c r="CN74"/>
  <c r="CX57"/>
  <c r="CN61"/>
  <c r="CN65"/>
  <c r="CN69"/>
  <c r="CN73"/>
  <c r="CY57"/>
  <c r="CN60"/>
  <c r="CN64"/>
  <c r="CN68"/>
  <c r="CN72"/>
  <c r="CN57"/>
  <c r="CN57" i="11"/>
  <c r="CN76"/>
  <c r="CN62"/>
  <c r="CN58"/>
  <c r="CN70"/>
  <c r="CN63"/>
  <c r="CN71"/>
  <c r="CN66"/>
  <c r="CN59"/>
  <c r="CN75"/>
  <c r="CN72"/>
  <c r="CN65"/>
  <c r="CX57"/>
  <c r="CN68"/>
  <c r="CN61"/>
  <c r="CN69"/>
  <c r="CN60"/>
  <c r="CN74"/>
  <c r="CN67"/>
  <c r="CN64"/>
  <c r="CY57"/>
  <c r="CN73"/>
  <c r="CN76" i="12"/>
  <c r="CX57"/>
  <c r="CN75"/>
  <c r="CN73"/>
  <c r="CN71"/>
  <c r="CN69"/>
  <c r="CN67"/>
  <c r="CN65"/>
  <c r="CN63"/>
  <c r="CN61"/>
  <c r="CN59"/>
  <c r="CY57"/>
  <c r="CN74"/>
  <c r="CN72"/>
  <c r="CN70"/>
  <c r="CN68"/>
  <c r="CN66"/>
  <c r="CN64"/>
  <c r="CN62"/>
  <c r="CN60"/>
  <c r="CN58"/>
  <c r="CN57"/>
  <c r="A61" i="10"/>
  <c r="BJ36"/>
  <c r="BJ40"/>
  <c r="BJ44"/>
  <c r="BJ48"/>
  <c r="BJ38"/>
  <c r="BJ46"/>
  <c r="BJ50"/>
  <c r="BJ32"/>
  <c r="BJ37"/>
  <c r="BJ45"/>
  <c r="BJ35"/>
  <c r="BJ39"/>
  <c r="BJ43"/>
  <c r="BJ47"/>
  <c r="BJ51"/>
  <c r="BU32"/>
  <c r="BT32"/>
  <c r="BJ34"/>
  <c r="BJ42"/>
  <c r="BJ33"/>
  <c r="BJ41"/>
  <c r="BJ49"/>
  <c r="A13"/>
  <c r="A37"/>
  <c r="A62" s="1"/>
  <c r="D12"/>
  <c r="D37" s="1"/>
  <c r="D62" s="1"/>
  <c r="CD57" i="4"/>
  <c r="BO57"/>
  <c r="BO57" i="12"/>
  <c r="AZ32" i="10"/>
  <c r="AZ57"/>
  <c r="CD57" i="11"/>
  <c r="BO7" i="10"/>
  <c r="BJ61" i="6"/>
  <c r="BJ65"/>
  <c r="BJ69"/>
  <c r="BJ73"/>
  <c r="BJ71"/>
  <c r="BT57"/>
  <c r="BJ60"/>
  <c r="BJ64"/>
  <c r="BJ68"/>
  <c r="BJ72"/>
  <c r="BJ76"/>
  <c r="BU57"/>
  <c r="BJ59"/>
  <c r="BJ63"/>
  <c r="BJ67"/>
  <c r="BJ75"/>
  <c r="BJ57"/>
  <c r="BJ58"/>
  <c r="BJ62"/>
  <c r="BJ66"/>
  <c r="BJ70"/>
  <c r="BJ74"/>
  <c r="BO32"/>
  <c r="BJ61" i="11"/>
  <c r="BJ65"/>
  <c r="BJ69"/>
  <c r="BJ73"/>
  <c r="BT57"/>
  <c r="BJ60"/>
  <c r="BJ64"/>
  <c r="BJ68"/>
  <c r="BJ72"/>
  <c r="BJ76"/>
  <c r="BJ59"/>
  <c r="BJ63"/>
  <c r="BJ67"/>
  <c r="BJ71"/>
  <c r="BJ75"/>
  <c r="BU57"/>
  <c r="BJ58"/>
  <c r="BJ62"/>
  <c r="BJ66"/>
  <c r="BJ70"/>
  <c r="BJ74"/>
  <c r="BJ57"/>
  <c r="BO32"/>
  <c r="M7" i="4"/>
  <c r="D6" i="13" s="1"/>
  <c r="M7" i="5"/>
  <c r="D7" i="13" s="1"/>
  <c r="N54"/>
  <c r="Q94"/>
  <c r="S94"/>
  <c r="N55"/>
  <c r="Q81"/>
  <c r="N71"/>
  <c r="S98"/>
  <c r="Q90"/>
  <c r="Q66"/>
  <c r="S66"/>
  <c r="Q98"/>
  <c r="H51"/>
  <c r="N51"/>
  <c r="H54"/>
  <c r="Q99"/>
  <c r="H55"/>
  <c r="S70"/>
  <c r="N80"/>
  <c r="S67"/>
  <c r="S99"/>
  <c r="Q67"/>
  <c r="N62"/>
  <c r="S90"/>
  <c r="S81"/>
  <c r="Q70"/>
  <c r="N85"/>
  <c r="N84"/>
  <c r="N76"/>
  <c r="AZ49" l="1"/>
  <c r="AZ48"/>
  <c r="W94"/>
  <c r="W67"/>
  <c r="W81"/>
  <c r="Y94"/>
  <c r="Y81"/>
  <c r="CD57" i="7"/>
  <c r="T76" i="13"/>
  <c r="Y67"/>
  <c r="Y66"/>
  <c r="T84"/>
  <c r="T62"/>
  <c r="T55"/>
  <c r="T80"/>
  <c r="T51"/>
  <c r="T85"/>
  <c r="T71"/>
  <c r="T54"/>
  <c r="BY74" i="3"/>
  <c r="BY76"/>
  <c r="CI57"/>
  <c r="BY73"/>
  <c r="BY63"/>
  <c r="CJ57"/>
  <c r="BY64"/>
  <c r="BY72"/>
  <c r="BY57"/>
  <c r="BY60"/>
  <c r="BY61"/>
  <c r="BY58"/>
  <c r="BY69"/>
  <c r="BY59"/>
  <c r="BY75"/>
  <c r="BY62"/>
  <c r="BY70"/>
  <c r="BY65"/>
  <c r="BY71"/>
  <c r="BY68"/>
  <c r="BY67"/>
  <c r="BY66"/>
  <c r="D13" i="8"/>
  <c r="D38" s="1"/>
  <c r="D63" s="1"/>
  <c r="A38"/>
  <c r="A63" s="1"/>
  <c r="BY76"/>
  <c r="BY75"/>
  <c r="BY62"/>
  <c r="CI57"/>
  <c r="BY60"/>
  <c r="BY57"/>
  <c r="BY65"/>
  <c r="BY73"/>
  <c r="BY68"/>
  <c r="BY61"/>
  <c r="BY66"/>
  <c r="BY67"/>
  <c r="BY58"/>
  <c r="BY74"/>
  <c r="CJ57"/>
  <c r="BY72"/>
  <c r="BY63"/>
  <c r="BY71"/>
  <c r="BY70"/>
  <c r="BY69"/>
  <c r="BY64"/>
  <c r="BY59"/>
  <c r="BU57"/>
  <c r="BT57"/>
  <c r="BJ58"/>
  <c r="BJ62"/>
  <c r="BJ66"/>
  <c r="BJ70"/>
  <c r="BJ74"/>
  <c r="BJ61"/>
  <c r="BJ69"/>
  <c r="BJ64"/>
  <c r="BJ72"/>
  <c r="BJ57"/>
  <c r="BJ59"/>
  <c r="BJ63"/>
  <c r="BJ67"/>
  <c r="BJ71"/>
  <c r="BJ75"/>
  <c r="BJ65"/>
  <c r="BJ73"/>
  <c r="BJ60"/>
  <c r="BJ68"/>
  <c r="BJ76"/>
  <c r="CS57" i="12"/>
  <c r="CS57" i="4"/>
  <c r="BO32" i="8"/>
  <c r="BJ60" i="3"/>
  <c r="BJ64"/>
  <c r="BJ68"/>
  <c r="BJ72"/>
  <c r="BJ76"/>
  <c r="BJ57"/>
  <c r="BJ63"/>
  <c r="BJ71"/>
  <c r="BU57"/>
  <c r="BT57"/>
  <c r="BJ58"/>
  <c r="BJ66"/>
  <c r="BJ74"/>
  <c r="BJ61"/>
  <c r="BJ65"/>
  <c r="BJ69"/>
  <c r="BJ73"/>
  <c r="BJ59"/>
  <c r="BJ67"/>
  <c r="BJ75"/>
  <c r="BJ62"/>
  <c r="BJ70"/>
  <c r="D13"/>
  <c r="D38" s="1"/>
  <c r="D63" s="1"/>
  <c r="A38"/>
  <c r="A63" s="1"/>
  <c r="CN74" i="7"/>
  <c r="CN76"/>
  <c r="CN57"/>
  <c r="CN65"/>
  <c r="CX57"/>
  <c r="CN75"/>
  <c r="CN64"/>
  <c r="CN72"/>
  <c r="CY57"/>
  <c r="CN73"/>
  <c r="CN60"/>
  <c r="CN59"/>
  <c r="CN66"/>
  <c r="CN61"/>
  <c r="CN71"/>
  <c r="CN62"/>
  <c r="CN70"/>
  <c r="CN67"/>
  <c r="CN68"/>
  <c r="CN69"/>
  <c r="CN58"/>
  <c r="CS57" i="6"/>
  <c r="BO32" i="3"/>
  <c r="BO57" i="7"/>
  <c r="W99" i="13"/>
  <c r="Y99"/>
  <c r="W90"/>
  <c r="Y70"/>
  <c r="Y98"/>
  <c r="W98"/>
  <c r="Y90"/>
  <c r="BO32" i="10"/>
  <c r="CS57" i="11"/>
  <c r="D13" i="10"/>
  <c r="D38" s="1"/>
  <c r="D63" s="1"/>
  <c r="A38"/>
  <c r="A63" s="1"/>
  <c r="BY76"/>
  <c r="BY75"/>
  <c r="BY70"/>
  <c r="BY62"/>
  <c r="BY58"/>
  <c r="BY72"/>
  <c r="BY64"/>
  <c r="CJ57"/>
  <c r="BY74"/>
  <c r="BY66"/>
  <c r="BY68"/>
  <c r="BY60"/>
  <c r="BY57"/>
  <c r="BY63"/>
  <c r="BY71"/>
  <c r="BY67"/>
  <c r="BY65"/>
  <c r="CI57"/>
  <c r="BY61"/>
  <c r="BY69"/>
  <c r="BY59"/>
  <c r="BY73"/>
  <c r="BU57"/>
  <c r="BJ61"/>
  <c r="BJ65"/>
  <c r="BJ69"/>
  <c r="BJ73"/>
  <c r="BJ67"/>
  <c r="BJ71"/>
  <c r="BJ75"/>
  <c r="BJ57"/>
  <c r="BJ58"/>
  <c r="BJ62"/>
  <c r="BJ66"/>
  <c r="BJ74"/>
  <c r="BT57"/>
  <c r="BJ60"/>
  <c r="BJ64"/>
  <c r="BJ68"/>
  <c r="BJ72"/>
  <c r="BJ76"/>
  <c r="BJ59"/>
  <c r="BJ63"/>
  <c r="BJ70"/>
  <c r="W66" i="13"/>
  <c r="W70"/>
  <c r="BO57" i="6"/>
  <c r="BO57" i="11"/>
  <c r="N66" i="13"/>
  <c r="N90"/>
  <c r="P98"/>
  <c r="Q79"/>
  <c r="Q68"/>
  <c r="S95"/>
  <c r="Q82"/>
  <c r="N94"/>
  <c r="Q95"/>
  <c r="Q83"/>
  <c r="N70"/>
  <c r="Q69"/>
  <c r="N67"/>
  <c r="S69"/>
  <c r="S68"/>
  <c r="S83"/>
  <c r="P90"/>
  <c r="S79"/>
  <c r="N81"/>
  <c r="N99"/>
  <c r="N98"/>
  <c r="S82"/>
  <c r="Q65"/>
  <c r="S65"/>
  <c r="P94"/>
  <c r="P99"/>
  <c r="AZ50" l="1"/>
  <c r="W95"/>
  <c r="W82"/>
  <c r="W65"/>
  <c r="W68"/>
  <c r="W79"/>
  <c r="Y95"/>
  <c r="Y79"/>
  <c r="Y82"/>
  <c r="T81"/>
  <c r="T94"/>
  <c r="T99"/>
  <c r="T98"/>
  <c r="T90"/>
  <c r="V94"/>
  <c r="V99"/>
  <c r="T67"/>
  <c r="T66"/>
  <c r="Y65"/>
  <c r="T70"/>
  <c r="V90"/>
  <c r="V98"/>
  <c r="Y68"/>
  <c r="CN74" i="3"/>
  <c r="CN76"/>
  <c r="CN75"/>
  <c r="CN67"/>
  <c r="CN59"/>
  <c r="CN65"/>
  <c r="CN69"/>
  <c r="CN61"/>
  <c r="CN71"/>
  <c r="CN63"/>
  <c r="CN73"/>
  <c r="CY57"/>
  <c r="CX57"/>
  <c r="CN62"/>
  <c r="CN70"/>
  <c r="CN58"/>
  <c r="CN64"/>
  <c r="CN72"/>
  <c r="CN60"/>
  <c r="CN68"/>
  <c r="CN66"/>
  <c r="CN57"/>
  <c r="CD57"/>
  <c r="CS57" i="7"/>
  <c r="BO57" i="8"/>
  <c r="CN70"/>
  <c r="CN76"/>
  <c r="CN60"/>
  <c r="CN68"/>
  <c r="CN74"/>
  <c r="CN58"/>
  <c r="CN66"/>
  <c r="CN72"/>
  <c r="CN63"/>
  <c r="CN71"/>
  <c r="CN57"/>
  <c r="CN67"/>
  <c r="CN75"/>
  <c r="CX57"/>
  <c r="CY57"/>
  <c r="CN65"/>
  <c r="CN64"/>
  <c r="CN61"/>
  <c r="CN69"/>
  <c r="CN62"/>
  <c r="CN59"/>
  <c r="CN73"/>
  <c r="BO57" i="3"/>
  <c r="CD57" i="8"/>
  <c r="W83" i="13"/>
  <c r="Y69"/>
  <c r="W69"/>
  <c r="Y83"/>
  <c r="CN76" i="10"/>
  <c r="CN74"/>
  <c r="CN59"/>
  <c r="CN69"/>
  <c r="CN57"/>
  <c r="CN64"/>
  <c r="CN72"/>
  <c r="CN73"/>
  <c r="CN60"/>
  <c r="CN68"/>
  <c r="CN71"/>
  <c r="CN58"/>
  <c r="CN67"/>
  <c r="CN75"/>
  <c r="CN65"/>
  <c r="CN62"/>
  <c r="CN70"/>
  <c r="CN63"/>
  <c r="CY57"/>
  <c r="CN61"/>
  <c r="CX57"/>
  <c r="CN66"/>
  <c r="BO57"/>
  <c r="CD57"/>
  <c r="N69" i="13"/>
  <c r="N82"/>
  <c r="S96"/>
  <c r="P95"/>
  <c r="Q96"/>
  <c r="Q97"/>
  <c r="N65"/>
  <c r="S97"/>
  <c r="Q93"/>
  <c r="N83"/>
  <c r="S93"/>
  <c r="N68"/>
  <c r="N79"/>
  <c r="N95"/>
  <c r="W96" l="1"/>
  <c r="W93"/>
  <c r="Y93"/>
  <c r="Y96"/>
  <c r="T95"/>
  <c r="T69"/>
  <c r="T65"/>
  <c r="T82"/>
  <c r="T68"/>
  <c r="V95"/>
  <c r="T83"/>
  <c r="T79"/>
  <c r="CS57" i="8"/>
  <c r="CS57" i="3"/>
  <c r="W97" i="13"/>
  <c r="Y97"/>
  <c r="CS57" i="10"/>
  <c r="N97" i="13"/>
  <c r="P96"/>
  <c r="P97"/>
  <c r="P93"/>
  <c r="N93"/>
  <c r="N96"/>
  <c r="T96" l="1"/>
  <c r="T93"/>
  <c r="T97"/>
  <c r="V93"/>
  <c r="V97"/>
  <c r="V96"/>
</calcChain>
</file>

<file path=xl/sharedStrings.xml><?xml version="1.0" encoding="utf-8"?>
<sst xmlns="http://schemas.openxmlformats.org/spreadsheetml/2006/main" count="3618" uniqueCount="64">
  <si>
    <t>Dati raccolti dalle simulazioni</t>
  </si>
  <si>
    <t>Tempo Totale Tx [s]</t>
  </si>
  <si>
    <t>% Nodi Raggiunti [# %]</t>
  </si>
  <si>
    <t>N° Nodi Raggiunti [#]</t>
  </si>
  <si>
    <t>Numero Nodi</t>
  </si>
  <si>
    <t>Ripetizione</t>
  </si>
  <si>
    <t>Raggio BT [m]</t>
  </si>
  <si>
    <t>area length</t>
  </si>
  <si>
    <t>area width</t>
  </si>
  <si>
    <t>N°Nodi Raggiunti Medio</t>
  </si>
  <si>
    <t>Packet Size</t>
  </si>
  <si>
    <t>MB</t>
  </si>
  <si>
    <t>T tot Tx Medio (con zeri)</t>
  </si>
  <si>
    <t>T tot Tx Medio (no zeri)</t>
  </si>
  <si>
    <t>=</t>
  </si>
  <si>
    <t>x12</t>
  </si>
  <si>
    <t>x13</t>
  </si>
  <si>
    <t>x14</t>
  </si>
  <si>
    <t>x15</t>
  </si>
  <si>
    <t>x16</t>
  </si>
  <si>
    <t>x17</t>
  </si>
  <si>
    <t>x^2=</t>
  </si>
  <si>
    <t>x^2 =</t>
  </si>
  <si>
    <t>216,7,</t>
  </si>
  <si>
    <t>No D</t>
  </si>
  <si>
    <t>D = 0,02</t>
  </si>
  <si>
    <t>E[TxTime]</t>
  </si>
  <si>
    <t>%Raggiunti</t>
  </si>
  <si>
    <t>N°Nodi</t>
  </si>
  <si>
    <t>R10</t>
  </si>
  <si>
    <t>R15</t>
  </si>
  <si>
    <t>GRAFICI</t>
  </si>
  <si>
    <t>Densità [nodi/m^2]</t>
  </si>
  <si>
    <t>DENSITA'</t>
  </si>
  <si>
    <t>DENSITA' 0,02</t>
  </si>
  <si>
    <t>DENSITA' 0,01</t>
  </si>
  <si>
    <t>DENSITA' 0,008</t>
  </si>
  <si>
    <t>%nodi raggiunti</t>
  </si>
  <si>
    <t>T tot Tx Medio</t>
  </si>
  <si>
    <t>AVG</t>
  </si>
  <si>
    <t>TotTxTime</t>
  </si>
  <si>
    <t>σ</t>
  </si>
  <si>
    <t>±</t>
  </si>
  <si>
    <t>run</t>
  </si>
  <si>
    <t>var</t>
  </si>
  <si>
    <t>dev.std.</t>
  </si>
  <si>
    <t>152,79ì6</t>
  </si>
  <si>
    <t>407,4,</t>
  </si>
  <si>
    <t>R50</t>
  </si>
  <si>
    <t>DENSITA' 0,001</t>
  </si>
  <si>
    <t>N° Nodi:</t>
  </si>
  <si>
    <t>D = 0,01</t>
  </si>
  <si>
    <t>DENSITA' 0,0005</t>
  </si>
  <si>
    <t>DENSITA' 0,0001</t>
  </si>
  <si>
    <t>D = 0,001</t>
  </si>
  <si>
    <t>D = 0,008</t>
  </si>
  <si>
    <t>Int. Confidenza 95%</t>
  </si>
  <si>
    <t>I.C. 95%</t>
  </si>
  <si>
    <t>D = 0,0005</t>
  </si>
  <si>
    <t>D = 0,0001</t>
  </si>
  <si>
    <t>D</t>
  </si>
  <si>
    <t>Tmax</t>
  </si>
  <si>
    <t>min</t>
  </si>
  <si>
    <t>sec</t>
  </si>
</sst>
</file>

<file path=xl/styles.xml><?xml version="1.0" encoding="utf-8"?>
<styleSheet xmlns="http://schemas.openxmlformats.org/spreadsheetml/2006/main">
  <numFmts count="1">
    <numFmt numFmtId="164" formatCode="0.0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D6C700"/>
        <bgColor indexed="64"/>
      </patternFill>
    </fill>
    <fill>
      <patternFill patternType="solid">
        <fgColor rgb="FFFFFFB3"/>
        <bgColor indexed="64"/>
      </patternFill>
    </fill>
    <fill>
      <patternFill patternType="solid">
        <fgColor rgb="FFFF15EE"/>
        <bgColor indexed="64"/>
      </patternFill>
    </fill>
    <fill>
      <patternFill patternType="solid">
        <fgColor rgb="FFFFB7F5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4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10" fontId="0" fillId="0" borderId="0" xfId="0" applyNumberFormat="1"/>
    <xf numFmtId="0" fontId="1" fillId="6" borderId="4" xfId="0" applyFont="1" applyFill="1" applyBorder="1" applyAlignment="1">
      <alignment horizontal="center" vertical="center" wrapText="1"/>
    </xf>
    <xf numFmtId="0" fontId="2" fillId="0" borderId="0" xfId="0" applyFont="1"/>
    <xf numFmtId="0" fontId="1" fillId="7" borderId="4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7" xfId="0" applyBorder="1"/>
    <xf numFmtId="0" fontId="1" fillId="8" borderId="4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10" fontId="1" fillId="8" borderId="4" xfId="0" applyNumberFormat="1" applyFont="1" applyFill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Font="1"/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10" fontId="0" fillId="0" borderId="12" xfId="0" applyNumberFormat="1" applyBorder="1" applyAlignment="1">
      <alignment horizontal="center" vertical="center"/>
    </xf>
    <xf numFmtId="10" fontId="0" fillId="0" borderId="13" xfId="0" applyNumberFormat="1" applyBorder="1" applyAlignment="1">
      <alignment horizontal="center" vertical="center"/>
    </xf>
    <xf numFmtId="10" fontId="0" fillId="0" borderId="11" xfId="0" applyNumberFormat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/>
    <xf numFmtId="0" fontId="0" fillId="0" borderId="10" xfId="0" applyBorder="1"/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right"/>
    </xf>
    <xf numFmtId="0" fontId="0" fillId="0" borderId="10" xfId="0" applyBorder="1" applyAlignment="1">
      <alignment horizontal="center"/>
    </xf>
    <xf numFmtId="0" fontId="1" fillId="0" borderId="12" xfId="0" applyFont="1" applyBorder="1"/>
    <xf numFmtId="0" fontId="0" fillId="0" borderId="14" xfId="0" applyBorder="1"/>
    <xf numFmtId="0" fontId="0" fillId="0" borderId="14" xfId="0" applyBorder="1" applyAlignment="1">
      <alignment horizontal="left"/>
    </xf>
    <xf numFmtId="0" fontId="0" fillId="0" borderId="14" xfId="0" applyBorder="1" applyAlignment="1">
      <alignment horizontal="right"/>
    </xf>
    <xf numFmtId="0" fontId="0" fillId="0" borderId="14" xfId="0" applyBorder="1" applyAlignment="1">
      <alignment horizontal="center"/>
    </xf>
    <xf numFmtId="0" fontId="0" fillId="0" borderId="15" xfId="0" applyBorder="1"/>
    <xf numFmtId="0" fontId="1" fillId="9" borderId="4" xfId="0" applyFont="1" applyFill="1" applyBorder="1" applyAlignment="1">
      <alignment horizontal="center" vertical="center" wrapText="1"/>
    </xf>
    <xf numFmtId="0" fontId="1" fillId="14" borderId="4" xfId="0" applyFont="1" applyFill="1" applyBorder="1" applyAlignment="1">
      <alignment horizontal="center" vertical="center" wrapText="1"/>
    </xf>
    <xf numFmtId="0" fontId="1" fillId="15" borderId="4" xfId="0" applyFont="1" applyFill="1" applyBorder="1" applyAlignment="1">
      <alignment horizontal="center" vertical="center" wrapText="1"/>
    </xf>
    <xf numFmtId="0" fontId="1" fillId="13" borderId="4" xfId="0" applyFont="1" applyFill="1" applyBorder="1" applyAlignment="1">
      <alignment horizontal="center" vertical="center"/>
    </xf>
    <xf numFmtId="10" fontId="1" fillId="13" borderId="4" xfId="0" applyNumberFormat="1" applyFont="1" applyFill="1" applyBorder="1" applyAlignment="1">
      <alignment horizontal="center" vertical="center"/>
    </xf>
    <xf numFmtId="0" fontId="1" fillId="16" borderId="4" xfId="0" applyFont="1" applyFill="1" applyBorder="1" applyAlignment="1">
      <alignment horizontal="center" vertical="center" wrapText="1"/>
    </xf>
    <xf numFmtId="0" fontId="0" fillId="16" borderId="0" xfId="0" applyFill="1" applyAlignment="1">
      <alignment horizontal="center" vertical="center"/>
    </xf>
    <xf numFmtId="0" fontId="1" fillId="17" borderId="4" xfId="0" applyFont="1" applyFill="1" applyBorder="1" applyAlignment="1">
      <alignment horizontal="center" vertical="center"/>
    </xf>
    <xf numFmtId="10" fontId="1" fillId="17" borderId="4" xfId="0" applyNumberFormat="1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8" borderId="10" xfId="0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0" fontId="7" fillId="9" borderId="4" xfId="0" applyFont="1" applyFill="1" applyBorder="1" applyAlignment="1">
      <alignment horizontal="center" vertical="center" wrapText="1"/>
    </xf>
    <xf numFmtId="0" fontId="1" fillId="13" borderId="4" xfId="0" applyNumberFormat="1" applyFont="1" applyFill="1" applyBorder="1" applyAlignment="1">
      <alignment horizontal="center" vertical="center"/>
    </xf>
    <xf numFmtId="0" fontId="1" fillId="17" borderId="4" xfId="0" applyNumberFormat="1" applyFont="1" applyFill="1" applyBorder="1" applyAlignment="1">
      <alignment horizontal="center" vertical="center"/>
    </xf>
    <xf numFmtId="0" fontId="0" fillId="0" borderId="0" xfId="0" applyNumberFormat="1"/>
    <xf numFmtId="10" fontId="0" fillId="0" borderId="15" xfId="0" applyNumberFormat="1" applyBorder="1" applyAlignment="1">
      <alignment horizontal="center" vertical="center"/>
    </xf>
    <xf numFmtId="10" fontId="0" fillId="0" borderId="18" xfId="0" applyNumberFormat="1" applyBorder="1" applyAlignment="1">
      <alignment horizontal="center" vertical="center"/>
    </xf>
    <xf numFmtId="10" fontId="0" fillId="0" borderId="17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0" borderId="12" xfId="0" applyFill="1" applyBorder="1" applyAlignment="1">
      <alignment horizontal="center" vertical="center"/>
    </xf>
    <xf numFmtId="0" fontId="0" fillId="20" borderId="14" xfId="0" applyFill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17" xfId="0" applyNumberFormat="1" applyBorder="1" applyAlignment="1">
      <alignment horizontal="center" vertical="center"/>
    </xf>
    <xf numFmtId="0" fontId="8" fillId="20" borderId="15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8" fillId="0" borderId="14" xfId="0" applyNumberFormat="1" applyFont="1" applyBorder="1" applyAlignment="1">
      <alignment horizontal="center" vertical="center"/>
    </xf>
    <xf numFmtId="0" fontId="8" fillId="0" borderId="0" xfId="0" applyNumberFormat="1" applyFont="1" applyBorder="1" applyAlignment="1">
      <alignment horizontal="center" vertical="center"/>
    </xf>
    <xf numFmtId="0" fontId="8" fillId="0" borderId="16" xfId="0" applyNumberFormat="1" applyFont="1" applyBorder="1" applyAlignment="1">
      <alignment horizontal="center" vertical="center"/>
    </xf>
    <xf numFmtId="0" fontId="8" fillId="20" borderId="14" xfId="0" applyFont="1" applyFill="1" applyBorder="1" applyAlignment="1">
      <alignment horizontal="center" vertical="center"/>
    </xf>
    <xf numFmtId="0" fontId="0" fillId="21" borderId="12" xfId="0" applyFill="1" applyBorder="1" applyAlignment="1">
      <alignment horizontal="center" vertical="center"/>
    </xf>
    <xf numFmtId="0" fontId="0" fillId="21" borderId="14" xfId="0" applyFill="1" applyBorder="1" applyAlignment="1">
      <alignment horizontal="center" vertical="center"/>
    </xf>
    <xf numFmtId="0" fontId="8" fillId="21" borderId="15" xfId="0" applyFont="1" applyFill="1" applyBorder="1" applyAlignment="1">
      <alignment horizontal="center" vertical="center"/>
    </xf>
    <xf numFmtId="0" fontId="8" fillId="21" borderId="14" xfId="0" applyFont="1" applyFill="1" applyBorder="1" applyAlignment="1">
      <alignment horizontal="center" vertical="center"/>
    </xf>
    <xf numFmtId="0" fontId="0" fillId="22" borderId="12" xfId="0" applyFill="1" applyBorder="1" applyAlignment="1">
      <alignment horizontal="center" vertical="center"/>
    </xf>
    <xf numFmtId="0" fontId="0" fillId="22" borderId="14" xfId="0" applyFill="1" applyBorder="1" applyAlignment="1">
      <alignment horizontal="center" vertical="center"/>
    </xf>
    <xf numFmtId="0" fontId="8" fillId="22" borderId="15" xfId="0" applyFont="1" applyFill="1" applyBorder="1" applyAlignment="1">
      <alignment horizontal="center" vertical="center"/>
    </xf>
    <xf numFmtId="0" fontId="8" fillId="22" borderId="14" xfId="0" applyFont="1" applyFill="1" applyBorder="1" applyAlignment="1">
      <alignment horizontal="center" vertical="center"/>
    </xf>
    <xf numFmtId="0" fontId="0" fillId="0" borderId="5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1" fillId="23" borderId="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/>
    </xf>
    <xf numFmtId="10" fontId="1" fillId="5" borderId="4" xfId="0" applyNumberFormat="1" applyFont="1" applyFill="1" applyBorder="1" applyAlignment="1">
      <alignment horizontal="center" vertical="center"/>
    </xf>
    <xf numFmtId="10" fontId="0" fillId="0" borderId="14" xfId="0" applyNumberForma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0" fillId="0" borderId="16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24" borderId="4" xfId="0" applyFont="1" applyFill="1" applyBorder="1" applyAlignment="1">
      <alignment horizontal="center" vertical="center"/>
    </xf>
    <xf numFmtId="0" fontId="1" fillId="24" borderId="4" xfId="0" applyNumberFormat="1" applyFont="1" applyFill="1" applyBorder="1" applyAlignment="1">
      <alignment horizontal="center" vertical="center"/>
    </xf>
    <xf numFmtId="10" fontId="1" fillId="24" borderId="4" xfId="0" applyNumberFormat="1" applyFont="1" applyFill="1" applyBorder="1" applyAlignment="1">
      <alignment horizontal="center" vertical="center"/>
    </xf>
    <xf numFmtId="0" fontId="1" fillId="22" borderId="4" xfId="0" applyFont="1" applyFill="1" applyBorder="1" applyAlignment="1">
      <alignment horizontal="center" vertical="center" wrapText="1"/>
    </xf>
    <xf numFmtId="0" fontId="1" fillId="25" borderId="4" xfId="0" applyFont="1" applyFill="1" applyBorder="1" applyAlignment="1">
      <alignment horizontal="center" vertical="center" wrapText="1"/>
    </xf>
    <xf numFmtId="0" fontId="0" fillId="5" borderId="4" xfId="0" applyFill="1" applyBorder="1"/>
    <xf numFmtId="0" fontId="0" fillId="0" borderId="4" xfId="0" applyBorder="1"/>
    <xf numFmtId="0" fontId="0" fillId="25" borderId="0" xfId="0" applyFill="1" applyAlignment="1">
      <alignment horizontal="center" vertical="center"/>
    </xf>
    <xf numFmtId="0" fontId="0" fillId="24" borderId="6" xfId="0" applyFill="1" applyBorder="1" applyAlignment="1">
      <alignment horizontal="center" vertical="center"/>
    </xf>
    <xf numFmtId="0" fontId="0" fillId="24" borderId="10" xfId="0" applyFill="1" applyBorder="1" applyAlignment="1">
      <alignment horizontal="center" vertical="center"/>
    </xf>
    <xf numFmtId="0" fontId="0" fillId="24" borderId="7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4" xfId="0" applyNumberFormat="1" applyFont="1" applyFill="1" applyBorder="1" applyAlignment="1">
      <alignment horizontal="center" vertical="center"/>
    </xf>
    <xf numFmtId="10" fontId="1" fillId="10" borderId="4" xfId="0" applyNumberFormat="1" applyFont="1" applyFill="1" applyBorder="1" applyAlignment="1">
      <alignment horizontal="center" vertical="center"/>
    </xf>
    <xf numFmtId="0" fontId="1" fillId="26" borderId="4" xfId="0" applyFont="1" applyFill="1" applyBorder="1" applyAlignment="1">
      <alignment horizontal="center" vertical="center"/>
    </xf>
    <xf numFmtId="0" fontId="1" fillId="26" borderId="4" xfId="0" applyNumberFormat="1" applyFont="1" applyFill="1" applyBorder="1" applyAlignment="1">
      <alignment horizontal="center" vertical="center"/>
    </xf>
    <xf numFmtId="10" fontId="1" fillId="26" borderId="4" xfId="0" applyNumberFormat="1" applyFont="1" applyFill="1" applyBorder="1" applyAlignment="1">
      <alignment horizontal="center" vertical="center"/>
    </xf>
    <xf numFmtId="0" fontId="1" fillId="27" borderId="4" xfId="0" applyFont="1" applyFill="1" applyBorder="1" applyAlignment="1">
      <alignment horizontal="center" vertical="center" wrapText="1"/>
    </xf>
    <xf numFmtId="0" fontId="0" fillId="26" borderId="0" xfId="0" applyFill="1" applyAlignment="1">
      <alignment horizontal="center" vertical="center"/>
    </xf>
    <xf numFmtId="0" fontId="0" fillId="26" borderId="0" xfId="0" applyFill="1"/>
    <xf numFmtId="0" fontId="1" fillId="28" borderId="4" xfId="0" applyFont="1" applyFill="1" applyBorder="1" applyAlignment="1">
      <alignment horizontal="center" vertical="center"/>
    </xf>
    <xf numFmtId="0" fontId="1" fillId="28" borderId="4" xfId="0" applyNumberFormat="1" applyFont="1" applyFill="1" applyBorder="1" applyAlignment="1">
      <alignment horizontal="center" vertical="center"/>
    </xf>
    <xf numFmtId="10" fontId="1" fillId="28" borderId="4" xfId="0" applyNumberFormat="1" applyFont="1" applyFill="1" applyBorder="1" applyAlignment="1">
      <alignment horizontal="center" vertical="center"/>
    </xf>
    <xf numFmtId="0" fontId="1" fillId="29" borderId="4" xfId="0" applyFont="1" applyFill="1" applyBorder="1" applyAlignment="1">
      <alignment horizontal="center" vertical="center" wrapText="1"/>
    </xf>
    <xf numFmtId="0" fontId="0" fillId="28" borderId="0" xfId="0" applyFill="1"/>
    <xf numFmtId="0" fontId="0" fillId="28" borderId="0" xfId="0" applyFill="1" applyAlignment="1">
      <alignment horizontal="center" vertical="center"/>
    </xf>
    <xf numFmtId="0" fontId="0" fillId="26" borderId="0" xfId="0" applyFill="1" applyAlignment="1">
      <alignment horizontal="center"/>
    </xf>
    <xf numFmtId="0" fontId="0" fillId="28" borderId="0" xfId="0" applyFill="1" applyAlignment="1">
      <alignment horizontal="center"/>
    </xf>
    <xf numFmtId="0" fontId="0" fillId="27" borderId="12" xfId="0" applyFill="1" applyBorder="1" applyAlignment="1">
      <alignment horizontal="center" vertical="center"/>
    </xf>
    <xf numFmtId="0" fontId="0" fillId="27" borderId="14" xfId="0" applyFill="1" applyBorder="1" applyAlignment="1">
      <alignment horizontal="center" vertical="center"/>
    </xf>
    <xf numFmtId="0" fontId="8" fillId="27" borderId="15" xfId="0" applyFont="1" applyFill="1" applyBorder="1" applyAlignment="1">
      <alignment horizontal="center" vertical="center"/>
    </xf>
    <xf numFmtId="0" fontId="8" fillId="27" borderId="14" xfId="0" applyFont="1" applyFill="1" applyBorder="1" applyAlignment="1">
      <alignment horizontal="center" vertical="center"/>
    </xf>
    <xf numFmtId="0" fontId="0" fillId="29" borderId="12" xfId="0" applyFill="1" applyBorder="1" applyAlignment="1">
      <alignment horizontal="center" vertical="center"/>
    </xf>
    <xf numFmtId="0" fontId="0" fillId="29" borderId="14" xfId="0" applyFill="1" applyBorder="1" applyAlignment="1">
      <alignment horizontal="center" vertical="center"/>
    </xf>
    <xf numFmtId="0" fontId="8" fillId="29" borderId="15" xfId="0" applyFont="1" applyFill="1" applyBorder="1" applyAlignment="1">
      <alignment horizontal="center" vertical="center"/>
    </xf>
    <xf numFmtId="0" fontId="8" fillId="29" borderId="14" xfId="0" applyFont="1" applyFill="1" applyBorder="1" applyAlignment="1">
      <alignment horizontal="center" vertical="center"/>
    </xf>
    <xf numFmtId="164" fontId="0" fillId="8" borderId="0" xfId="0" applyNumberFormat="1" applyFill="1" applyAlignment="1">
      <alignment horizontal="center" vertical="center"/>
    </xf>
    <xf numFmtId="164" fontId="0" fillId="9" borderId="0" xfId="0" applyNumberFormat="1" applyFill="1" applyAlignment="1">
      <alignment horizontal="center" vertical="center"/>
    </xf>
    <xf numFmtId="164" fontId="0" fillId="16" borderId="0" xfId="0" applyNumberFormat="1" applyFill="1" applyAlignment="1">
      <alignment horizontal="center" vertical="center"/>
    </xf>
    <xf numFmtId="164" fontId="0" fillId="10" borderId="0" xfId="0" applyNumberFormat="1" applyFill="1" applyAlignment="1">
      <alignment horizontal="center" vertical="center"/>
    </xf>
    <xf numFmtId="164" fontId="0" fillId="25" borderId="0" xfId="0" applyNumberFormat="1" applyFill="1" applyAlignment="1">
      <alignment horizontal="center" vertical="center"/>
    </xf>
    <xf numFmtId="164" fontId="0" fillId="26" borderId="0" xfId="0" applyNumberFormat="1" applyFill="1" applyAlignment="1">
      <alignment horizontal="center"/>
    </xf>
    <xf numFmtId="164" fontId="0" fillId="28" borderId="0" xfId="0" applyNumberFormat="1" applyFill="1" applyAlignment="1">
      <alignment horizontal="center"/>
    </xf>
    <xf numFmtId="0" fontId="0" fillId="26" borderId="15" xfId="0" applyFill="1" applyBorder="1" applyAlignment="1">
      <alignment horizontal="center" vertical="center"/>
    </xf>
    <xf numFmtId="0" fontId="0" fillId="28" borderId="15" xfId="0" applyFill="1" applyBorder="1" applyAlignment="1">
      <alignment horizontal="center" vertical="center"/>
    </xf>
    <xf numFmtId="0" fontId="0" fillId="26" borderId="12" xfId="0" applyFill="1" applyBorder="1" applyAlignment="1">
      <alignment horizontal="center" vertical="center"/>
    </xf>
    <xf numFmtId="0" fontId="0" fillId="26" borderId="14" xfId="0" applyFill="1" applyBorder="1" applyAlignment="1">
      <alignment horizontal="center" vertical="center"/>
    </xf>
    <xf numFmtId="0" fontId="0" fillId="28" borderId="12" xfId="0" applyFill="1" applyBorder="1" applyAlignment="1">
      <alignment horizontal="center" vertical="center"/>
    </xf>
    <xf numFmtId="0" fontId="0" fillId="28" borderId="14" xfId="0" applyFill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center" vertical="center" wrapText="1"/>
    </xf>
    <xf numFmtId="0" fontId="6" fillId="19" borderId="6" xfId="0" applyFont="1" applyFill="1" applyBorder="1" applyAlignment="1">
      <alignment horizontal="center"/>
    </xf>
    <xf numFmtId="0" fontId="6" fillId="19" borderId="10" xfId="0" applyFont="1" applyFill="1" applyBorder="1" applyAlignment="1">
      <alignment horizontal="center"/>
    </xf>
    <xf numFmtId="0" fontId="6" fillId="19" borderId="7" xfId="0" applyFont="1" applyFill="1" applyBorder="1" applyAlignment="1">
      <alignment horizontal="center"/>
    </xf>
    <xf numFmtId="0" fontId="5" fillId="18" borderId="6" xfId="0" applyFont="1" applyFill="1" applyBorder="1" applyAlignment="1">
      <alignment horizontal="center"/>
    </xf>
    <xf numFmtId="0" fontId="5" fillId="18" borderId="10" xfId="0" applyFont="1" applyFill="1" applyBorder="1" applyAlignment="1">
      <alignment horizontal="center"/>
    </xf>
    <xf numFmtId="0" fontId="5" fillId="18" borderId="7" xfId="0" applyFont="1" applyFill="1" applyBorder="1" applyAlignment="1">
      <alignment horizontal="center"/>
    </xf>
    <xf numFmtId="0" fontId="5" fillId="26" borderId="6" xfId="0" applyFont="1" applyFill="1" applyBorder="1" applyAlignment="1">
      <alignment horizontal="center"/>
    </xf>
    <xf numFmtId="0" fontId="5" fillId="26" borderId="10" xfId="0" applyFont="1" applyFill="1" applyBorder="1" applyAlignment="1">
      <alignment horizontal="center"/>
    </xf>
    <xf numFmtId="0" fontId="5" fillId="26" borderId="7" xfId="0" applyFont="1" applyFill="1" applyBorder="1" applyAlignment="1">
      <alignment horizontal="center"/>
    </xf>
    <xf numFmtId="0" fontId="5" fillId="28" borderId="6" xfId="0" applyFont="1" applyFill="1" applyBorder="1" applyAlignment="1">
      <alignment horizontal="center"/>
    </xf>
    <xf numFmtId="0" fontId="5" fillId="28" borderId="10" xfId="0" applyFont="1" applyFill="1" applyBorder="1" applyAlignment="1">
      <alignment horizontal="center"/>
    </xf>
    <xf numFmtId="0" fontId="5" fillId="28" borderId="7" xfId="0" applyFont="1" applyFill="1" applyBorder="1" applyAlignment="1">
      <alignment horizontal="center"/>
    </xf>
    <xf numFmtId="0" fontId="5" fillId="24" borderId="6" xfId="0" applyFont="1" applyFill="1" applyBorder="1" applyAlignment="1">
      <alignment horizontal="center"/>
    </xf>
    <xf numFmtId="0" fontId="5" fillId="24" borderId="10" xfId="0" applyFont="1" applyFill="1" applyBorder="1" applyAlignment="1">
      <alignment horizontal="center"/>
    </xf>
    <xf numFmtId="0" fontId="5" fillId="24" borderId="7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5" fillId="11" borderId="6" xfId="0" applyFont="1" applyFill="1" applyBorder="1" applyAlignment="1">
      <alignment horizontal="center"/>
    </xf>
    <xf numFmtId="0" fontId="5" fillId="11" borderId="10" xfId="0" applyFont="1" applyFill="1" applyBorder="1" applyAlignment="1">
      <alignment horizontal="center"/>
    </xf>
    <xf numFmtId="0" fontId="5" fillId="11" borderId="7" xfId="0" applyFont="1" applyFill="1" applyBorder="1" applyAlignment="1">
      <alignment horizontal="center"/>
    </xf>
    <xf numFmtId="0" fontId="5" fillId="18" borderId="11" xfId="0" applyFont="1" applyFill="1" applyBorder="1" applyAlignment="1">
      <alignment horizontal="center"/>
    </xf>
    <xf numFmtId="0" fontId="5" fillId="18" borderId="16" xfId="0" applyFont="1" applyFill="1" applyBorder="1" applyAlignment="1">
      <alignment horizontal="center"/>
    </xf>
    <xf numFmtId="0" fontId="5" fillId="18" borderId="17" xfId="0" applyFont="1" applyFill="1" applyBorder="1" applyAlignment="1">
      <alignment horizontal="center"/>
    </xf>
    <xf numFmtId="0" fontId="0" fillId="0" borderId="4" xfId="0" applyFont="1" applyBorder="1" applyAlignment="1">
      <alignment horizontal="center" vertical="center" wrapText="1"/>
    </xf>
    <xf numFmtId="0" fontId="6" fillId="19" borderId="11" xfId="0" applyFont="1" applyFill="1" applyBorder="1" applyAlignment="1">
      <alignment horizontal="center"/>
    </xf>
    <xf numFmtId="0" fontId="6" fillId="19" borderId="16" xfId="0" applyFont="1" applyFill="1" applyBorder="1" applyAlignment="1">
      <alignment horizontal="center"/>
    </xf>
    <xf numFmtId="0" fontId="6" fillId="19" borderId="17" xfId="0" applyFont="1" applyFill="1" applyBorder="1" applyAlignment="1">
      <alignment horizontal="center"/>
    </xf>
    <xf numFmtId="0" fontId="5" fillId="24" borderId="11" xfId="0" applyFont="1" applyFill="1" applyBorder="1" applyAlignment="1">
      <alignment horizontal="center"/>
    </xf>
    <xf numFmtId="0" fontId="5" fillId="24" borderId="16" xfId="0" applyFont="1" applyFill="1" applyBorder="1" applyAlignment="1">
      <alignment horizontal="center"/>
    </xf>
    <xf numFmtId="0" fontId="5" fillId="24" borderId="17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28" borderId="6" xfId="0" applyFill="1" applyBorder="1" applyAlignment="1">
      <alignment horizontal="center" vertical="center"/>
    </xf>
    <xf numFmtId="0" fontId="0" fillId="28" borderId="10" xfId="0" applyFill="1" applyBorder="1" applyAlignment="1">
      <alignment horizontal="center" vertical="center"/>
    </xf>
    <xf numFmtId="0" fontId="0" fillId="28" borderId="7" xfId="0" applyFill="1" applyBorder="1" applyAlignment="1">
      <alignment horizontal="center" vertical="center"/>
    </xf>
    <xf numFmtId="0" fontId="0" fillId="29" borderId="6" xfId="0" applyFill="1" applyBorder="1" applyAlignment="1">
      <alignment horizontal="center" vertical="center"/>
    </xf>
    <xf numFmtId="0" fontId="0" fillId="29" borderId="10" xfId="0" applyFill="1" applyBorder="1" applyAlignment="1">
      <alignment horizontal="center" vertical="center"/>
    </xf>
    <xf numFmtId="0" fontId="0" fillId="29" borderId="7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6" borderId="6" xfId="0" applyFill="1" applyBorder="1" applyAlignment="1">
      <alignment horizontal="center" vertical="center"/>
    </xf>
    <xf numFmtId="0" fontId="0" fillId="26" borderId="10" xfId="0" applyFill="1" applyBorder="1" applyAlignment="1">
      <alignment horizontal="center" vertical="center"/>
    </xf>
    <xf numFmtId="0" fontId="0" fillId="26" borderId="7" xfId="0" applyFill="1" applyBorder="1" applyAlignment="1">
      <alignment horizontal="center" vertical="center"/>
    </xf>
    <xf numFmtId="0" fontId="0" fillId="27" borderId="6" xfId="0" applyFill="1" applyBorder="1" applyAlignment="1">
      <alignment horizontal="center" vertical="center"/>
    </xf>
    <xf numFmtId="0" fontId="0" fillId="27" borderId="10" xfId="0" applyFill="1" applyBorder="1" applyAlignment="1">
      <alignment horizontal="center" vertical="center"/>
    </xf>
    <xf numFmtId="0" fontId="0" fillId="27" borderId="7" xfId="0" applyFill="1" applyBorder="1" applyAlignment="1">
      <alignment horizontal="center" vertical="center"/>
    </xf>
    <xf numFmtId="0" fontId="0" fillId="21" borderId="6" xfId="0" applyFill="1" applyBorder="1" applyAlignment="1">
      <alignment horizontal="center" vertical="center"/>
    </xf>
    <xf numFmtId="0" fontId="0" fillId="21" borderId="10" xfId="0" applyFill="1" applyBorder="1" applyAlignment="1">
      <alignment horizontal="center" vertical="center"/>
    </xf>
    <xf numFmtId="0" fontId="0" fillId="21" borderId="7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20" borderId="6" xfId="0" applyFill="1" applyBorder="1" applyAlignment="1">
      <alignment horizontal="center" vertical="center"/>
    </xf>
    <xf numFmtId="0" fontId="0" fillId="20" borderId="10" xfId="0" applyFill="1" applyBorder="1" applyAlignment="1">
      <alignment horizontal="center" vertical="center"/>
    </xf>
    <xf numFmtId="0" fontId="0" fillId="20" borderId="7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12" borderId="13" xfId="0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0" fillId="22" borderId="6" xfId="0" applyFill="1" applyBorder="1" applyAlignment="1">
      <alignment horizontal="center" vertical="center"/>
    </xf>
    <xf numFmtId="0" fontId="0" fillId="22" borderId="10" xfId="0" applyFill="1" applyBorder="1" applyAlignment="1">
      <alignment horizontal="center" vertical="center"/>
    </xf>
    <xf numFmtId="0" fontId="0" fillId="22" borderId="7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12" borderId="7" xfId="0" applyFill="1" applyBorder="1" applyAlignment="1">
      <alignment horizontal="center"/>
    </xf>
    <xf numFmtId="0" fontId="0" fillId="12" borderId="13" xfId="0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18" borderId="10" xfId="0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/>
    </xf>
    <xf numFmtId="0" fontId="0" fillId="24" borderId="6" xfId="0" applyFill="1" applyBorder="1" applyAlignment="1">
      <alignment horizontal="center" vertical="center"/>
    </xf>
    <xf numFmtId="0" fontId="0" fillId="24" borderId="10" xfId="0" applyFill="1" applyBorder="1" applyAlignment="1">
      <alignment horizontal="center" vertical="center"/>
    </xf>
    <xf numFmtId="0" fontId="0" fillId="24" borderId="7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9" defaultPivotStyle="PivotStyleLight16"/>
  <colors>
    <mruColors>
      <color rgb="FFD6C700"/>
      <color rgb="FFFF15EE"/>
      <color rgb="FFFFFF7D"/>
      <color rgb="FFFFB7F5"/>
      <color rgb="FFFFFFB3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>
                <a:solidFill>
                  <a:schemeClr val="bg2">
                    <a:lumMod val="50000"/>
                  </a:schemeClr>
                </a:solidFill>
              </a:rPr>
              <a:t>NO</a:t>
            </a:r>
            <a:r>
              <a:rPr lang="it-IT" baseline="0">
                <a:solidFill>
                  <a:schemeClr val="bg2">
                    <a:lumMod val="50000"/>
                  </a:schemeClr>
                </a:solidFill>
              </a:rPr>
              <a:t> D - E[TxTime]</a:t>
            </a:r>
            <a:endParaRPr lang="it-IT">
              <a:solidFill>
                <a:schemeClr val="bg2">
                  <a:lumMod val="50000"/>
                </a:schemeClr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Grafici!$A$6:$A$15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Grafici!$B$6:$B$15</c:f>
              <c:numCache>
                <c:formatCode>General</c:formatCode>
                <c:ptCount val="10"/>
                <c:pt idx="0">
                  <c:v>13.234444444444442</c:v>
                </c:pt>
                <c:pt idx="1">
                  <c:v>36.97</c:v>
                </c:pt>
                <c:pt idx="2">
                  <c:v>54.376999999999995</c:v>
                </c:pt>
                <c:pt idx="3">
                  <c:v>108.196</c:v>
                </c:pt>
                <c:pt idx="4">
                  <c:v>135.12</c:v>
                </c:pt>
                <c:pt idx="5">
                  <c:v>90.76111111111112</c:v>
                </c:pt>
                <c:pt idx="6">
                  <c:v>141.85</c:v>
                </c:pt>
                <c:pt idx="7">
                  <c:v>506.0855555555554</c:v>
                </c:pt>
                <c:pt idx="8">
                  <c:v>16.287500000000001</c:v>
                </c:pt>
                <c:pt idx="9">
                  <c:v>19.344999999999999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Grafici!$A$6:$A$15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Grafici!$E$6:$E$15</c:f>
              <c:numCache>
                <c:formatCode>General</c:formatCode>
                <c:ptCount val="10"/>
                <c:pt idx="0">
                  <c:v>13.23</c:v>
                </c:pt>
                <c:pt idx="1">
                  <c:v>37.69</c:v>
                </c:pt>
                <c:pt idx="2">
                  <c:v>66.383999999999986</c:v>
                </c:pt>
                <c:pt idx="3">
                  <c:v>114.86799999999998</c:v>
                </c:pt>
                <c:pt idx="4">
                  <c:v>107.58399999999999</c:v>
                </c:pt>
                <c:pt idx="5">
                  <c:v>211.99200000000002</c:v>
                </c:pt>
                <c:pt idx="6">
                  <c:v>212.55800000000005</c:v>
                </c:pt>
                <c:pt idx="7">
                  <c:v>118.59900000000002</c:v>
                </c:pt>
                <c:pt idx="8">
                  <c:v>39.124285714285712</c:v>
                </c:pt>
                <c:pt idx="9">
                  <c:v>21.386666666666667</c:v>
                </c:pt>
              </c:numCache>
            </c:numRef>
          </c:yVal>
        </c:ser>
        <c:axId val="85723392"/>
        <c:axId val="85758720"/>
      </c:scatterChart>
      <c:valAx>
        <c:axId val="85723392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85758720"/>
        <c:crosses val="autoZero"/>
        <c:crossBetween val="midCat"/>
      </c:valAx>
      <c:valAx>
        <c:axId val="857587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Tempo medio Trasmissione [s]</a:t>
                </a:r>
              </a:p>
            </c:rich>
          </c:tx>
          <c:layout/>
        </c:title>
        <c:numFmt formatCode="General" sourceLinked="1"/>
        <c:tickLblPos val="nextTo"/>
        <c:crossAx val="857233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sz="1800" b="1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rPr>
              <a:t>D 0,001 </a:t>
            </a:r>
            <a:r>
              <a:rPr lang="it-IT" baseline="0">
                <a:solidFill>
                  <a:schemeClr val="accent1"/>
                </a:solidFill>
              </a:rPr>
              <a:t>- % Nodi Raggiunti</a:t>
            </a:r>
            <a:endParaRPr lang="it-IT">
              <a:solidFill>
                <a:schemeClr val="accent1"/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2"/>
          <c:order val="0"/>
          <c:tx>
            <c:v>R50</c:v>
          </c:tx>
          <c:errBars>
            <c:errDir val="y"/>
            <c:errBarType val="both"/>
            <c:errValType val="cust"/>
            <c:plus>
              <c:numRef>
                <c:f>Grafici!$Y$62:$Y$71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6.5200000000000008E-2</c:v>
                  </c:pt>
                  <c:pt idx="2">
                    <c:v>5.28E-2</c:v>
                  </c:pt>
                  <c:pt idx="3">
                    <c:v>0.125</c:v>
                  </c:pt>
                  <c:pt idx="4">
                    <c:v>0.10800000000000001</c:v>
                  </c:pt>
                  <c:pt idx="5">
                    <c:v>4.2249999999999996E-2</c:v>
                  </c:pt>
                  <c:pt idx="6">
                    <c:v>1.44E-2</c:v>
                  </c:pt>
                  <c:pt idx="7">
                    <c:v>0.13600000000000001</c:v>
                  </c:pt>
                  <c:pt idx="8">
                    <c:v>9.7000000000000003E-2</c:v>
                  </c:pt>
                  <c:pt idx="9">
                    <c:v>1.3300000000000001E-2</c:v>
                  </c:pt>
                </c:numCache>
              </c:numRef>
            </c:plus>
            <c:minus>
              <c:numRef>
                <c:f>Grafici!$Y$62:$Y$71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6.5200000000000008E-2</c:v>
                  </c:pt>
                  <c:pt idx="2">
                    <c:v>5.28E-2</c:v>
                  </c:pt>
                  <c:pt idx="3">
                    <c:v>0.125</c:v>
                  </c:pt>
                  <c:pt idx="4">
                    <c:v>0.10800000000000001</c:v>
                  </c:pt>
                  <c:pt idx="5">
                    <c:v>4.2249999999999996E-2</c:v>
                  </c:pt>
                  <c:pt idx="6">
                    <c:v>1.44E-2</c:v>
                  </c:pt>
                  <c:pt idx="7">
                    <c:v>0.13600000000000001</c:v>
                  </c:pt>
                  <c:pt idx="8">
                    <c:v>9.7000000000000003E-2</c:v>
                  </c:pt>
                  <c:pt idx="9">
                    <c:v>1.3300000000000001E-2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val val="1"/>
          </c:errBars>
          <c:xVal>
            <c:numRef>
              <c:f>Grafici!$A$62:$A$71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Grafici!$Q$62:$Q$71</c:f>
              <c:numCache>
                <c:formatCode>0.00%</c:formatCode>
                <c:ptCount val="10"/>
                <c:pt idx="0">
                  <c:v>1</c:v>
                </c:pt>
                <c:pt idx="1">
                  <c:v>0.96</c:v>
                </c:pt>
                <c:pt idx="2">
                  <c:v>0.97</c:v>
                </c:pt>
                <c:pt idx="3">
                  <c:v>0.90333333333333343</c:v>
                </c:pt>
                <c:pt idx="4">
                  <c:v>0.9</c:v>
                </c:pt>
                <c:pt idx="5">
                  <c:v>0.95749999999999991</c:v>
                </c:pt>
                <c:pt idx="6">
                  <c:v>0.98</c:v>
                </c:pt>
                <c:pt idx="7">
                  <c:v>0.875</c:v>
                </c:pt>
                <c:pt idx="8">
                  <c:v>0.9</c:v>
                </c:pt>
                <c:pt idx="9">
                  <c:v>0.92800000000000005</c:v>
                </c:pt>
              </c:numCache>
            </c:numRef>
          </c:yVal>
        </c:ser>
        <c:axId val="133829760"/>
        <c:axId val="133831680"/>
      </c:scatterChart>
      <c:valAx>
        <c:axId val="133829760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133831680"/>
        <c:crosses val="autoZero"/>
        <c:crossBetween val="midCat"/>
      </c:valAx>
      <c:valAx>
        <c:axId val="1338316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%</a:t>
                </a:r>
                <a:r>
                  <a:rPr lang="it-IT" baseline="0"/>
                  <a:t> Nodi Raggiunti [%]</a:t>
                </a:r>
                <a:endParaRPr lang="it-IT"/>
              </a:p>
            </c:rich>
          </c:tx>
          <c:layout/>
        </c:title>
        <c:numFmt formatCode="0.00%" sourceLinked="1"/>
        <c:tickLblPos val="nextTo"/>
        <c:crossAx val="1338297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baseline="0">
                <a:solidFill>
                  <a:srgbClr val="D6C700"/>
                </a:solidFill>
              </a:rPr>
              <a:t>D 0,0005 - E[TxTime]</a:t>
            </a:r>
            <a:endParaRPr lang="it-IT">
              <a:solidFill>
                <a:srgbClr val="D6C700"/>
              </a:solidFill>
            </a:endParaRPr>
          </a:p>
        </c:rich>
      </c:tx>
      <c:layout/>
      <c:spPr>
        <a:noFill/>
      </c:spPr>
    </c:title>
    <c:plotArea>
      <c:layout/>
      <c:scatterChart>
        <c:scatterStyle val="lineMarker"/>
        <c:ser>
          <c:idx val="2"/>
          <c:order val="0"/>
          <c:tx>
            <c:v>R50</c:v>
          </c:tx>
          <c:errBars>
            <c:errDir val="y"/>
            <c:errBarType val="both"/>
            <c:errValType val="cust"/>
            <c:plus>
              <c:numRef>
                <c:f>Grafici!$V$76:$V$85</c:f>
                <c:numCache>
                  <c:formatCode>General</c:formatCode>
                  <c:ptCount val="10"/>
                  <c:pt idx="0">
                    <c:v>2.75</c:v>
                  </c:pt>
                  <c:pt idx="1">
                    <c:v>5.99</c:v>
                  </c:pt>
                  <c:pt idx="2">
                    <c:v>9.89</c:v>
                  </c:pt>
                  <c:pt idx="3">
                    <c:v>20.399999999999999</c:v>
                  </c:pt>
                  <c:pt idx="4">
                    <c:v>30.4</c:v>
                  </c:pt>
                  <c:pt idx="5">
                    <c:v>36.799999999999997</c:v>
                  </c:pt>
                  <c:pt idx="6">
                    <c:v>50.4</c:v>
                  </c:pt>
                  <c:pt idx="7">
                    <c:v>86.8</c:v>
                  </c:pt>
                  <c:pt idx="8">
                    <c:v>75</c:v>
                  </c:pt>
                  <c:pt idx="9">
                    <c:v>87.8</c:v>
                  </c:pt>
                </c:numCache>
              </c:numRef>
            </c:plus>
            <c:minus>
              <c:numRef>
                <c:f>Grafici!$V$76:$V$85</c:f>
                <c:numCache>
                  <c:formatCode>General</c:formatCode>
                  <c:ptCount val="10"/>
                  <c:pt idx="0">
                    <c:v>2.75</c:v>
                  </c:pt>
                  <c:pt idx="1">
                    <c:v>5.99</c:v>
                  </c:pt>
                  <c:pt idx="2">
                    <c:v>9.89</c:v>
                  </c:pt>
                  <c:pt idx="3">
                    <c:v>20.399999999999999</c:v>
                  </c:pt>
                  <c:pt idx="4">
                    <c:v>30.4</c:v>
                  </c:pt>
                  <c:pt idx="5">
                    <c:v>36.799999999999997</c:v>
                  </c:pt>
                  <c:pt idx="6">
                    <c:v>50.4</c:v>
                  </c:pt>
                  <c:pt idx="7">
                    <c:v>86.8</c:v>
                  </c:pt>
                  <c:pt idx="8">
                    <c:v>75</c:v>
                  </c:pt>
                  <c:pt idx="9">
                    <c:v>87.8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val val="1"/>
          </c:errBars>
          <c:xVal>
            <c:numRef>
              <c:f>Grafici!$A$76:$A$85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Grafici!$N$76:$N$85</c:f>
              <c:numCache>
                <c:formatCode>General</c:formatCode>
                <c:ptCount val="10"/>
                <c:pt idx="0">
                  <c:v>9.92</c:v>
                </c:pt>
                <c:pt idx="1">
                  <c:v>29.6</c:v>
                </c:pt>
                <c:pt idx="2">
                  <c:v>50.3</c:v>
                </c:pt>
                <c:pt idx="3">
                  <c:v>93.5</c:v>
                </c:pt>
                <c:pt idx="4">
                  <c:v>97.1</c:v>
                </c:pt>
                <c:pt idx="5">
                  <c:v>128</c:v>
                </c:pt>
                <c:pt idx="6">
                  <c:v>166</c:v>
                </c:pt>
                <c:pt idx="7">
                  <c:v>215</c:v>
                </c:pt>
                <c:pt idx="8">
                  <c:v>227</c:v>
                </c:pt>
                <c:pt idx="9">
                  <c:v>280</c:v>
                </c:pt>
              </c:numCache>
            </c:numRef>
          </c:yVal>
        </c:ser>
        <c:axId val="133853184"/>
        <c:axId val="133855104"/>
      </c:scatterChart>
      <c:valAx>
        <c:axId val="133853184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133855104"/>
        <c:crosses val="autoZero"/>
        <c:crossBetween val="midCat"/>
      </c:valAx>
      <c:valAx>
        <c:axId val="1338551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Tempo medio Trasmissione [s]</a:t>
                </a:r>
              </a:p>
            </c:rich>
          </c:tx>
          <c:layout/>
        </c:title>
        <c:numFmt formatCode="General" sourceLinked="1"/>
        <c:tickLblPos val="nextTo"/>
        <c:crossAx val="1338531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sz="1800" b="1" i="0" u="none" strike="noStrike" kern="1200" baseline="0">
                <a:solidFill>
                  <a:srgbClr val="D6C700"/>
                </a:solidFill>
                <a:latin typeface="+mn-lt"/>
                <a:ea typeface="+mn-ea"/>
                <a:cs typeface="+mn-cs"/>
              </a:rPr>
              <a:t>D 0,0005 </a:t>
            </a:r>
            <a:r>
              <a:rPr lang="it-IT" baseline="0">
                <a:solidFill>
                  <a:srgbClr val="D6C700"/>
                </a:solidFill>
              </a:rPr>
              <a:t>- % Nodi Raggiunti</a:t>
            </a:r>
            <a:endParaRPr lang="it-IT">
              <a:solidFill>
                <a:srgbClr val="D6C700"/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2"/>
          <c:order val="0"/>
          <c:tx>
            <c:v>R50</c:v>
          </c:tx>
          <c:errBars>
            <c:errDir val="y"/>
            <c:errBarType val="both"/>
            <c:errValType val="cust"/>
            <c:plus>
              <c:numRef>
                <c:f>Grafici!$Y$76:$Y$85</c:f>
                <c:numCache>
                  <c:formatCode>General</c:formatCode>
                  <c:ptCount val="10"/>
                  <c:pt idx="0">
                    <c:v>0.104</c:v>
                  </c:pt>
                  <c:pt idx="1">
                    <c:v>0.1152</c:v>
                  </c:pt>
                  <c:pt idx="2">
                    <c:v>0.128</c:v>
                  </c:pt>
                  <c:pt idx="3">
                    <c:v>0.13833333333333334</c:v>
                  </c:pt>
                  <c:pt idx="4">
                    <c:v>0.1176</c:v>
                  </c:pt>
                  <c:pt idx="5">
                    <c:v>0.122125</c:v>
                  </c:pt>
                  <c:pt idx="6">
                    <c:v>0.105</c:v>
                  </c:pt>
                  <c:pt idx="7">
                    <c:v>0.111</c:v>
                  </c:pt>
                  <c:pt idx="8">
                    <c:v>5.9400000000000001E-2</c:v>
                  </c:pt>
                  <c:pt idx="9">
                    <c:v>4.5999999999999999E-2</c:v>
                  </c:pt>
                </c:numCache>
              </c:numRef>
            </c:plus>
            <c:minus>
              <c:numRef>
                <c:f>Grafici!$Y$76:$Y$85</c:f>
                <c:numCache>
                  <c:formatCode>General</c:formatCode>
                  <c:ptCount val="10"/>
                  <c:pt idx="0">
                    <c:v>0.104</c:v>
                  </c:pt>
                  <c:pt idx="1">
                    <c:v>0.1152</c:v>
                  </c:pt>
                  <c:pt idx="2">
                    <c:v>0.128</c:v>
                  </c:pt>
                  <c:pt idx="3">
                    <c:v>0.13833333333333334</c:v>
                  </c:pt>
                  <c:pt idx="4">
                    <c:v>0.1176</c:v>
                  </c:pt>
                  <c:pt idx="5">
                    <c:v>0.122125</c:v>
                  </c:pt>
                  <c:pt idx="6">
                    <c:v>0.105</c:v>
                  </c:pt>
                  <c:pt idx="7">
                    <c:v>0.111</c:v>
                  </c:pt>
                  <c:pt idx="8">
                    <c:v>5.9400000000000001E-2</c:v>
                  </c:pt>
                  <c:pt idx="9">
                    <c:v>4.5999999999999999E-2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val val="1"/>
          </c:errBars>
          <c:xVal>
            <c:numRef>
              <c:f>Grafici!$A$76:$A$85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Grafici!$Q$76:$Q$85</c:f>
              <c:numCache>
                <c:formatCode>0.00%</c:formatCode>
                <c:ptCount val="10"/>
                <c:pt idx="0">
                  <c:v>0.875</c:v>
                </c:pt>
                <c:pt idx="1">
                  <c:v>0.72</c:v>
                </c:pt>
                <c:pt idx="2">
                  <c:v>0.66500000000000004</c:v>
                </c:pt>
                <c:pt idx="3">
                  <c:v>0.53999999999999992</c:v>
                </c:pt>
                <c:pt idx="4">
                  <c:v>0.35</c:v>
                </c:pt>
                <c:pt idx="5">
                  <c:v>0.33875</c:v>
                </c:pt>
                <c:pt idx="6">
                  <c:v>0.34200000000000003</c:v>
                </c:pt>
                <c:pt idx="7">
                  <c:v>0.24399999999999999</c:v>
                </c:pt>
                <c:pt idx="8">
                  <c:v>0.1394</c:v>
                </c:pt>
                <c:pt idx="9">
                  <c:v>9.69E-2</c:v>
                </c:pt>
              </c:numCache>
            </c:numRef>
          </c:yVal>
        </c:ser>
        <c:axId val="133884544"/>
        <c:axId val="135021312"/>
      </c:scatterChart>
      <c:valAx>
        <c:axId val="133884544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135021312"/>
        <c:crosses val="autoZero"/>
        <c:crossBetween val="midCat"/>
      </c:valAx>
      <c:valAx>
        <c:axId val="135021312"/>
        <c:scaling>
          <c:orientation val="minMax"/>
          <c:max val="1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%</a:t>
                </a:r>
                <a:r>
                  <a:rPr lang="it-IT" baseline="0"/>
                  <a:t> Nodi Raggiunti [%]</a:t>
                </a:r>
                <a:endParaRPr lang="it-IT"/>
              </a:p>
            </c:rich>
          </c:tx>
          <c:layout/>
        </c:title>
        <c:numFmt formatCode="0.00%" sourceLinked="1"/>
        <c:tickLblPos val="nextTo"/>
        <c:crossAx val="1338845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baseline="0">
                <a:solidFill>
                  <a:srgbClr val="FF15EE"/>
                </a:solidFill>
              </a:rPr>
              <a:t>D 0,0001 - E[TxTime]</a:t>
            </a:r>
            <a:endParaRPr lang="it-IT">
              <a:solidFill>
                <a:srgbClr val="FF15EE"/>
              </a:solidFill>
            </a:endParaRPr>
          </a:p>
        </c:rich>
      </c:tx>
      <c:layout/>
      <c:spPr>
        <a:noFill/>
      </c:spPr>
    </c:title>
    <c:plotArea>
      <c:layout/>
      <c:scatterChart>
        <c:scatterStyle val="lineMarker"/>
        <c:ser>
          <c:idx val="2"/>
          <c:order val="0"/>
          <c:tx>
            <c:v>R50</c:v>
          </c:tx>
          <c:errBars>
            <c:errDir val="y"/>
            <c:errBarType val="both"/>
            <c:errValType val="cust"/>
            <c:plus>
              <c:numRef>
                <c:f>Grafici!$V$90:$V$99</c:f>
                <c:numCache>
                  <c:formatCode>General</c:formatCode>
                  <c:ptCount val="10"/>
                  <c:pt idx="0">
                    <c:v>3.03</c:v>
                  </c:pt>
                  <c:pt idx="1">
                    <c:v>3.69</c:v>
                  </c:pt>
                  <c:pt idx="2">
                    <c:v>4.16</c:v>
                  </c:pt>
                  <c:pt idx="3">
                    <c:v>8.85</c:v>
                  </c:pt>
                  <c:pt idx="4">
                    <c:v>9.5299999999999994</c:v>
                  </c:pt>
                  <c:pt idx="5">
                    <c:v>7.19</c:v>
                  </c:pt>
                  <c:pt idx="6">
                    <c:v>12.3</c:v>
                  </c:pt>
                  <c:pt idx="7">
                    <c:v>6.91</c:v>
                  </c:pt>
                  <c:pt idx="8">
                    <c:v>7.82</c:v>
                  </c:pt>
                  <c:pt idx="9">
                    <c:v>5.6</c:v>
                  </c:pt>
                </c:numCache>
              </c:numRef>
            </c:plus>
            <c:minus>
              <c:numRef>
                <c:f>Grafici!$V$90:$V$99</c:f>
                <c:numCache>
                  <c:formatCode>General</c:formatCode>
                  <c:ptCount val="10"/>
                  <c:pt idx="0">
                    <c:v>3.03</c:v>
                  </c:pt>
                  <c:pt idx="1">
                    <c:v>3.69</c:v>
                  </c:pt>
                  <c:pt idx="2">
                    <c:v>4.16</c:v>
                  </c:pt>
                  <c:pt idx="3">
                    <c:v>8.85</c:v>
                  </c:pt>
                  <c:pt idx="4">
                    <c:v>9.5299999999999994</c:v>
                  </c:pt>
                  <c:pt idx="5">
                    <c:v>7.19</c:v>
                  </c:pt>
                  <c:pt idx="6">
                    <c:v>12.3</c:v>
                  </c:pt>
                  <c:pt idx="7">
                    <c:v>6.91</c:v>
                  </c:pt>
                  <c:pt idx="8">
                    <c:v>7.82</c:v>
                  </c:pt>
                  <c:pt idx="9">
                    <c:v>5.6</c:v>
                  </c:pt>
                </c:numCache>
              </c:numRef>
            </c:minus>
          </c:errBars>
          <c:xVal>
            <c:numRef>
              <c:f>Grafici!$A$90:$A$99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Grafici!$N$90:$N$99</c:f>
              <c:numCache>
                <c:formatCode>General</c:formatCode>
                <c:ptCount val="10"/>
                <c:pt idx="0">
                  <c:v>4.63</c:v>
                </c:pt>
                <c:pt idx="1">
                  <c:v>7.23</c:v>
                </c:pt>
                <c:pt idx="2">
                  <c:v>6.52</c:v>
                </c:pt>
                <c:pt idx="3">
                  <c:v>17.399999999999999</c:v>
                </c:pt>
                <c:pt idx="4">
                  <c:v>11</c:v>
                </c:pt>
                <c:pt idx="5">
                  <c:v>16.2</c:v>
                </c:pt>
                <c:pt idx="6">
                  <c:v>21.7</c:v>
                </c:pt>
                <c:pt idx="7">
                  <c:v>13.6</c:v>
                </c:pt>
                <c:pt idx="8">
                  <c:v>11.5</c:v>
                </c:pt>
                <c:pt idx="9">
                  <c:v>13.5</c:v>
                </c:pt>
              </c:numCache>
            </c:numRef>
          </c:yVal>
        </c:ser>
        <c:axId val="135066752"/>
        <c:axId val="135068672"/>
      </c:scatterChart>
      <c:valAx>
        <c:axId val="135066752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135068672"/>
        <c:crosses val="autoZero"/>
        <c:crossBetween val="midCat"/>
      </c:valAx>
      <c:valAx>
        <c:axId val="1350686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Tempo medio Trasmissione [s]</a:t>
                </a:r>
              </a:p>
            </c:rich>
          </c:tx>
          <c:layout/>
        </c:title>
        <c:numFmt formatCode="General" sourceLinked="1"/>
        <c:tickLblPos val="nextTo"/>
        <c:crossAx val="1350667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sz="1800" b="1" i="0" u="none" strike="noStrike" kern="1200" baseline="0">
                <a:solidFill>
                  <a:srgbClr val="FF15EE"/>
                </a:solidFill>
                <a:latin typeface="+mn-lt"/>
                <a:ea typeface="+mn-ea"/>
                <a:cs typeface="+mn-cs"/>
              </a:rPr>
              <a:t>D 0,0001 </a:t>
            </a:r>
            <a:r>
              <a:rPr lang="it-IT" baseline="0">
                <a:solidFill>
                  <a:srgbClr val="FF15EE"/>
                </a:solidFill>
              </a:rPr>
              <a:t>- % Nodi Raggiunti</a:t>
            </a:r>
            <a:endParaRPr lang="it-IT">
              <a:solidFill>
                <a:srgbClr val="FF15EE"/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2"/>
          <c:order val="0"/>
          <c:tx>
            <c:v>R50</c:v>
          </c:tx>
          <c:errBars>
            <c:errDir val="y"/>
            <c:errBarType val="both"/>
            <c:errValType val="cust"/>
            <c:plus>
              <c:numRef>
                <c:f>Grafici!$Y$90:$Y$99</c:f>
                <c:numCache>
                  <c:formatCode>General</c:formatCode>
                  <c:ptCount val="10"/>
                  <c:pt idx="0">
                    <c:v>0.1145</c:v>
                  </c:pt>
                  <c:pt idx="1">
                    <c:v>5.6599999999999998E-2</c:v>
                  </c:pt>
                  <c:pt idx="2">
                    <c:v>3.2199999999999999E-2</c:v>
                  </c:pt>
                  <c:pt idx="3">
                    <c:v>2.7033333333333336E-2</c:v>
                  </c:pt>
                  <c:pt idx="4">
                    <c:v>1.8959999999999998E-2</c:v>
                  </c:pt>
                  <c:pt idx="5">
                    <c:v>9.4000000000000004E-3</c:v>
                  </c:pt>
                  <c:pt idx="6">
                    <c:v>1.18E-2</c:v>
                  </c:pt>
                  <c:pt idx="7">
                    <c:v>4.065E-3</c:v>
                  </c:pt>
                  <c:pt idx="8">
                    <c:v>1.248E-3</c:v>
                  </c:pt>
                  <c:pt idx="9">
                    <c:v>4.7799999999999996E-4</c:v>
                  </c:pt>
                </c:numCache>
              </c:numRef>
            </c:plus>
            <c:minus>
              <c:numRef>
                <c:f>Grafici!$Y$90:$Y$99</c:f>
                <c:numCache>
                  <c:formatCode>General</c:formatCode>
                  <c:ptCount val="10"/>
                  <c:pt idx="0">
                    <c:v>0.1145</c:v>
                  </c:pt>
                  <c:pt idx="1">
                    <c:v>5.6599999999999998E-2</c:v>
                  </c:pt>
                  <c:pt idx="2">
                    <c:v>3.2199999999999999E-2</c:v>
                  </c:pt>
                  <c:pt idx="3">
                    <c:v>2.7033333333333336E-2</c:v>
                  </c:pt>
                  <c:pt idx="4">
                    <c:v>1.8959999999999998E-2</c:v>
                  </c:pt>
                  <c:pt idx="5">
                    <c:v>9.4000000000000004E-3</c:v>
                  </c:pt>
                  <c:pt idx="6">
                    <c:v>1.18E-2</c:v>
                  </c:pt>
                  <c:pt idx="7">
                    <c:v>4.065E-3</c:v>
                  </c:pt>
                  <c:pt idx="8">
                    <c:v>1.248E-3</c:v>
                  </c:pt>
                  <c:pt idx="9">
                    <c:v>4.7799999999999996E-4</c:v>
                  </c:pt>
                </c:numCache>
              </c:numRef>
            </c:minus>
          </c:errBars>
          <c:xVal>
            <c:numRef>
              <c:f>Grafici!$A$90:$A$99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Grafici!$Q$90:$Q$99</c:f>
              <c:numCache>
                <c:formatCode>0.00%</c:formatCode>
                <c:ptCount val="10"/>
                <c:pt idx="0">
                  <c:v>0.67500000000000004</c:v>
                </c:pt>
                <c:pt idx="1">
                  <c:v>0.31</c:v>
                </c:pt>
                <c:pt idx="2">
                  <c:v>0.15</c:v>
                </c:pt>
                <c:pt idx="3">
                  <c:v>8.3333333333333329E-2</c:v>
                </c:pt>
                <c:pt idx="4">
                  <c:v>0.04</c:v>
                </c:pt>
                <c:pt idx="5">
                  <c:v>3.125E-2</c:v>
                </c:pt>
                <c:pt idx="6">
                  <c:v>2.8999999999999998E-2</c:v>
                </c:pt>
                <c:pt idx="7">
                  <c:v>1.0749999999999999E-2</c:v>
                </c:pt>
                <c:pt idx="8">
                  <c:v>3.8E-3</c:v>
                </c:pt>
                <c:pt idx="9">
                  <c:v>2.1000000000000003E-3</c:v>
                </c:pt>
              </c:numCache>
            </c:numRef>
          </c:yVal>
        </c:ser>
        <c:axId val="134950272"/>
        <c:axId val="134972928"/>
      </c:scatterChart>
      <c:valAx>
        <c:axId val="134950272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134972928"/>
        <c:crosses val="autoZero"/>
        <c:crossBetween val="midCat"/>
      </c:valAx>
      <c:valAx>
        <c:axId val="134972928"/>
        <c:scaling>
          <c:orientation val="minMax"/>
          <c:max val="1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%</a:t>
                </a:r>
                <a:r>
                  <a:rPr lang="it-IT" baseline="0"/>
                  <a:t> Nodi Raggiunti [%]</a:t>
                </a:r>
                <a:endParaRPr lang="it-IT"/>
              </a:p>
            </c:rich>
          </c:tx>
          <c:layout/>
        </c:title>
        <c:numFmt formatCode="0.00%" sourceLinked="1"/>
        <c:tickLblPos val="nextTo"/>
        <c:crossAx val="1349502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E[TxTime]</a:t>
            </a:r>
            <a:endParaRPr lang="el-GR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D0.02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11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Grafici!$N$20:$N$29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64.930000000000007</c:v>
                </c:pt>
                <c:pt idx="3">
                  <c:v>172</c:v>
                </c:pt>
                <c:pt idx="4">
                  <c:v>241</c:v>
                </c:pt>
                <c:pt idx="5">
                  <c:v>285</c:v>
                </c:pt>
                <c:pt idx="6">
                  <c:v>300</c:v>
                </c:pt>
                <c:pt idx="7">
                  <c:v>270</c:v>
                </c:pt>
                <c:pt idx="8">
                  <c:v>232</c:v>
                </c:pt>
                <c:pt idx="9">
                  <c:v>250</c:v>
                </c:pt>
              </c:numCache>
            </c:numRef>
          </c:yVal>
        </c:ser>
        <c:ser>
          <c:idx val="1"/>
          <c:order val="1"/>
          <c:tx>
            <c:v>D0.01</c:v>
          </c:tx>
          <c:spPr>
            <a:ln>
              <a:solidFill>
                <a:schemeClr val="accent4"/>
              </a:solidFill>
            </a:ln>
          </c:spPr>
          <c:marker>
            <c:symbol val="square"/>
            <c:size val="5"/>
            <c:spPr>
              <a:solidFill>
                <a:schemeClr val="accent4"/>
              </a:solidFill>
              <a:ln>
                <a:solidFill>
                  <a:srgbClr val="8064A2"/>
                </a:solidFill>
              </a:ln>
            </c:spPr>
          </c:marker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Grafici!$N$34:$N$43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64.930000000000007</c:v>
                </c:pt>
                <c:pt idx="3">
                  <c:v>172</c:v>
                </c:pt>
                <c:pt idx="4">
                  <c:v>241</c:v>
                </c:pt>
                <c:pt idx="5">
                  <c:v>285</c:v>
                </c:pt>
                <c:pt idx="6">
                  <c:v>300</c:v>
                </c:pt>
                <c:pt idx="7">
                  <c:v>270</c:v>
                </c:pt>
                <c:pt idx="8">
                  <c:v>232</c:v>
                </c:pt>
                <c:pt idx="9">
                  <c:v>250</c:v>
                </c:pt>
              </c:numCache>
            </c:numRef>
          </c:yVal>
        </c:ser>
        <c:ser>
          <c:idx val="2"/>
          <c:order val="2"/>
          <c:tx>
            <c:v>D0.008</c:v>
          </c:tx>
          <c:spPr>
            <a:ln>
              <a:solidFill>
                <a:srgbClr val="C0504D"/>
              </a:solidFill>
            </a:ln>
          </c:spPr>
          <c:marker>
            <c:symbol val="triangle"/>
            <c:size val="5"/>
            <c:spPr>
              <a:solidFill>
                <a:schemeClr val="accent2"/>
              </a:solidFill>
              <a:ln>
                <a:solidFill>
                  <a:srgbClr val="C0504D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Grafici!$P$48:$P$57</c:f>
                <c:numCache>
                  <c:formatCode>General</c:formatCode>
                  <c:ptCount val="10"/>
                  <c:pt idx="0">
                    <c:v>2.0499999999999997E-7</c:v>
                  </c:pt>
                  <c:pt idx="1">
                    <c:v>0</c:v>
                  </c:pt>
                  <c:pt idx="2">
                    <c:v>0</c:v>
                  </c:pt>
                  <c:pt idx="3">
                    <c:v>2.0799999999999998E-3</c:v>
                  </c:pt>
                  <c:pt idx="4">
                    <c:v>6.41</c:v>
                  </c:pt>
                  <c:pt idx="5">
                    <c:v>15.4</c:v>
                  </c:pt>
                  <c:pt idx="6">
                    <c:v>10.6</c:v>
                  </c:pt>
                  <c:pt idx="7">
                    <c:v>26.5</c:v>
                  </c:pt>
                  <c:pt idx="8">
                    <c:v>7</c:v>
                  </c:pt>
                  <c:pt idx="9">
                    <c:v>16.600000000000001</c:v>
                  </c:pt>
                </c:numCache>
              </c:numRef>
            </c:plus>
            <c:minus>
              <c:numRef>
                <c:f>Grafici!$P$48:$P$57</c:f>
                <c:numCache>
                  <c:formatCode>General</c:formatCode>
                  <c:ptCount val="10"/>
                  <c:pt idx="0">
                    <c:v>2.0499999999999997E-7</c:v>
                  </c:pt>
                  <c:pt idx="1">
                    <c:v>0</c:v>
                  </c:pt>
                  <c:pt idx="2">
                    <c:v>0</c:v>
                  </c:pt>
                  <c:pt idx="3">
                    <c:v>2.0799999999999998E-3</c:v>
                  </c:pt>
                  <c:pt idx="4">
                    <c:v>6.41</c:v>
                  </c:pt>
                  <c:pt idx="5">
                    <c:v>15.4</c:v>
                  </c:pt>
                  <c:pt idx="6">
                    <c:v>10.6</c:v>
                  </c:pt>
                  <c:pt idx="7">
                    <c:v>26.5</c:v>
                  </c:pt>
                  <c:pt idx="8">
                    <c:v>7</c:v>
                  </c:pt>
                  <c:pt idx="9">
                    <c:v>16.600000000000001</c:v>
                  </c:pt>
                </c:numCache>
              </c:numRef>
            </c:minus>
          </c:errBars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Grafici!$N$48:$N$57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64.930000000000007</c:v>
                </c:pt>
                <c:pt idx="3">
                  <c:v>172</c:v>
                </c:pt>
                <c:pt idx="4">
                  <c:v>241</c:v>
                </c:pt>
                <c:pt idx="5">
                  <c:v>285</c:v>
                </c:pt>
                <c:pt idx="6">
                  <c:v>300</c:v>
                </c:pt>
                <c:pt idx="7">
                  <c:v>270</c:v>
                </c:pt>
                <c:pt idx="8">
                  <c:v>232</c:v>
                </c:pt>
                <c:pt idx="9">
                  <c:v>250</c:v>
                </c:pt>
              </c:numCache>
            </c:numRef>
          </c:yVal>
        </c:ser>
        <c:ser>
          <c:idx val="3"/>
          <c:order val="3"/>
          <c:tx>
            <c:v>D0.001</c:v>
          </c:tx>
          <c:spPr>
            <a:ln>
              <a:solidFill>
                <a:schemeClr val="accent1"/>
              </a:solidFill>
            </a:ln>
          </c:spPr>
          <c:marker>
            <c:symbol val="x"/>
            <c:size val="5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Grafici!$V$62:$V$71</c:f>
                <c:numCache>
                  <c:formatCode>General</c:formatCode>
                  <c:ptCount val="10"/>
                  <c:pt idx="0">
                    <c:v>2.0499999999999997E-7</c:v>
                  </c:pt>
                  <c:pt idx="1">
                    <c:v>3.69</c:v>
                  </c:pt>
                  <c:pt idx="2">
                    <c:v>5.27</c:v>
                  </c:pt>
                  <c:pt idx="3">
                    <c:v>18.2</c:v>
                  </c:pt>
                  <c:pt idx="4">
                    <c:v>20.399999999999999</c:v>
                  </c:pt>
                  <c:pt idx="5">
                    <c:v>14.8</c:v>
                  </c:pt>
                  <c:pt idx="6">
                    <c:v>13.8</c:v>
                  </c:pt>
                  <c:pt idx="7">
                    <c:v>45.7</c:v>
                  </c:pt>
                  <c:pt idx="8">
                    <c:v>47.5</c:v>
                  </c:pt>
                  <c:pt idx="9">
                    <c:v>43.7</c:v>
                  </c:pt>
                </c:numCache>
              </c:numRef>
            </c:plus>
            <c:minus>
              <c:numRef>
                <c:f>Grafici!$V$62:$V$71</c:f>
                <c:numCache>
                  <c:formatCode>General</c:formatCode>
                  <c:ptCount val="10"/>
                  <c:pt idx="0">
                    <c:v>2.0499999999999997E-7</c:v>
                  </c:pt>
                  <c:pt idx="1">
                    <c:v>3.69</c:v>
                  </c:pt>
                  <c:pt idx="2">
                    <c:v>5.27</c:v>
                  </c:pt>
                  <c:pt idx="3">
                    <c:v>18.2</c:v>
                  </c:pt>
                  <c:pt idx="4">
                    <c:v>20.399999999999999</c:v>
                  </c:pt>
                  <c:pt idx="5">
                    <c:v>14.8</c:v>
                  </c:pt>
                  <c:pt idx="6">
                    <c:v>13.8</c:v>
                  </c:pt>
                  <c:pt idx="7">
                    <c:v>45.7</c:v>
                  </c:pt>
                  <c:pt idx="8">
                    <c:v>47.5</c:v>
                  </c:pt>
                  <c:pt idx="9">
                    <c:v>43.7</c:v>
                  </c:pt>
                </c:numCache>
              </c:numRef>
            </c:minus>
          </c:errBars>
          <c:xVal>
            <c:numRef>
              <c:f>Grafici!$A$62:$A$71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Grafici!$T$62:$T$71</c:f>
              <c:numCache>
                <c:formatCode>General</c:formatCode>
                <c:ptCount val="10"/>
                <c:pt idx="0">
                  <c:v>13.2</c:v>
                </c:pt>
                <c:pt idx="1">
                  <c:v>39.200000000000003</c:v>
                </c:pt>
                <c:pt idx="2">
                  <c:v>65.7</c:v>
                </c:pt>
                <c:pt idx="3">
                  <c:v>111</c:v>
                </c:pt>
                <c:pt idx="4">
                  <c:v>143</c:v>
                </c:pt>
                <c:pt idx="5">
                  <c:v>187</c:v>
                </c:pt>
                <c:pt idx="6">
                  <c:v>210</c:v>
                </c:pt>
                <c:pt idx="7">
                  <c:v>279</c:v>
                </c:pt>
                <c:pt idx="8">
                  <c:v>433</c:v>
                </c:pt>
                <c:pt idx="9">
                  <c:v>562</c:v>
                </c:pt>
              </c:numCache>
            </c:numRef>
          </c:yVal>
        </c:ser>
        <c:ser>
          <c:idx val="4"/>
          <c:order val="4"/>
          <c:tx>
            <c:v>D0.0005</c:v>
          </c:tx>
          <c:spPr>
            <a:ln>
              <a:solidFill>
                <a:srgbClr val="D6C700"/>
              </a:solidFill>
            </a:ln>
          </c:spPr>
          <c:marker>
            <c:symbol val="circle"/>
            <c:size val="5"/>
            <c:spPr>
              <a:solidFill>
                <a:srgbClr val="D6C700"/>
              </a:solidFill>
              <a:ln>
                <a:solidFill>
                  <a:srgbClr val="D6C700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Grafici!$P$76:$P$85</c:f>
                <c:numCache>
                  <c:formatCode>General</c:formatCode>
                  <c:ptCount val="10"/>
                  <c:pt idx="0">
                    <c:v>2.75</c:v>
                  </c:pt>
                  <c:pt idx="1">
                    <c:v>5.99</c:v>
                  </c:pt>
                  <c:pt idx="2">
                    <c:v>9.89</c:v>
                  </c:pt>
                  <c:pt idx="3">
                    <c:v>20.399999999999999</c:v>
                  </c:pt>
                  <c:pt idx="4">
                    <c:v>30.4</c:v>
                  </c:pt>
                  <c:pt idx="5">
                    <c:v>36.799999999999997</c:v>
                  </c:pt>
                  <c:pt idx="6">
                    <c:v>50.4</c:v>
                  </c:pt>
                  <c:pt idx="7">
                    <c:v>86.8</c:v>
                  </c:pt>
                  <c:pt idx="8">
                    <c:v>75</c:v>
                  </c:pt>
                  <c:pt idx="9">
                    <c:v>87.8</c:v>
                  </c:pt>
                </c:numCache>
              </c:numRef>
            </c:plus>
            <c:minus>
              <c:numRef>
                <c:f>Grafici!$P$76:$P$85</c:f>
                <c:numCache>
                  <c:formatCode>General</c:formatCode>
                  <c:ptCount val="10"/>
                  <c:pt idx="0">
                    <c:v>2.75</c:v>
                  </c:pt>
                  <c:pt idx="1">
                    <c:v>5.99</c:v>
                  </c:pt>
                  <c:pt idx="2">
                    <c:v>9.89</c:v>
                  </c:pt>
                  <c:pt idx="3">
                    <c:v>20.399999999999999</c:v>
                  </c:pt>
                  <c:pt idx="4">
                    <c:v>30.4</c:v>
                  </c:pt>
                  <c:pt idx="5">
                    <c:v>36.799999999999997</c:v>
                  </c:pt>
                  <c:pt idx="6">
                    <c:v>50.4</c:v>
                  </c:pt>
                  <c:pt idx="7">
                    <c:v>86.8</c:v>
                  </c:pt>
                  <c:pt idx="8">
                    <c:v>75</c:v>
                  </c:pt>
                  <c:pt idx="9">
                    <c:v>87.8</c:v>
                  </c:pt>
                </c:numCache>
              </c:numRef>
            </c:minus>
          </c:errBars>
          <c:xVal>
            <c:numRef>
              <c:f>Grafici!$A$76:$A$85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Grafici!$T$76:$T$85</c:f>
              <c:numCache>
                <c:formatCode>General</c:formatCode>
                <c:ptCount val="10"/>
                <c:pt idx="0">
                  <c:v>9.92</c:v>
                </c:pt>
                <c:pt idx="1">
                  <c:v>29.6</c:v>
                </c:pt>
                <c:pt idx="2">
                  <c:v>50.3</c:v>
                </c:pt>
                <c:pt idx="3">
                  <c:v>93.5</c:v>
                </c:pt>
                <c:pt idx="4">
                  <c:v>97.1</c:v>
                </c:pt>
                <c:pt idx="5">
                  <c:v>128</c:v>
                </c:pt>
                <c:pt idx="6">
                  <c:v>166</c:v>
                </c:pt>
                <c:pt idx="7">
                  <c:v>215</c:v>
                </c:pt>
                <c:pt idx="8">
                  <c:v>227</c:v>
                </c:pt>
                <c:pt idx="9">
                  <c:v>280</c:v>
                </c:pt>
              </c:numCache>
            </c:numRef>
          </c:yVal>
        </c:ser>
        <c:ser>
          <c:idx val="5"/>
          <c:order val="5"/>
          <c:tx>
            <c:v>D0.0001</c:v>
          </c:tx>
          <c:spPr>
            <a:ln>
              <a:solidFill>
                <a:srgbClr val="FF15EE"/>
              </a:solidFill>
            </a:ln>
          </c:spPr>
          <c:marker>
            <c:symbol val="circle"/>
            <c:size val="5"/>
            <c:spPr>
              <a:solidFill>
                <a:srgbClr val="FF15EE"/>
              </a:solidFill>
              <a:ln>
                <a:solidFill>
                  <a:srgbClr val="FF15EE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Grafici!$V$90:$V$99</c:f>
                <c:numCache>
                  <c:formatCode>General</c:formatCode>
                  <c:ptCount val="10"/>
                  <c:pt idx="0">
                    <c:v>3.03</c:v>
                  </c:pt>
                  <c:pt idx="1">
                    <c:v>3.69</c:v>
                  </c:pt>
                  <c:pt idx="2">
                    <c:v>4.16</c:v>
                  </c:pt>
                  <c:pt idx="3">
                    <c:v>8.85</c:v>
                  </c:pt>
                  <c:pt idx="4">
                    <c:v>9.5299999999999994</c:v>
                  </c:pt>
                  <c:pt idx="5">
                    <c:v>7.19</c:v>
                  </c:pt>
                  <c:pt idx="6">
                    <c:v>12.3</c:v>
                  </c:pt>
                  <c:pt idx="7">
                    <c:v>6.91</c:v>
                  </c:pt>
                  <c:pt idx="8">
                    <c:v>7.82</c:v>
                  </c:pt>
                  <c:pt idx="9">
                    <c:v>5.6</c:v>
                  </c:pt>
                </c:numCache>
              </c:numRef>
            </c:plus>
            <c:minus>
              <c:numRef>
                <c:f>Grafici!$V$90:$V$99</c:f>
                <c:numCache>
                  <c:formatCode>General</c:formatCode>
                  <c:ptCount val="10"/>
                  <c:pt idx="0">
                    <c:v>3.03</c:v>
                  </c:pt>
                  <c:pt idx="1">
                    <c:v>3.69</c:v>
                  </c:pt>
                  <c:pt idx="2">
                    <c:v>4.16</c:v>
                  </c:pt>
                  <c:pt idx="3">
                    <c:v>8.85</c:v>
                  </c:pt>
                  <c:pt idx="4">
                    <c:v>9.5299999999999994</c:v>
                  </c:pt>
                  <c:pt idx="5">
                    <c:v>7.19</c:v>
                  </c:pt>
                  <c:pt idx="6">
                    <c:v>12.3</c:v>
                  </c:pt>
                  <c:pt idx="7">
                    <c:v>6.91</c:v>
                  </c:pt>
                  <c:pt idx="8">
                    <c:v>7.82</c:v>
                  </c:pt>
                  <c:pt idx="9">
                    <c:v>5.6</c:v>
                  </c:pt>
                </c:numCache>
              </c:numRef>
            </c:minus>
          </c:errBars>
          <c:xVal>
            <c:numRef>
              <c:f>Grafici!$A$90:$A$99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Grafici!$T$90:$T$99</c:f>
              <c:numCache>
                <c:formatCode>General</c:formatCode>
                <c:ptCount val="10"/>
                <c:pt idx="0">
                  <c:v>4.63</c:v>
                </c:pt>
                <c:pt idx="1">
                  <c:v>7.23</c:v>
                </c:pt>
                <c:pt idx="2">
                  <c:v>6.52</c:v>
                </c:pt>
                <c:pt idx="3">
                  <c:v>17.399999999999999</c:v>
                </c:pt>
                <c:pt idx="4">
                  <c:v>11</c:v>
                </c:pt>
                <c:pt idx="5">
                  <c:v>16.2</c:v>
                </c:pt>
                <c:pt idx="6">
                  <c:v>21.7</c:v>
                </c:pt>
                <c:pt idx="7">
                  <c:v>13.6</c:v>
                </c:pt>
                <c:pt idx="8">
                  <c:v>11.5</c:v>
                </c:pt>
                <c:pt idx="9">
                  <c:v>13.5</c:v>
                </c:pt>
              </c:numCache>
            </c:numRef>
          </c:yVal>
        </c:ser>
        <c:axId val="135146880"/>
        <c:axId val="135165056"/>
      </c:scatterChart>
      <c:valAx>
        <c:axId val="135146880"/>
        <c:scaling>
          <c:logBase val="10"/>
          <c:orientation val="minMax"/>
        </c:scaling>
        <c:axPos val="b"/>
        <c:numFmt formatCode="General" sourceLinked="1"/>
        <c:tickLblPos val="nextTo"/>
        <c:crossAx val="135165056"/>
        <c:crosses val="autoZero"/>
        <c:crossBetween val="midCat"/>
      </c:valAx>
      <c:valAx>
        <c:axId val="135165056"/>
        <c:scaling>
          <c:orientation val="minMax"/>
        </c:scaling>
        <c:axPos val="l"/>
        <c:majorGridlines/>
        <c:numFmt formatCode="General" sourceLinked="1"/>
        <c:tickLblPos val="nextTo"/>
        <c:crossAx val="1351468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%Nodi</a:t>
            </a:r>
            <a:r>
              <a:rPr lang="it-IT" baseline="0"/>
              <a:t> Raggiunti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D0.02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5"/>
            <c:spPr>
              <a:solidFill>
                <a:srgbClr val="00B050"/>
              </a:solidFill>
            </c:spPr>
          </c:marker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Grafici!$Q$20:$Q$29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0.998</c:v>
                </c:pt>
                <c:pt idx="5">
                  <c:v>0.99375000000000002</c:v>
                </c:pt>
                <c:pt idx="6">
                  <c:v>0.995</c:v>
                </c:pt>
                <c:pt idx="7">
                  <c:v>0.995</c:v>
                </c:pt>
                <c:pt idx="8">
                  <c:v>0.998</c:v>
                </c:pt>
                <c:pt idx="9">
                  <c:v>0.998</c:v>
                </c:pt>
              </c:numCache>
            </c:numRef>
          </c:yVal>
        </c:ser>
        <c:ser>
          <c:idx val="1"/>
          <c:order val="1"/>
          <c:tx>
            <c:v>D0.01</c:v>
          </c:tx>
          <c:spPr>
            <a:ln>
              <a:solidFill>
                <a:schemeClr val="accent4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accent4"/>
              </a:solidFill>
              <a:ln>
                <a:solidFill>
                  <a:srgbClr val="8064A2"/>
                </a:solidFill>
              </a:ln>
            </c:spPr>
          </c:marker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Grafici!$Q$34:$Q$43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0.998</c:v>
                </c:pt>
                <c:pt idx="5">
                  <c:v>0.99375000000000002</c:v>
                </c:pt>
                <c:pt idx="6">
                  <c:v>0.995</c:v>
                </c:pt>
                <c:pt idx="7">
                  <c:v>0.995</c:v>
                </c:pt>
                <c:pt idx="8">
                  <c:v>0.998</c:v>
                </c:pt>
                <c:pt idx="9">
                  <c:v>0.998</c:v>
                </c:pt>
              </c:numCache>
            </c:numRef>
          </c:yVal>
        </c:ser>
        <c:ser>
          <c:idx val="2"/>
          <c:order val="2"/>
          <c:tx>
            <c:v>D0.008</c:v>
          </c:tx>
          <c:spPr>
            <a:ln>
              <a:solidFill>
                <a:schemeClr val="accent2"/>
              </a:solidFill>
              <a:prstDash val="sysDash"/>
            </a:ln>
          </c:spPr>
          <c:marker>
            <c:symbol val="triang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Grafici!$S$48:$S$57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3.4200000000000003E-3</c:v>
                  </c:pt>
                  <c:pt idx="5">
                    <c:v>3.0000000000000001E-3</c:v>
                  </c:pt>
                  <c:pt idx="6">
                    <c:v>2.8399999999999996E-3</c:v>
                  </c:pt>
                  <c:pt idx="7">
                    <c:v>3.2450000000000001E-3</c:v>
                  </c:pt>
                  <c:pt idx="8">
                    <c:v>9.1600000000000004E-4</c:v>
                  </c:pt>
                  <c:pt idx="9">
                    <c:v>1.3500000000000001E-3</c:v>
                  </c:pt>
                </c:numCache>
              </c:numRef>
            </c:plus>
            <c:minus>
              <c:numRef>
                <c:f>Grafici!$S$48:$S$57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3.4200000000000003E-3</c:v>
                  </c:pt>
                  <c:pt idx="5">
                    <c:v>3.0000000000000001E-3</c:v>
                  </c:pt>
                  <c:pt idx="6">
                    <c:v>2.8399999999999996E-3</c:v>
                  </c:pt>
                  <c:pt idx="7">
                    <c:v>3.2450000000000001E-3</c:v>
                  </c:pt>
                  <c:pt idx="8">
                    <c:v>9.1600000000000004E-4</c:v>
                  </c:pt>
                  <c:pt idx="9">
                    <c:v>1.3500000000000001E-3</c:v>
                  </c:pt>
                </c:numCache>
              </c:numRef>
            </c:minus>
          </c:errBars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Grafici!$Q$48:$Q$57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0.998</c:v>
                </c:pt>
                <c:pt idx="5">
                  <c:v>0.99375000000000002</c:v>
                </c:pt>
                <c:pt idx="6">
                  <c:v>0.995</c:v>
                </c:pt>
                <c:pt idx="7">
                  <c:v>0.995</c:v>
                </c:pt>
                <c:pt idx="8">
                  <c:v>0.998</c:v>
                </c:pt>
                <c:pt idx="9">
                  <c:v>0.998</c:v>
                </c:pt>
              </c:numCache>
            </c:numRef>
          </c:yVal>
        </c:ser>
        <c:ser>
          <c:idx val="3"/>
          <c:order val="3"/>
          <c:tx>
            <c:v>D0.001</c:v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x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Grafici!$S$62:$S$71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6.5200000000000008E-2</c:v>
                  </c:pt>
                  <c:pt idx="2">
                    <c:v>5.28E-2</c:v>
                  </c:pt>
                  <c:pt idx="3">
                    <c:v>0.125</c:v>
                  </c:pt>
                  <c:pt idx="4">
                    <c:v>0.10800000000000001</c:v>
                  </c:pt>
                  <c:pt idx="5">
                    <c:v>4.2249999999999996E-2</c:v>
                  </c:pt>
                  <c:pt idx="6">
                    <c:v>1.44E-2</c:v>
                  </c:pt>
                  <c:pt idx="7">
                    <c:v>0.13600000000000001</c:v>
                  </c:pt>
                  <c:pt idx="8">
                    <c:v>9.7000000000000003E-2</c:v>
                  </c:pt>
                  <c:pt idx="9">
                    <c:v>1.3300000000000001E-2</c:v>
                  </c:pt>
                </c:numCache>
              </c:numRef>
            </c:plus>
            <c:minus>
              <c:numRef>
                <c:f>Grafici!$S$62:$S$71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6.5200000000000008E-2</c:v>
                  </c:pt>
                  <c:pt idx="2">
                    <c:v>5.28E-2</c:v>
                  </c:pt>
                  <c:pt idx="3">
                    <c:v>0.125</c:v>
                  </c:pt>
                  <c:pt idx="4">
                    <c:v>0.10800000000000001</c:v>
                  </c:pt>
                  <c:pt idx="5">
                    <c:v>4.2249999999999996E-2</c:v>
                  </c:pt>
                  <c:pt idx="6">
                    <c:v>1.44E-2</c:v>
                  </c:pt>
                  <c:pt idx="7">
                    <c:v>0.13600000000000001</c:v>
                  </c:pt>
                  <c:pt idx="8">
                    <c:v>9.7000000000000003E-2</c:v>
                  </c:pt>
                  <c:pt idx="9">
                    <c:v>1.3300000000000001E-2</c:v>
                  </c:pt>
                </c:numCache>
              </c:numRef>
            </c:minus>
          </c:errBars>
          <c:xVal>
            <c:numRef>
              <c:f>Grafici!$A$62:$A$71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Grafici!$Q$62:$Q$71</c:f>
              <c:numCache>
                <c:formatCode>0.00%</c:formatCode>
                <c:ptCount val="10"/>
                <c:pt idx="0">
                  <c:v>1</c:v>
                </c:pt>
                <c:pt idx="1">
                  <c:v>0.96</c:v>
                </c:pt>
                <c:pt idx="2">
                  <c:v>0.97</c:v>
                </c:pt>
                <c:pt idx="3">
                  <c:v>0.90333333333333343</c:v>
                </c:pt>
                <c:pt idx="4">
                  <c:v>0.9</c:v>
                </c:pt>
                <c:pt idx="5">
                  <c:v>0.95749999999999991</c:v>
                </c:pt>
                <c:pt idx="6">
                  <c:v>0.98</c:v>
                </c:pt>
                <c:pt idx="7">
                  <c:v>0.875</c:v>
                </c:pt>
                <c:pt idx="8">
                  <c:v>0.9</c:v>
                </c:pt>
                <c:pt idx="9">
                  <c:v>0.92800000000000005</c:v>
                </c:pt>
              </c:numCache>
            </c:numRef>
          </c:yVal>
        </c:ser>
        <c:ser>
          <c:idx val="4"/>
          <c:order val="4"/>
          <c:tx>
            <c:v>D0.0005</c:v>
          </c:tx>
          <c:spPr>
            <a:ln>
              <a:solidFill>
                <a:srgbClr val="D6C700"/>
              </a:solidFill>
              <a:prstDash val="dashDot"/>
            </a:ln>
          </c:spPr>
          <c:marker>
            <c:symbol val="star"/>
            <c:size val="5"/>
            <c:spPr>
              <a:solidFill>
                <a:srgbClr val="D6C700"/>
              </a:solidFill>
              <a:ln>
                <a:solidFill>
                  <a:srgbClr val="D6C700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Grafici!$S$76:$S$85</c:f>
                <c:numCache>
                  <c:formatCode>General</c:formatCode>
                  <c:ptCount val="10"/>
                  <c:pt idx="0">
                    <c:v>0.104</c:v>
                  </c:pt>
                  <c:pt idx="1">
                    <c:v>0.1152</c:v>
                  </c:pt>
                  <c:pt idx="2">
                    <c:v>0.128</c:v>
                  </c:pt>
                  <c:pt idx="3">
                    <c:v>0.13833333333333334</c:v>
                  </c:pt>
                  <c:pt idx="4">
                    <c:v>0.1176</c:v>
                  </c:pt>
                  <c:pt idx="5">
                    <c:v>0.122125</c:v>
                  </c:pt>
                  <c:pt idx="6">
                    <c:v>0.105</c:v>
                  </c:pt>
                  <c:pt idx="7">
                    <c:v>0.111</c:v>
                  </c:pt>
                  <c:pt idx="8">
                    <c:v>5.9400000000000001E-2</c:v>
                  </c:pt>
                  <c:pt idx="9">
                    <c:v>4.5999999999999999E-2</c:v>
                  </c:pt>
                </c:numCache>
              </c:numRef>
            </c:plus>
            <c:minus>
              <c:numRef>
                <c:f>Grafici!$S$76:$S$85</c:f>
                <c:numCache>
                  <c:formatCode>General</c:formatCode>
                  <c:ptCount val="10"/>
                  <c:pt idx="0">
                    <c:v>0.104</c:v>
                  </c:pt>
                  <c:pt idx="1">
                    <c:v>0.1152</c:v>
                  </c:pt>
                  <c:pt idx="2">
                    <c:v>0.128</c:v>
                  </c:pt>
                  <c:pt idx="3">
                    <c:v>0.13833333333333334</c:v>
                  </c:pt>
                  <c:pt idx="4">
                    <c:v>0.1176</c:v>
                  </c:pt>
                  <c:pt idx="5">
                    <c:v>0.122125</c:v>
                  </c:pt>
                  <c:pt idx="6">
                    <c:v>0.105</c:v>
                  </c:pt>
                  <c:pt idx="7">
                    <c:v>0.111</c:v>
                  </c:pt>
                  <c:pt idx="8">
                    <c:v>5.9400000000000001E-2</c:v>
                  </c:pt>
                  <c:pt idx="9">
                    <c:v>4.5999999999999999E-2</c:v>
                  </c:pt>
                </c:numCache>
              </c:numRef>
            </c:minus>
          </c:errBars>
          <c:xVal>
            <c:numRef>
              <c:f>Grafici!$A$76:$A$85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Grafici!$Q$76:$Q$85</c:f>
              <c:numCache>
                <c:formatCode>0.00%</c:formatCode>
                <c:ptCount val="10"/>
                <c:pt idx="0">
                  <c:v>0.875</c:v>
                </c:pt>
                <c:pt idx="1">
                  <c:v>0.72</c:v>
                </c:pt>
                <c:pt idx="2">
                  <c:v>0.66500000000000004</c:v>
                </c:pt>
                <c:pt idx="3">
                  <c:v>0.53999999999999992</c:v>
                </c:pt>
                <c:pt idx="4">
                  <c:v>0.35</c:v>
                </c:pt>
                <c:pt idx="5">
                  <c:v>0.33875</c:v>
                </c:pt>
                <c:pt idx="6">
                  <c:v>0.34200000000000003</c:v>
                </c:pt>
                <c:pt idx="7">
                  <c:v>0.24399999999999999</c:v>
                </c:pt>
                <c:pt idx="8">
                  <c:v>0.1394</c:v>
                </c:pt>
                <c:pt idx="9">
                  <c:v>9.69E-2</c:v>
                </c:pt>
              </c:numCache>
            </c:numRef>
          </c:yVal>
        </c:ser>
        <c:ser>
          <c:idx val="5"/>
          <c:order val="5"/>
          <c:tx>
            <c:v>D0.0001</c:v>
          </c:tx>
          <c:spPr>
            <a:ln>
              <a:solidFill>
                <a:srgbClr val="FF15EE"/>
              </a:solidFill>
              <a:prstDash val="lgDash"/>
            </a:ln>
          </c:spPr>
          <c:marker>
            <c:symbol val="circle"/>
            <c:size val="5"/>
            <c:spPr>
              <a:solidFill>
                <a:srgbClr val="FF15EE"/>
              </a:solidFill>
              <a:ln>
                <a:solidFill>
                  <a:srgbClr val="FF15EE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Grafici!$S$90:$S$99</c:f>
                <c:numCache>
                  <c:formatCode>General</c:formatCode>
                  <c:ptCount val="10"/>
                  <c:pt idx="0">
                    <c:v>0.1145</c:v>
                  </c:pt>
                  <c:pt idx="1">
                    <c:v>5.6599999999999998E-2</c:v>
                  </c:pt>
                  <c:pt idx="2">
                    <c:v>3.2199999999999999E-2</c:v>
                  </c:pt>
                  <c:pt idx="3">
                    <c:v>2.7033333333333336E-2</c:v>
                  </c:pt>
                  <c:pt idx="4">
                    <c:v>1.8959999999999998E-2</c:v>
                  </c:pt>
                  <c:pt idx="5">
                    <c:v>9.4000000000000004E-3</c:v>
                  </c:pt>
                  <c:pt idx="6">
                    <c:v>1.18E-2</c:v>
                  </c:pt>
                  <c:pt idx="7">
                    <c:v>4.065E-3</c:v>
                  </c:pt>
                  <c:pt idx="8">
                    <c:v>1.248E-3</c:v>
                  </c:pt>
                  <c:pt idx="9">
                    <c:v>4.7799999999999996E-4</c:v>
                  </c:pt>
                </c:numCache>
              </c:numRef>
            </c:plus>
            <c:minus>
              <c:numRef>
                <c:f>Grafici!$S$90:$S$99</c:f>
                <c:numCache>
                  <c:formatCode>General</c:formatCode>
                  <c:ptCount val="10"/>
                  <c:pt idx="0">
                    <c:v>0.1145</c:v>
                  </c:pt>
                  <c:pt idx="1">
                    <c:v>5.6599999999999998E-2</c:v>
                  </c:pt>
                  <c:pt idx="2">
                    <c:v>3.2199999999999999E-2</c:v>
                  </c:pt>
                  <c:pt idx="3">
                    <c:v>2.7033333333333336E-2</c:v>
                  </c:pt>
                  <c:pt idx="4">
                    <c:v>1.8959999999999998E-2</c:v>
                  </c:pt>
                  <c:pt idx="5">
                    <c:v>9.4000000000000004E-3</c:v>
                  </c:pt>
                  <c:pt idx="6">
                    <c:v>1.18E-2</c:v>
                  </c:pt>
                  <c:pt idx="7">
                    <c:v>4.065E-3</c:v>
                  </c:pt>
                  <c:pt idx="8">
                    <c:v>1.248E-3</c:v>
                  </c:pt>
                  <c:pt idx="9">
                    <c:v>4.7799999999999996E-4</c:v>
                  </c:pt>
                </c:numCache>
              </c:numRef>
            </c:minus>
          </c:errBars>
          <c:xVal>
            <c:numRef>
              <c:f>Grafici!$A$90:$A$99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Grafici!$Q$90:$Q$99</c:f>
              <c:numCache>
                <c:formatCode>0.00%</c:formatCode>
                <c:ptCount val="10"/>
                <c:pt idx="0">
                  <c:v>0.67500000000000004</c:v>
                </c:pt>
                <c:pt idx="1">
                  <c:v>0.31</c:v>
                </c:pt>
                <c:pt idx="2">
                  <c:v>0.15</c:v>
                </c:pt>
                <c:pt idx="3">
                  <c:v>8.3333333333333329E-2</c:v>
                </c:pt>
                <c:pt idx="4">
                  <c:v>0.04</c:v>
                </c:pt>
                <c:pt idx="5">
                  <c:v>3.125E-2</c:v>
                </c:pt>
                <c:pt idx="6">
                  <c:v>2.8999999999999998E-2</c:v>
                </c:pt>
                <c:pt idx="7">
                  <c:v>1.0749999999999999E-2</c:v>
                </c:pt>
                <c:pt idx="8">
                  <c:v>3.8E-3</c:v>
                </c:pt>
                <c:pt idx="9">
                  <c:v>2.1000000000000003E-3</c:v>
                </c:pt>
              </c:numCache>
            </c:numRef>
          </c:yVal>
        </c:ser>
        <c:axId val="136214784"/>
        <c:axId val="136228864"/>
      </c:scatterChart>
      <c:valAx>
        <c:axId val="136214784"/>
        <c:scaling>
          <c:logBase val="10"/>
          <c:orientation val="minMax"/>
        </c:scaling>
        <c:axPos val="b"/>
        <c:numFmt formatCode="General" sourceLinked="1"/>
        <c:tickLblPos val="nextTo"/>
        <c:crossAx val="136228864"/>
        <c:crosses val="autoZero"/>
        <c:crossBetween val="midCat"/>
      </c:valAx>
      <c:valAx>
        <c:axId val="136228864"/>
        <c:scaling>
          <c:orientation val="minMax"/>
        </c:scaling>
        <c:axPos val="l"/>
        <c:majorGridlines/>
        <c:numFmt formatCode="0.00%" sourceLinked="1"/>
        <c:tickLblPos val="nextTo"/>
        <c:crossAx val="1362147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baseline="0">
                <a:solidFill>
                  <a:srgbClr val="00B050"/>
                </a:solidFill>
              </a:rPr>
              <a:t>D 0,02 - E[TxTime]</a:t>
            </a:r>
            <a:endParaRPr lang="it-IT">
              <a:solidFill>
                <a:srgbClr val="00B050"/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Grafici!$B$20:$B$29</c:f>
              <c:numCache>
                <c:formatCode>General</c:formatCode>
                <c:ptCount val="10"/>
                <c:pt idx="0">
                  <c:v>13.23</c:v>
                </c:pt>
                <c:pt idx="1">
                  <c:v>34.9</c:v>
                </c:pt>
                <c:pt idx="2">
                  <c:v>65.7</c:v>
                </c:pt>
                <c:pt idx="3">
                  <c:v>119</c:v>
                </c:pt>
                <c:pt idx="4">
                  <c:v>121</c:v>
                </c:pt>
                <c:pt idx="5">
                  <c:v>189</c:v>
                </c:pt>
                <c:pt idx="6">
                  <c:v>251</c:v>
                </c:pt>
                <c:pt idx="7">
                  <c:v>340</c:v>
                </c:pt>
                <c:pt idx="8">
                  <c:v>539</c:v>
                </c:pt>
                <c:pt idx="9">
                  <c:v>685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Grafici!$H$20:$H$29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57.3</c:v>
                </c:pt>
                <c:pt idx="3">
                  <c:v>90.1</c:v>
                </c:pt>
                <c:pt idx="4">
                  <c:v>113</c:v>
                </c:pt>
                <c:pt idx="5">
                  <c:v>134</c:v>
                </c:pt>
                <c:pt idx="6">
                  <c:v>145</c:v>
                </c:pt>
                <c:pt idx="7">
                  <c:v>200</c:v>
                </c:pt>
                <c:pt idx="8">
                  <c:v>286</c:v>
                </c:pt>
                <c:pt idx="9">
                  <c:v>375</c:v>
                </c:pt>
              </c:numCache>
            </c:numRef>
          </c:yVal>
        </c:ser>
        <c:ser>
          <c:idx val="3"/>
          <c:order val="2"/>
          <c:tx>
            <c:v>R50</c:v>
          </c:tx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Grafici!$N$20:$N$29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64.930000000000007</c:v>
                </c:pt>
                <c:pt idx="3">
                  <c:v>172</c:v>
                </c:pt>
                <c:pt idx="4">
                  <c:v>241</c:v>
                </c:pt>
                <c:pt idx="5">
                  <c:v>285</c:v>
                </c:pt>
                <c:pt idx="6">
                  <c:v>300</c:v>
                </c:pt>
                <c:pt idx="7">
                  <c:v>270</c:v>
                </c:pt>
                <c:pt idx="8">
                  <c:v>232</c:v>
                </c:pt>
                <c:pt idx="9">
                  <c:v>250</c:v>
                </c:pt>
              </c:numCache>
            </c:numRef>
          </c:yVal>
        </c:ser>
        <c:ser>
          <c:idx val="2"/>
          <c:order val="3"/>
          <c:tx>
            <c:v>AVG</c:v>
          </c:tx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Grafici!$T$20:$T$29</c:f>
              <c:numCache>
                <c:formatCode>General</c:formatCode>
                <c:ptCount val="10"/>
                <c:pt idx="0">
                  <c:v>13.209999999999999</c:v>
                </c:pt>
                <c:pt idx="1">
                  <c:v>36.76</c:v>
                </c:pt>
                <c:pt idx="2">
                  <c:v>62.643333333333338</c:v>
                </c:pt>
                <c:pt idx="3">
                  <c:v>127.03333333333335</c:v>
                </c:pt>
                <c:pt idx="4">
                  <c:v>158.33333333333334</c:v>
                </c:pt>
                <c:pt idx="5">
                  <c:v>202.66666666666666</c:v>
                </c:pt>
                <c:pt idx="6">
                  <c:v>232</c:v>
                </c:pt>
                <c:pt idx="7">
                  <c:v>270</c:v>
                </c:pt>
                <c:pt idx="8">
                  <c:v>352.33333333333331</c:v>
                </c:pt>
                <c:pt idx="9">
                  <c:v>436.66666666666669</c:v>
                </c:pt>
              </c:numCache>
            </c:numRef>
          </c:yVal>
        </c:ser>
        <c:axId val="79698944"/>
        <c:axId val="79709312"/>
      </c:scatterChart>
      <c:valAx>
        <c:axId val="79698944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79709312"/>
        <c:crosses val="autoZero"/>
        <c:crossBetween val="midCat"/>
      </c:valAx>
      <c:valAx>
        <c:axId val="797093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Tempo medio Trasmissione [s]</a:t>
                </a:r>
              </a:p>
            </c:rich>
          </c:tx>
          <c:layout/>
        </c:title>
        <c:numFmt formatCode="General" sourceLinked="1"/>
        <c:tickLblPos val="nextTo"/>
        <c:crossAx val="796989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>
                <a:solidFill>
                  <a:schemeClr val="bg2">
                    <a:lumMod val="50000"/>
                  </a:schemeClr>
                </a:solidFill>
              </a:rPr>
              <a:t>NO</a:t>
            </a:r>
            <a:r>
              <a:rPr lang="it-IT" baseline="0">
                <a:solidFill>
                  <a:schemeClr val="bg2">
                    <a:lumMod val="50000"/>
                  </a:schemeClr>
                </a:solidFill>
              </a:rPr>
              <a:t> D - % Nodi Raggiunti</a:t>
            </a:r>
            <a:endParaRPr lang="it-IT">
              <a:solidFill>
                <a:schemeClr val="bg2">
                  <a:lumMod val="50000"/>
                </a:schemeClr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Grafici!$A$6:$A$15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Grafici!$D$6:$D$15</c:f>
              <c:numCache>
                <c:formatCode>0.00%</c:formatCode>
                <c:ptCount val="10"/>
                <c:pt idx="0">
                  <c:v>0.95</c:v>
                </c:pt>
                <c:pt idx="1">
                  <c:v>0.91999999999999993</c:v>
                </c:pt>
                <c:pt idx="2">
                  <c:v>0.74</c:v>
                </c:pt>
                <c:pt idx="3">
                  <c:v>0.54666666666666675</c:v>
                </c:pt>
                <c:pt idx="4">
                  <c:v>0.81600000000000006</c:v>
                </c:pt>
                <c:pt idx="5">
                  <c:v>0.17375000000000002</c:v>
                </c:pt>
                <c:pt idx="6">
                  <c:v>0.20700000000000002</c:v>
                </c:pt>
                <c:pt idx="7">
                  <c:v>2.3E-2</c:v>
                </c:pt>
                <c:pt idx="8">
                  <c:v>3.0000000000000005E-3</c:v>
                </c:pt>
                <c:pt idx="9">
                  <c:v>1.3000000000000002E-3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Grafici!$A$6:$A$15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Grafici!$G$6:$G$15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0.99</c:v>
                </c:pt>
                <c:pt idx="3">
                  <c:v>1</c:v>
                </c:pt>
                <c:pt idx="4">
                  <c:v>1</c:v>
                </c:pt>
                <c:pt idx="5">
                  <c:v>0.8</c:v>
                </c:pt>
                <c:pt idx="6">
                  <c:v>0.94299999999999995</c:v>
                </c:pt>
                <c:pt idx="7">
                  <c:v>0.14750000000000002</c:v>
                </c:pt>
                <c:pt idx="8">
                  <c:v>7.4000000000000012E-3</c:v>
                </c:pt>
                <c:pt idx="9">
                  <c:v>2.0000000000000005E-3</c:v>
                </c:pt>
              </c:numCache>
            </c:numRef>
          </c:yVal>
        </c:ser>
        <c:axId val="79738752"/>
        <c:axId val="85917696"/>
      </c:scatterChart>
      <c:valAx>
        <c:axId val="79738752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85917696"/>
        <c:crosses val="autoZero"/>
        <c:crossBetween val="midCat"/>
      </c:valAx>
      <c:valAx>
        <c:axId val="85917696"/>
        <c:scaling>
          <c:orientation val="minMax"/>
          <c:max val="1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%</a:t>
                </a:r>
                <a:r>
                  <a:rPr lang="it-IT" baseline="0"/>
                  <a:t> Nodi Raggiunti [%]</a:t>
                </a:r>
                <a:endParaRPr lang="it-IT"/>
              </a:p>
            </c:rich>
          </c:tx>
          <c:layout/>
        </c:title>
        <c:numFmt formatCode="0.00%" sourceLinked="1"/>
        <c:tickLblPos val="nextTo"/>
        <c:crossAx val="797387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sz="1800" b="1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rPr>
              <a:t>D 0,02 </a:t>
            </a:r>
            <a:r>
              <a:rPr lang="it-IT" baseline="0">
                <a:solidFill>
                  <a:srgbClr val="00B050"/>
                </a:solidFill>
              </a:rPr>
              <a:t>- % Nodi Raggiunti</a:t>
            </a:r>
            <a:endParaRPr lang="it-IT">
              <a:solidFill>
                <a:srgbClr val="00B050"/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Grafici!$E$20:$E$29</c:f>
              <c:numCache>
                <c:formatCode>0.00%</c:formatCode>
                <c:ptCount val="10"/>
                <c:pt idx="0">
                  <c:v>0.97499999999999998</c:v>
                </c:pt>
                <c:pt idx="1">
                  <c:v>0.86</c:v>
                </c:pt>
                <c:pt idx="2">
                  <c:v>0.94000000000000006</c:v>
                </c:pt>
                <c:pt idx="3">
                  <c:v>0.86333333333333329</c:v>
                </c:pt>
                <c:pt idx="4">
                  <c:v>0.754</c:v>
                </c:pt>
                <c:pt idx="5">
                  <c:v>0.80875000000000008</c:v>
                </c:pt>
                <c:pt idx="6">
                  <c:v>0.88500000000000001</c:v>
                </c:pt>
                <c:pt idx="7">
                  <c:v>0.81499999999999995</c:v>
                </c:pt>
                <c:pt idx="8">
                  <c:v>0.78800000000000003</c:v>
                </c:pt>
                <c:pt idx="9">
                  <c:v>0.79600000000000004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Grafici!$K$20:$K$29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0.995</c:v>
                </c:pt>
                <c:pt idx="8">
                  <c:v>0.98599999999999999</c:v>
                </c:pt>
                <c:pt idx="9">
                  <c:v>0.97599999999999998</c:v>
                </c:pt>
              </c:numCache>
            </c:numRef>
          </c:yVal>
        </c:ser>
        <c:ser>
          <c:idx val="3"/>
          <c:order val="2"/>
          <c:tx>
            <c:v>R50</c:v>
          </c:tx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Grafici!$Q$20:$Q$29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0.998</c:v>
                </c:pt>
                <c:pt idx="5">
                  <c:v>0.99375000000000002</c:v>
                </c:pt>
                <c:pt idx="6">
                  <c:v>0.995</c:v>
                </c:pt>
                <c:pt idx="7">
                  <c:v>0.995</c:v>
                </c:pt>
                <c:pt idx="8">
                  <c:v>0.998</c:v>
                </c:pt>
                <c:pt idx="9">
                  <c:v>0.998</c:v>
                </c:pt>
              </c:numCache>
            </c:numRef>
          </c:yVal>
        </c:ser>
        <c:ser>
          <c:idx val="2"/>
          <c:order val="3"/>
          <c:tx>
            <c:v>AVG</c:v>
          </c:tx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Grafici!$W$20:$W$29</c:f>
              <c:numCache>
                <c:formatCode>0.00%</c:formatCode>
                <c:ptCount val="10"/>
                <c:pt idx="0">
                  <c:v>0.9916666666666667</c:v>
                </c:pt>
                <c:pt idx="1">
                  <c:v>0.95333333333333325</c:v>
                </c:pt>
                <c:pt idx="2">
                  <c:v>0.98</c:v>
                </c:pt>
                <c:pt idx="3">
                  <c:v>0.95444444444444443</c:v>
                </c:pt>
                <c:pt idx="4">
                  <c:v>0.91733333333333322</c:v>
                </c:pt>
                <c:pt idx="5">
                  <c:v>0.9341666666666667</c:v>
                </c:pt>
                <c:pt idx="6">
                  <c:v>0.96</c:v>
                </c:pt>
                <c:pt idx="7">
                  <c:v>0.93500000000000005</c:v>
                </c:pt>
                <c:pt idx="8">
                  <c:v>0.92400000000000004</c:v>
                </c:pt>
                <c:pt idx="9">
                  <c:v>0.92333333333333334</c:v>
                </c:pt>
              </c:numCache>
            </c:numRef>
          </c:yVal>
        </c:ser>
        <c:axId val="85956864"/>
        <c:axId val="85963136"/>
      </c:scatterChart>
      <c:valAx>
        <c:axId val="85956864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85963136"/>
        <c:crosses val="autoZero"/>
        <c:crossBetween val="midCat"/>
      </c:valAx>
      <c:valAx>
        <c:axId val="85963136"/>
        <c:scaling>
          <c:orientation val="minMax"/>
          <c:max val="1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%</a:t>
                </a:r>
                <a:r>
                  <a:rPr lang="it-IT" baseline="0"/>
                  <a:t> Nodi Raggiunti [%]</a:t>
                </a:r>
                <a:endParaRPr lang="it-IT"/>
              </a:p>
            </c:rich>
          </c:tx>
          <c:layout/>
        </c:title>
        <c:numFmt formatCode="0.00%" sourceLinked="1"/>
        <c:tickLblPos val="nextTo"/>
        <c:crossAx val="859568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baseline="0">
                <a:solidFill>
                  <a:schemeClr val="accent4"/>
                </a:solidFill>
              </a:rPr>
              <a:t>D 0,01 - E[TxTime]</a:t>
            </a:r>
            <a:endParaRPr lang="it-IT">
              <a:solidFill>
                <a:schemeClr val="accent4"/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Grafici!$B$34:$B$43</c:f>
              <c:numCache>
                <c:formatCode>General</c:formatCode>
                <c:ptCount val="10"/>
                <c:pt idx="0">
                  <c:v>7.94</c:v>
                </c:pt>
                <c:pt idx="1">
                  <c:v>25.7</c:v>
                </c:pt>
                <c:pt idx="2">
                  <c:v>42.4</c:v>
                </c:pt>
                <c:pt idx="3">
                  <c:v>85</c:v>
                </c:pt>
                <c:pt idx="4">
                  <c:v>65.2</c:v>
                </c:pt>
                <c:pt idx="5">
                  <c:v>104</c:v>
                </c:pt>
                <c:pt idx="6">
                  <c:v>104</c:v>
                </c:pt>
                <c:pt idx="7">
                  <c:v>99.1</c:v>
                </c:pt>
                <c:pt idx="8">
                  <c:v>116</c:v>
                </c:pt>
                <c:pt idx="9">
                  <c:v>170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Grafici!$H$34:$H$43</c:f>
              <c:numCache>
                <c:formatCode>General</c:formatCode>
                <c:ptCount val="10"/>
                <c:pt idx="0">
                  <c:v>13.2</c:v>
                </c:pt>
                <c:pt idx="1">
                  <c:v>38.799999999999997</c:v>
                </c:pt>
                <c:pt idx="2">
                  <c:v>64.5</c:v>
                </c:pt>
                <c:pt idx="3">
                  <c:v>114</c:v>
                </c:pt>
                <c:pt idx="4">
                  <c:v>148</c:v>
                </c:pt>
                <c:pt idx="5">
                  <c:v>193</c:v>
                </c:pt>
                <c:pt idx="6">
                  <c:v>225</c:v>
                </c:pt>
                <c:pt idx="7">
                  <c:v>315</c:v>
                </c:pt>
                <c:pt idx="8">
                  <c:v>476</c:v>
                </c:pt>
                <c:pt idx="9">
                  <c:v>611</c:v>
                </c:pt>
              </c:numCache>
            </c:numRef>
          </c:yVal>
        </c:ser>
        <c:ser>
          <c:idx val="3"/>
          <c:order val="2"/>
          <c:tx>
            <c:v>R50</c:v>
          </c:tx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Grafici!$N$34:$N$43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64.930000000000007</c:v>
                </c:pt>
                <c:pt idx="3">
                  <c:v>172</c:v>
                </c:pt>
                <c:pt idx="4">
                  <c:v>241</c:v>
                </c:pt>
                <c:pt idx="5">
                  <c:v>285</c:v>
                </c:pt>
                <c:pt idx="6">
                  <c:v>300</c:v>
                </c:pt>
                <c:pt idx="7">
                  <c:v>270</c:v>
                </c:pt>
                <c:pt idx="8">
                  <c:v>232</c:v>
                </c:pt>
                <c:pt idx="9">
                  <c:v>250</c:v>
                </c:pt>
              </c:numCache>
            </c:numRef>
          </c:yVal>
        </c:ser>
        <c:ser>
          <c:idx val="2"/>
          <c:order val="3"/>
          <c:tx>
            <c:v>AVG</c:v>
          </c:tx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Grafici!$T$34:$T$43</c:f>
              <c:numCache>
                <c:formatCode>General</c:formatCode>
                <c:ptCount val="10"/>
                <c:pt idx="0">
                  <c:v>11.446666666666667</c:v>
                </c:pt>
                <c:pt idx="1">
                  <c:v>34.063333333333333</c:v>
                </c:pt>
                <c:pt idx="2">
                  <c:v>57.276666666666671</c:v>
                </c:pt>
                <c:pt idx="3">
                  <c:v>123.66666666666667</c:v>
                </c:pt>
                <c:pt idx="4">
                  <c:v>151.4</c:v>
                </c:pt>
                <c:pt idx="5">
                  <c:v>194</c:v>
                </c:pt>
                <c:pt idx="6">
                  <c:v>209.66666666666666</c:v>
                </c:pt>
                <c:pt idx="7">
                  <c:v>228.03333333333333</c:v>
                </c:pt>
                <c:pt idx="8">
                  <c:v>274.66666666666669</c:v>
                </c:pt>
                <c:pt idx="9">
                  <c:v>343.66666666666669</c:v>
                </c:pt>
              </c:numCache>
            </c:numRef>
          </c:yVal>
        </c:ser>
        <c:axId val="129309312"/>
        <c:axId val="129319680"/>
      </c:scatterChart>
      <c:valAx>
        <c:axId val="129309312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129319680"/>
        <c:crosses val="autoZero"/>
        <c:crossBetween val="midCat"/>
      </c:valAx>
      <c:valAx>
        <c:axId val="1293196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Tempo medio Trasmissione [s]</a:t>
                </a:r>
              </a:p>
            </c:rich>
          </c:tx>
          <c:layout/>
        </c:title>
        <c:numFmt formatCode="General" sourceLinked="1"/>
        <c:tickLblPos val="nextTo"/>
        <c:crossAx val="1293093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sz="1800" b="1" i="0" u="none" strike="noStrike" kern="1200" baseline="0">
                <a:solidFill>
                  <a:schemeClr val="accent4"/>
                </a:solidFill>
                <a:latin typeface="+mn-lt"/>
                <a:ea typeface="+mn-ea"/>
                <a:cs typeface="+mn-cs"/>
              </a:rPr>
              <a:t>D 0,01 </a:t>
            </a:r>
            <a:r>
              <a:rPr lang="it-IT" baseline="0">
                <a:solidFill>
                  <a:schemeClr val="accent4"/>
                </a:solidFill>
              </a:rPr>
              <a:t>- % Nodi Raggiunti</a:t>
            </a:r>
            <a:endParaRPr lang="it-IT">
              <a:solidFill>
                <a:schemeClr val="accent4"/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Grafici!$A$35:$A$43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1000</c:v>
                </c:pt>
              </c:numCache>
            </c:numRef>
          </c:xVal>
          <c:yVal>
            <c:numRef>
              <c:f>Grafici!$E$34:$E$43</c:f>
              <c:numCache>
                <c:formatCode>0.00%</c:formatCode>
                <c:ptCount val="10"/>
                <c:pt idx="0">
                  <c:v>0.8</c:v>
                </c:pt>
                <c:pt idx="1">
                  <c:v>0.63</c:v>
                </c:pt>
                <c:pt idx="2">
                  <c:v>0.54500000000000004</c:v>
                </c:pt>
                <c:pt idx="3">
                  <c:v>0.44333333333333336</c:v>
                </c:pt>
                <c:pt idx="4">
                  <c:v>0.214</c:v>
                </c:pt>
                <c:pt idx="5">
                  <c:v>0.22374999999999998</c:v>
                </c:pt>
                <c:pt idx="6">
                  <c:v>0.17600000000000002</c:v>
                </c:pt>
                <c:pt idx="7">
                  <c:v>8.1500000000000003E-2</c:v>
                </c:pt>
                <c:pt idx="8">
                  <c:v>4.8000000000000001E-2</c:v>
                </c:pt>
                <c:pt idx="9">
                  <c:v>4.1000000000000002E-2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Grafici!$K$34:$K$43</c:f>
              <c:numCache>
                <c:formatCode>0.00%</c:formatCode>
                <c:ptCount val="10"/>
                <c:pt idx="0">
                  <c:v>1</c:v>
                </c:pt>
                <c:pt idx="1">
                  <c:v>0.95</c:v>
                </c:pt>
                <c:pt idx="2">
                  <c:v>0.94000000000000006</c:v>
                </c:pt>
                <c:pt idx="3">
                  <c:v>0.87333333333333329</c:v>
                </c:pt>
                <c:pt idx="4">
                  <c:v>0.87400000000000011</c:v>
                </c:pt>
                <c:pt idx="5">
                  <c:v>0.91374999999999995</c:v>
                </c:pt>
                <c:pt idx="6">
                  <c:v>0.91200000000000003</c:v>
                </c:pt>
                <c:pt idx="7">
                  <c:v>0.85499999999999998</c:v>
                </c:pt>
                <c:pt idx="8">
                  <c:v>0.84399999999999997</c:v>
                </c:pt>
                <c:pt idx="9">
                  <c:v>0.85899999999999999</c:v>
                </c:pt>
              </c:numCache>
            </c:numRef>
          </c:yVal>
        </c:ser>
        <c:ser>
          <c:idx val="3"/>
          <c:order val="2"/>
          <c:tx>
            <c:v>R50</c:v>
          </c:tx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Grafici!$Q$34:$Q$43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0.998</c:v>
                </c:pt>
                <c:pt idx="5">
                  <c:v>0.99375000000000002</c:v>
                </c:pt>
                <c:pt idx="6">
                  <c:v>0.995</c:v>
                </c:pt>
                <c:pt idx="7">
                  <c:v>0.995</c:v>
                </c:pt>
                <c:pt idx="8">
                  <c:v>0.998</c:v>
                </c:pt>
                <c:pt idx="9">
                  <c:v>0.998</c:v>
                </c:pt>
              </c:numCache>
            </c:numRef>
          </c:yVal>
        </c:ser>
        <c:ser>
          <c:idx val="2"/>
          <c:order val="3"/>
          <c:tx>
            <c:v>AVG</c:v>
          </c:tx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Grafici!$W$34:$W$43</c:f>
              <c:numCache>
                <c:formatCode>0.00%</c:formatCode>
                <c:ptCount val="10"/>
                <c:pt idx="0">
                  <c:v>0.93333333333333324</c:v>
                </c:pt>
                <c:pt idx="1">
                  <c:v>0.86</c:v>
                </c:pt>
                <c:pt idx="2">
                  <c:v>0.82833333333333348</c:v>
                </c:pt>
                <c:pt idx="3">
                  <c:v>0.77222222222222214</c:v>
                </c:pt>
                <c:pt idx="4">
                  <c:v>0.69533333333333347</c:v>
                </c:pt>
                <c:pt idx="5">
                  <c:v>0.7104166666666667</c:v>
                </c:pt>
                <c:pt idx="6">
                  <c:v>0.69433333333333336</c:v>
                </c:pt>
                <c:pt idx="7">
                  <c:v>0.64383333333333337</c:v>
                </c:pt>
                <c:pt idx="8">
                  <c:v>0.63</c:v>
                </c:pt>
                <c:pt idx="9">
                  <c:v>0.63266666666666671</c:v>
                </c:pt>
              </c:numCache>
            </c:numRef>
          </c:yVal>
        </c:ser>
        <c:axId val="129358848"/>
        <c:axId val="126755968"/>
      </c:scatterChart>
      <c:valAx>
        <c:axId val="129358848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126755968"/>
        <c:crosses val="autoZero"/>
        <c:crossBetween val="midCat"/>
      </c:valAx>
      <c:valAx>
        <c:axId val="126755968"/>
        <c:scaling>
          <c:orientation val="minMax"/>
          <c:max val="1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%</a:t>
                </a:r>
                <a:r>
                  <a:rPr lang="it-IT" baseline="0"/>
                  <a:t> Nodi Raggiunti [%]</a:t>
                </a:r>
                <a:endParaRPr lang="it-IT"/>
              </a:p>
            </c:rich>
          </c:tx>
          <c:layout/>
        </c:title>
        <c:numFmt formatCode="0.00%" sourceLinked="1"/>
        <c:tickLblPos val="nextTo"/>
        <c:crossAx val="1293588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baseline="0">
                <a:solidFill>
                  <a:schemeClr val="accent2"/>
                </a:solidFill>
              </a:rPr>
              <a:t>D 0,008 - E[TxTime]</a:t>
            </a:r>
            <a:endParaRPr lang="it-IT">
              <a:solidFill>
                <a:schemeClr val="accent2"/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Grafici!$B$48:$B$57</c:f>
              <c:numCache>
                <c:formatCode>General</c:formatCode>
                <c:ptCount val="10"/>
                <c:pt idx="0">
                  <c:v>5.95</c:v>
                </c:pt>
                <c:pt idx="1">
                  <c:v>22.9</c:v>
                </c:pt>
                <c:pt idx="2">
                  <c:v>34.1</c:v>
                </c:pt>
                <c:pt idx="3">
                  <c:v>52.8</c:v>
                </c:pt>
                <c:pt idx="4">
                  <c:v>59.5</c:v>
                </c:pt>
                <c:pt idx="5">
                  <c:v>71.2</c:v>
                </c:pt>
                <c:pt idx="6">
                  <c:v>66.8</c:v>
                </c:pt>
                <c:pt idx="7">
                  <c:v>60.1</c:v>
                </c:pt>
                <c:pt idx="8">
                  <c:v>79.8</c:v>
                </c:pt>
                <c:pt idx="9">
                  <c:v>108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Grafici!$H$48:$H$57</c:f>
              <c:numCache>
                <c:formatCode>General</c:formatCode>
                <c:ptCount val="10"/>
                <c:pt idx="0">
                  <c:v>12.6</c:v>
                </c:pt>
                <c:pt idx="1">
                  <c:v>33.700000000000003</c:v>
                </c:pt>
                <c:pt idx="2">
                  <c:v>69.900000000000006</c:v>
                </c:pt>
                <c:pt idx="3">
                  <c:v>113</c:v>
                </c:pt>
                <c:pt idx="4">
                  <c:v>127</c:v>
                </c:pt>
                <c:pt idx="5">
                  <c:v>207</c:v>
                </c:pt>
                <c:pt idx="6">
                  <c:v>227</c:v>
                </c:pt>
                <c:pt idx="7">
                  <c:v>325</c:v>
                </c:pt>
                <c:pt idx="8">
                  <c:v>560</c:v>
                </c:pt>
                <c:pt idx="9">
                  <c:v>739</c:v>
                </c:pt>
              </c:numCache>
            </c:numRef>
          </c:yVal>
        </c:ser>
        <c:ser>
          <c:idx val="3"/>
          <c:order val="2"/>
          <c:tx>
            <c:v>R50</c:v>
          </c:tx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Grafici!$N$48:$N$57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64.930000000000007</c:v>
                </c:pt>
                <c:pt idx="3">
                  <c:v>172</c:v>
                </c:pt>
                <c:pt idx="4">
                  <c:v>241</c:v>
                </c:pt>
                <c:pt idx="5">
                  <c:v>285</c:v>
                </c:pt>
                <c:pt idx="6">
                  <c:v>300</c:v>
                </c:pt>
                <c:pt idx="7">
                  <c:v>270</c:v>
                </c:pt>
                <c:pt idx="8">
                  <c:v>232</c:v>
                </c:pt>
                <c:pt idx="9">
                  <c:v>250</c:v>
                </c:pt>
              </c:numCache>
            </c:numRef>
          </c:yVal>
        </c:ser>
        <c:ser>
          <c:idx val="2"/>
          <c:order val="3"/>
          <c:tx>
            <c:v>AVG</c:v>
          </c:tx>
          <c:xVal>
            <c:numRef>
              <c:f>Grafici!$A$6:$A$15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Grafici!$T$48:$T$57</c:f>
              <c:numCache>
                <c:formatCode>General</c:formatCode>
                <c:ptCount val="10"/>
                <c:pt idx="0">
                  <c:v>10.583333333333334</c:v>
                </c:pt>
                <c:pt idx="1">
                  <c:v>31.429999999999996</c:v>
                </c:pt>
                <c:pt idx="2">
                  <c:v>56.31</c:v>
                </c:pt>
                <c:pt idx="3">
                  <c:v>112.60000000000001</c:v>
                </c:pt>
                <c:pt idx="4">
                  <c:v>142.5</c:v>
                </c:pt>
                <c:pt idx="5">
                  <c:v>187.73333333333335</c:v>
                </c:pt>
                <c:pt idx="6">
                  <c:v>197.93333333333331</c:v>
                </c:pt>
                <c:pt idx="7">
                  <c:v>218.36666666666667</c:v>
                </c:pt>
                <c:pt idx="8">
                  <c:v>290.59999999999997</c:v>
                </c:pt>
                <c:pt idx="9">
                  <c:v>365.66666666666669</c:v>
                </c:pt>
              </c:numCache>
            </c:numRef>
          </c:yVal>
        </c:ser>
        <c:axId val="126774656"/>
        <c:axId val="126801408"/>
      </c:scatterChart>
      <c:valAx>
        <c:axId val="126774656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126801408"/>
        <c:crosses val="autoZero"/>
        <c:crossBetween val="midCat"/>
      </c:valAx>
      <c:valAx>
        <c:axId val="1268014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Tempo medio Trasmissione [s]</a:t>
                </a:r>
              </a:p>
            </c:rich>
          </c:tx>
          <c:layout/>
        </c:title>
        <c:numFmt formatCode="General" sourceLinked="1"/>
        <c:tickLblPos val="nextTo"/>
        <c:crossAx val="1267746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sz="1800" b="1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rPr>
              <a:t>D 0,008 </a:t>
            </a:r>
            <a:r>
              <a:rPr lang="it-IT" baseline="0">
                <a:solidFill>
                  <a:schemeClr val="accent2"/>
                </a:solidFill>
              </a:rPr>
              <a:t>- % Nodi Raggiunti</a:t>
            </a:r>
            <a:endParaRPr lang="it-IT">
              <a:solidFill>
                <a:schemeClr val="accent2"/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Grafici!$E$48:$E$57</c:f>
              <c:numCache>
                <c:formatCode>0.00%</c:formatCode>
                <c:ptCount val="10"/>
                <c:pt idx="0">
                  <c:v>0.72499999999999998</c:v>
                </c:pt>
                <c:pt idx="1">
                  <c:v>0.57999999999999996</c:v>
                </c:pt>
                <c:pt idx="2">
                  <c:v>0.47499999999999998</c:v>
                </c:pt>
                <c:pt idx="3">
                  <c:v>0.26833333333333337</c:v>
                </c:pt>
                <c:pt idx="4">
                  <c:v>0.17300000000000001</c:v>
                </c:pt>
                <c:pt idx="5">
                  <c:v>0.14125000000000001</c:v>
                </c:pt>
                <c:pt idx="6">
                  <c:v>0.11</c:v>
                </c:pt>
                <c:pt idx="7">
                  <c:v>4.0750000000000001E-2</c:v>
                </c:pt>
                <c:pt idx="8">
                  <c:v>2.5999999999999999E-2</c:v>
                </c:pt>
                <c:pt idx="9">
                  <c:v>1.55E-2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Grafici!$K$48:$K$57</c:f>
              <c:numCache>
                <c:formatCode>0.00%</c:formatCode>
                <c:ptCount val="10"/>
                <c:pt idx="0">
                  <c:v>0.97499999999999998</c:v>
                </c:pt>
                <c:pt idx="1">
                  <c:v>0.84000000000000008</c:v>
                </c:pt>
                <c:pt idx="2">
                  <c:v>0.90500000000000003</c:v>
                </c:pt>
                <c:pt idx="3">
                  <c:v>0.71333333333333326</c:v>
                </c:pt>
                <c:pt idx="4">
                  <c:v>0.65799999999999992</c:v>
                </c:pt>
                <c:pt idx="5">
                  <c:v>0.745</c:v>
                </c:pt>
                <c:pt idx="6">
                  <c:v>0.72599999999999998</c:v>
                </c:pt>
                <c:pt idx="7">
                  <c:v>0.69499999999999995</c:v>
                </c:pt>
                <c:pt idx="8">
                  <c:v>0.69199999999999995</c:v>
                </c:pt>
                <c:pt idx="9">
                  <c:v>0.64500000000000002</c:v>
                </c:pt>
              </c:numCache>
            </c:numRef>
          </c:yVal>
        </c:ser>
        <c:ser>
          <c:idx val="3"/>
          <c:order val="2"/>
          <c:tx>
            <c:v>R50</c:v>
          </c:tx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Grafici!$Q$48:$Q$57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0.998</c:v>
                </c:pt>
                <c:pt idx="5">
                  <c:v>0.99375000000000002</c:v>
                </c:pt>
                <c:pt idx="6">
                  <c:v>0.995</c:v>
                </c:pt>
                <c:pt idx="7">
                  <c:v>0.995</c:v>
                </c:pt>
                <c:pt idx="8">
                  <c:v>0.998</c:v>
                </c:pt>
                <c:pt idx="9">
                  <c:v>0.998</c:v>
                </c:pt>
              </c:numCache>
            </c:numRef>
          </c:yVal>
        </c:ser>
        <c:ser>
          <c:idx val="2"/>
          <c:order val="3"/>
          <c:tx>
            <c:v>AVG</c:v>
          </c:tx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Grafici!$W$48:$W$57</c:f>
              <c:numCache>
                <c:formatCode>0.00%</c:formatCode>
                <c:ptCount val="10"/>
                <c:pt idx="0">
                  <c:v>0.9</c:v>
                </c:pt>
                <c:pt idx="1">
                  <c:v>0.80666666666666664</c:v>
                </c:pt>
                <c:pt idx="2">
                  <c:v>0.79333333333333333</c:v>
                </c:pt>
                <c:pt idx="3">
                  <c:v>0.66055555555555556</c:v>
                </c:pt>
                <c:pt idx="4">
                  <c:v>0.60966666666666669</c:v>
                </c:pt>
                <c:pt idx="5">
                  <c:v>0.62666666666666659</c:v>
                </c:pt>
                <c:pt idx="6">
                  <c:v>0.61033333333333328</c:v>
                </c:pt>
                <c:pt idx="7">
                  <c:v>0.57691666666666663</c:v>
                </c:pt>
                <c:pt idx="8">
                  <c:v>0.57199999999999995</c:v>
                </c:pt>
                <c:pt idx="9">
                  <c:v>0.5528333333333334</c:v>
                </c:pt>
              </c:numCache>
            </c:numRef>
          </c:yVal>
        </c:ser>
        <c:axId val="133353472"/>
        <c:axId val="133355392"/>
      </c:scatterChart>
      <c:valAx>
        <c:axId val="133353472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133355392"/>
        <c:crosses val="autoZero"/>
        <c:crossBetween val="midCat"/>
      </c:valAx>
      <c:valAx>
        <c:axId val="133355392"/>
        <c:scaling>
          <c:orientation val="minMax"/>
          <c:max val="1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%</a:t>
                </a:r>
                <a:r>
                  <a:rPr lang="it-IT" baseline="0"/>
                  <a:t> Nodi Raggiunti [%]</a:t>
                </a:r>
                <a:endParaRPr lang="it-IT"/>
              </a:p>
            </c:rich>
          </c:tx>
          <c:layout/>
        </c:title>
        <c:numFmt formatCode="0.00%" sourceLinked="1"/>
        <c:tickLblPos val="nextTo"/>
        <c:crossAx val="1333534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baseline="0">
                <a:solidFill>
                  <a:schemeClr val="accent1"/>
                </a:solidFill>
              </a:rPr>
              <a:t>D 0,001 - E[TxTime]</a:t>
            </a:r>
            <a:endParaRPr lang="it-IT">
              <a:solidFill>
                <a:schemeClr val="accent1"/>
              </a:solidFill>
            </a:endParaRPr>
          </a:p>
        </c:rich>
      </c:tx>
      <c:layout/>
      <c:spPr>
        <a:noFill/>
      </c:spPr>
    </c:title>
    <c:plotArea>
      <c:layout/>
      <c:scatterChart>
        <c:scatterStyle val="lineMarker"/>
        <c:ser>
          <c:idx val="2"/>
          <c:order val="0"/>
          <c:tx>
            <c:v>R50</c:v>
          </c:tx>
          <c:errBars>
            <c:errDir val="y"/>
            <c:errBarType val="both"/>
            <c:errValType val="cust"/>
            <c:plus>
              <c:numRef>
                <c:f>Grafici!$V$62:$V$71</c:f>
                <c:numCache>
                  <c:formatCode>General</c:formatCode>
                  <c:ptCount val="10"/>
                  <c:pt idx="0">
                    <c:v>2.0499999999999997E-7</c:v>
                  </c:pt>
                  <c:pt idx="1">
                    <c:v>3.69</c:v>
                  </c:pt>
                  <c:pt idx="2">
                    <c:v>5.27</c:v>
                  </c:pt>
                  <c:pt idx="3">
                    <c:v>18.2</c:v>
                  </c:pt>
                  <c:pt idx="4">
                    <c:v>20.399999999999999</c:v>
                  </c:pt>
                  <c:pt idx="5">
                    <c:v>14.8</c:v>
                  </c:pt>
                  <c:pt idx="6">
                    <c:v>13.8</c:v>
                  </c:pt>
                  <c:pt idx="7">
                    <c:v>45.7</c:v>
                  </c:pt>
                  <c:pt idx="8">
                    <c:v>47.5</c:v>
                  </c:pt>
                  <c:pt idx="9">
                    <c:v>43.7</c:v>
                  </c:pt>
                </c:numCache>
              </c:numRef>
            </c:plus>
            <c:minus>
              <c:numRef>
                <c:f>Grafici!$V$62:$V$71</c:f>
                <c:numCache>
                  <c:formatCode>General</c:formatCode>
                  <c:ptCount val="10"/>
                  <c:pt idx="0">
                    <c:v>2.0499999999999997E-7</c:v>
                  </c:pt>
                  <c:pt idx="1">
                    <c:v>3.69</c:v>
                  </c:pt>
                  <c:pt idx="2">
                    <c:v>5.27</c:v>
                  </c:pt>
                  <c:pt idx="3">
                    <c:v>18.2</c:v>
                  </c:pt>
                  <c:pt idx="4">
                    <c:v>20.399999999999999</c:v>
                  </c:pt>
                  <c:pt idx="5">
                    <c:v>14.8</c:v>
                  </c:pt>
                  <c:pt idx="6">
                    <c:v>13.8</c:v>
                  </c:pt>
                  <c:pt idx="7">
                    <c:v>45.7</c:v>
                  </c:pt>
                  <c:pt idx="8">
                    <c:v>47.5</c:v>
                  </c:pt>
                  <c:pt idx="9">
                    <c:v>43.7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val val="1"/>
          </c:errBars>
          <c:xVal>
            <c:numRef>
              <c:f>Grafici!$A$62:$A$71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Grafici!$N$62:$N$71</c:f>
              <c:numCache>
                <c:formatCode>General</c:formatCode>
                <c:ptCount val="10"/>
                <c:pt idx="0">
                  <c:v>13.2</c:v>
                </c:pt>
                <c:pt idx="1">
                  <c:v>39.200000000000003</c:v>
                </c:pt>
                <c:pt idx="2">
                  <c:v>65.7</c:v>
                </c:pt>
                <c:pt idx="3">
                  <c:v>111</c:v>
                </c:pt>
                <c:pt idx="4">
                  <c:v>143</c:v>
                </c:pt>
                <c:pt idx="5">
                  <c:v>187</c:v>
                </c:pt>
                <c:pt idx="6">
                  <c:v>210</c:v>
                </c:pt>
                <c:pt idx="7">
                  <c:v>279</c:v>
                </c:pt>
                <c:pt idx="8">
                  <c:v>433</c:v>
                </c:pt>
                <c:pt idx="9">
                  <c:v>562</c:v>
                </c:pt>
              </c:numCache>
            </c:numRef>
          </c:yVal>
        </c:ser>
        <c:axId val="133765376"/>
        <c:axId val="133775744"/>
      </c:scatterChart>
      <c:valAx>
        <c:axId val="133765376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133775744"/>
        <c:crosses val="autoZero"/>
        <c:crossBetween val="midCat"/>
      </c:valAx>
      <c:valAx>
        <c:axId val="13377574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Tempo medio Trasmissione [s]</a:t>
                </a:r>
              </a:p>
            </c:rich>
          </c:tx>
          <c:layout/>
        </c:title>
        <c:numFmt formatCode="General" sourceLinked="1"/>
        <c:tickLblPos val="nextTo"/>
        <c:crossAx val="1337653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16450</xdr:colOff>
      <xdr:row>3</xdr:row>
      <xdr:rowOff>-1</xdr:rowOff>
    </xdr:from>
    <xdr:to>
      <xdr:col>31</xdr:col>
      <xdr:colOff>585768</xdr:colOff>
      <xdr:row>14</xdr:row>
      <xdr:rowOff>64499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16</xdr:row>
      <xdr:rowOff>173181</xdr:rowOff>
    </xdr:from>
    <xdr:to>
      <xdr:col>31</xdr:col>
      <xdr:colOff>569318</xdr:colOff>
      <xdr:row>28</xdr:row>
      <xdr:rowOff>47181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581023</xdr:colOff>
      <xdr:row>3</xdr:row>
      <xdr:rowOff>17319</xdr:rowOff>
    </xdr:from>
    <xdr:to>
      <xdr:col>38</xdr:col>
      <xdr:colOff>544205</xdr:colOff>
      <xdr:row>14</xdr:row>
      <xdr:rowOff>81819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581024</xdr:colOff>
      <xdr:row>17</xdr:row>
      <xdr:rowOff>17318</xdr:rowOff>
    </xdr:from>
    <xdr:to>
      <xdr:col>38</xdr:col>
      <xdr:colOff>544206</xdr:colOff>
      <xdr:row>28</xdr:row>
      <xdr:rowOff>81818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601373</xdr:colOff>
      <xdr:row>31</xdr:row>
      <xdr:rowOff>12989</xdr:rowOff>
    </xdr:from>
    <xdr:to>
      <xdr:col>31</xdr:col>
      <xdr:colOff>564555</xdr:colOff>
      <xdr:row>42</xdr:row>
      <xdr:rowOff>77489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604404</xdr:colOff>
      <xdr:row>30</xdr:row>
      <xdr:rowOff>179676</xdr:rowOff>
    </xdr:from>
    <xdr:to>
      <xdr:col>38</xdr:col>
      <xdr:colOff>567586</xdr:colOff>
      <xdr:row>42</xdr:row>
      <xdr:rowOff>53676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587084</xdr:colOff>
      <xdr:row>44</xdr:row>
      <xdr:rowOff>175346</xdr:rowOff>
    </xdr:from>
    <xdr:to>
      <xdr:col>31</xdr:col>
      <xdr:colOff>550266</xdr:colOff>
      <xdr:row>56</xdr:row>
      <xdr:rowOff>49346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587083</xdr:colOff>
      <xdr:row>44</xdr:row>
      <xdr:rowOff>149369</xdr:rowOff>
    </xdr:from>
    <xdr:to>
      <xdr:col>38</xdr:col>
      <xdr:colOff>550265</xdr:colOff>
      <xdr:row>56</xdr:row>
      <xdr:rowOff>23369</xdr:rowOff>
    </xdr:to>
    <xdr:graphicFrame macro="">
      <xdr:nvGraphicFramePr>
        <xdr:cNvPr id="9" name="Gra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17318</xdr:colOff>
      <xdr:row>58</xdr:row>
      <xdr:rowOff>164523</xdr:rowOff>
    </xdr:from>
    <xdr:to>
      <xdr:col>31</xdr:col>
      <xdr:colOff>586636</xdr:colOff>
      <xdr:row>70</xdr:row>
      <xdr:rowOff>38523</xdr:rowOff>
    </xdr:to>
    <xdr:graphicFrame macro="">
      <xdr:nvGraphicFramePr>
        <xdr:cNvPr id="10" name="Gra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17316</xdr:colOff>
      <xdr:row>58</xdr:row>
      <xdr:rowOff>138546</xdr:rowOff>
    </xdr:from>
    <xdr:to>
      <xdr:col>38</xdr:col>
      <xdr:colOff>586635</xdr:colOff>
      <xdr:row>70</xdr:row>
      <xdr:rowOff>12546</xdr:rowOff>
    </xdr:to>
    <xdr:graphicFrame macro="">
      <xdr:nvGraphicFramePr>
        <xdr:cNvPr id="11" name="Gra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0</xdr:colOff>
      <xdr:row>72</xdr:row>
      <xdr:rowOff>162049</xdr:rowOff>
    </xdr:from>
    <xdr:to>
      <xdr:col>31</xdr:col>
      <xdr:colOff>569318</xdr:colOff>
      <xdr:row>84</xdr:row>
      <xdr:rowOff>36049</xdr:rowOff>
    </xdr:to>
    <xdr:graphicFrame macro="">
      <xdr:nvGraphicFramePr>
        <xdr:cNvPr id="12" name="Gra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32</xdr:col>
      <xdr:colOff>612319</xdr:colOff>
      <xdr:row>72</xdr:row>
      <xdr:rowOff>136072</xdr:rowOff>
    </xdr:from>
    <xdr:to>
      <xdr:col>38</xdr:col>
      <xdr:colOff>569317</xdr:colOff>
      <xdr:row>84</xdr:row>
      <xdr:rowOff>10072</xdr:rowOff>
    </xdr:to>
    <xdr:graphicFrame macro="">
      <xdr:nvGraphicFramePr>
        <xdr:cNvPr id="13" name="Gra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26</xdr:col>
      <xdr:colOff>0</xdr:colOff>
      <xdr:row>86</xdr:row>
      <xdr:rowOff>107620</xdr:rowOff>
    </xdr:from>
    <xdr:to>
      <xdr:col>31</xdr:col>
      <xdr:colOff>569318</xdr:colOff>
      <xdr:row>97</xdr:row>
      <xdr:rowOff>172120</xdr:rowOff>
    </xdr:to>
    <xdr:graphicFrame macro="">
      <xdr:nvGraphicFramePr>
        <xdr:cNvPr id="14" name="Gra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32</xdr:col>
      <xdr:colOff>612319</xdr:colOff>
      <xdr:row>86</xdr:row>
      <xdr:rowOff>81643</xdr:rowOff>
    </xdr:from>
    <xdr:to>
      <xdr:col>38</xdr:col>
      <xdr:colOff>569317</xdr:colOff>
      <xdr:row>97</xdr:row>
      <xdr:rowOff>146143</xdr:rowOff>
    </xdr:to>
    <xdr:graphicFrame macro="">
      <xdr:nvGraphicFramePr>
        <xdr:cNvPr id="15" name="Gra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40</xdr:col>
      <xdr:colOff>0</xdr:colOff>
      <xdr:row>41</xdr:row>
      <xdr:rowOff>0</xdr:rowOff>
    </xdr:from>
    <xdr:to>
      <xdr:col>48</xdr:col>
      <xdr:colOff>530678</xdr:colOff>
      <xdr:row>60</xdr:row>
      <xdr:rowOff>136071</xdr:rowOff>
    </xdr:to>
    <xdr:graphicFrame macro="">
      <xdr:nvGraphicFramePr>
        <xdr:cNvPr id="16" name="Grafico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40</xdr:col>
      <xdr:colOff>0</xdr:colOff>
      <xdr:row>62</xdr:row>
      <xdr:rowOff>13608</xdr:rowOff>
    </xdr:from>
    <xdr:to>
      <xdr:col>48</xdr:col>
      <xdr:colOff>530678</xdr:colOff>
      <xdr:row>81</xdr:row>
      <xdr:rowOff>149679</xdr:rowOff>
    </xdr:to>
    <xdr:graphicFrame macro="">
      <xdr:nvGraphicFramePr>
        <xdr:cNvPr id="17" name="Grafico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Foglio1"/>
  <dimension ref="A1:CY76"/>
  <sheetViews>
    <sheetView topLeftCell="BB43" zoomScale="70" zoomScaleNormal="70" workbookViewId="0">
      <selection activeCell="BM70" sqref="BM70"/>
    </sheetView>
  </sheetViews>
  <sheetFormatPr defaultRowHeight="15"/>
  <cols>
    <col min="4" max="4" width="10.7109375" customWidth="1"/>
    <col min="6" max="6" width="11.140625" bestFit="1" customWidth="1"/>
    <col min="7" max="7" width="9.140625" customWidth="1"/>
    <col min="8" max="8" width="9" customWidth="1"/>
    <col min="12" max="12" width="8.85546875" customWidth="1"/>
    <col min="17" max="17" width="9.5703125" bestFit="1" customWidth="1"/>
    <col min="20" max="20" width="5.85546875" customWidth="1"/>
    <col min="21" max="21" width="10.5703125" customWidth="1"/>
    <col min="24" max="24" width="8.42578125" customWidth="1"/>
    <col min="26" max="26" width="8.85546875" bestFit="1" customWidth="1"/>
    <col min="27" max="27" width="10.28515625" bestFit="1" customWidth="1"/>
    <col min="28" max="28" width="9.28515625" bestFit="1" customWidth="1"/>
    <col min="29" max="37" width="8.85546875" customWidth="1"/>
    <col min="39" max="39" width="8.28515625" customWidth="1"/>
    <col min="42" max="42" width="11.42578125" bestFit="1" customWidth="1"/>
    <col min="43" max="43" width="9.28515625" bestFit="1" customWidth="1"/>
    <col min="44" max="52" width="8.85546875" customWidth="1"/>
    <col min="58" max="58" width="9.28515625" bestFit="1" customWidth="1"/>
    <col min="63" max="64" width="12.28515625" bestFit="1" customWidth="1"/>
    <col min="69" max="69" width="10.42578125" customWidth="1"/>
    <col min="72" max="73" width="9.42578125" bestFit="1" customWidth="1"/>
    <col min="97" max="97" width="9.140625" customWidth="1"/>
  </cols>
  <sheetData>
    <row r="1" spans="1:73" ht="24" thickBot="1">
      <c r="B1" s="179" t="s">
        <v>0</v>
      </c>
      <c r="C1" s="180"/>
      <c r="D1" s="180"/>
      <c r="E1" s="180"/>
      <c r="F1" s="181"/>
    </row>
    <row r="3" spans="1:73">
      <c r="A3" s="182" t="s">
        <v>10</v>
      </c>
      <c r="B3" s="182"/>
      <c r="D3" s="109" t="s">
        <v>50</v>
      </c>
      <c r="E3" s="110">
        <v>2</v>
      </c>
    </row>
    <row r="4" spans="1:73">
      <c r="A4" s="10">
        <v>1</v>
      </c>
      <c r="B4" s="11" t="s">
        <v>11</v>
      </c>
    </row>
    <row r="5" spans="1:73" ht="15.75">
      <c r="N5" s="183" t="s">
        <v>34</v>
      </c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184"/>
      <c r="AB5" s="185"/>
      <c r="AC5" s="164" t="s">
        <v>35</v>
      </c>
      <c r="AD5" s="165"/>
      <c r="AE5" s="165"/>
      <c r="AF5" s="165"/>
      <c r="AG5" s="165"/>
      <c r="AH5" s="165"/>
      <c r="AI5" s="165"/>
      <c r="AJ5" s="165"/>
      <c r="AK5" s="165"/>
      <c r="AL5" s="165"/>
      <c r="AM5" s="165"/>
      <c r="AN5" s="165"/>
      <c r="AO5" s="165"/>
      <c r="AP5" s="165"/>
      <c r="AQ5" s="166"/>
      <c r="AR5" s="167" t="s">
        <v>36</v>
      </c>
      <c r="AS5" s="168"/>
      <c r="AT5" s="168"/>
      <c r="AU5" s="168"/>
      <c r="AV5" s="168"/>
      <c r="AW5" s="168"/>
      <c r="AX5" s="168"/>
      <c r="AY5" s="168"/>
      <c r="AZ5" s="168"/>
      <c r="BA5" s="168"/>
      <c r="BB5" s="168"/>
      <c r="BC5" s="168"/>
      <c r="BD5" s="168"/>
      <c r="BE5" s="168"/>
      <c r="BF5" s="169"/>
      <c r="BG5" s="176" t="s">
        <v>49</v>
      </c>
      <c r="BH5" s="177"/>
      <c r="BI5" s="177"/>
      <c r="BJ5" s="177"/>
      <c r="BK5" s="177"/>
      <c r="BL5" s="177"/>
      <c r="BM5" s="177"/>
      <c r="BN5" s="177"/>
      <c r="BO5" s="177"/>
      <c r="BP5" s="177"/>
      <c r="BQ5" s="177"/>
      <c r="BR5" s="177"/>
      <c r="BS5" s="177"/>
      <c r="BT5" s="177"/>
      <c r="BU5" s="178"/>
    </row>
    <row r="6" spans="1:73" ht="60">
      <c r="A6" s="3" t="s">
        <v>4</v>
      </c>
      <c r="B6" s="3" t="s">
        <v>7</v>
      </c>
      <c r="C6" s="3" t="s">
        <v>8</v>
      </c>
      <c r="D6" s="3" t="s">
        <v>32</v>
      </c>
      <c r="E6" s="2"/>
      <c r="F6" s="3" t="s">
        <v>5</v>
      </c>
      <c r="G6" s="7" t="s">
        <v>6</v>
      </c>
      <c r="H6" s="43" t="s">
        <v>1</v>
      </c>
      <c r="I6" s="43" t="s">
        <v>3</v>
      </c>
      <c r="J6" s="43" t="s">
        <v>2</v>
      </c>
      <c r="K6" s="9" t="s">
        <v>12</v>
      </c>
      <c r="L6" s="9" t="s">
        <v>13</v>
      </c>
      <c r="M6" s="9" t="s">
        <v>9</v>
      </c>
      <c r="N6" s="3" t="s">
        <v>43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44</v>
      </c>
      <c r="U6" s="3" t="s">
        <v>45</v>
      </c>
      <c r="V6" s="3" t="s">
        <v>9</v>
      </c>
      <c r="W6" s="41" t="s">
        <v>38</v>
      </c>
      <c r="X6" s="61" t="s">
        <v>41</v>
      </c>
      <c r="Y6" s="41" t="s">
        <v>9</v>
      </c>
      <c r="Z6" s="41" t="s">
        <v>41</v>
      </c>
      <c r="AA6" s="41" t="s">
        <v>37</v>
      </c>
      <c r="AB6" s="41" t="s">
        <v>41</v>
      </c>
      <c r="AC6" s="3" t="s">
        <v>43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44</v>
      </c>
      <c r="AJ6" s="3" t="s">
        <v>45</v>
      </c>
      <c r="AK6" s="3" t="s">
        <v>9</v>
      </c>
      <c r="AL6" s="46" t="s">
        <v>38</v>
      </c>
      <c r="AM6" s="46" t="s">
        <v>41</v>
      </c>
      <c r="AN6" s="46" t="s">
        <v>9</v>
      </c>
      <c r="AO6" s="46" t="s">
        <v>41</v>
      </c>
      <c r="AP6" s="46" t="s">
        <v>37</v>
      </c>
      <c r="AQ6" s="46" t="s">
        <v>41</v>
      </c>
      <c r="AR6" s="3" t="s">
        <v>43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44</v>
      </c>
      <c r="AY6" s="3" t="s">
        <v>45</v>
      </c>
      <c r="AZ6" s="3" t="s">
        <v>9</v>
      </c>
      <c r="BA6" s="107" t="s">
        <v>38</v>
      </c>
      <c r="BB6" s="107" t="s">
        <v>41</v>
      </c>
      <c r="BC6" s="107" t="s">
        <v>9</v>
      </c>
      <c r="BD6" s="107" t="s">
        <v>41</v>
      </c>
      <c r="BE6" s="107" t="s">
        <v>37</v>
      </c>
      <c r="BF6" s="107" t="s">
        <v>41</v>
      </c>
      <c r="BG6" s="3" t="s">
        <v>43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44</v>
      </c>
      <c r="BN6" s="3" t="s">
        <v>45</v>
      </c>
      <c r="BO6" s="3" t="s">
        <v>9</v>
      </c>
      <c r="BP6" s="108" t="s">
        <v>38</v>
      </c>
      <c r="BQ6" s="108" t="s">
        <v>41</v>
      </c>
      <c r="BR6" s="108" t="s">
        <v>9</v>
      </c>
      <c r="BS6" s="108" t="s">
        <v>41</v>
      </c>
      <c r="BT6" s="108" t="s">
        <v>37</v>
      </c>
      <c r="BU6" s="108" t="s">
        <v>41</v>
      </c>
    </row>
    <row r="7" spans="1:73">
      <c r="A7" s="4">
        <f>E3</f>
        <v>2</v>
      </c>
      <c r="B7" s="13">
        <v>10</v>
      </c>
      <c r="C7" s="13">
        <v>10</v>
      </c>
      <c r="D7" s="13">
        <f>A7/(B7*C7)</f>
        <v>0.02</v>
      </c>
      <c r="E7" s="4"/>
      <c r="F7" s="4">
        <v>1</v>
      </c>
      <c r="G7" s="1">
        <v>10</v>
      </c>
      <c r="H7" s="4">
        <v>13.23</v>
      </c>
      <c r="I7" s="4">
        <v>2</v>
      </c>
      <c r="J7" s="16">
        <f>I7/A$7</f>
        <v>1</v>
      </c>
      <c r="K7" s="12">
        <f>AVERAGE(H7:H16)</f>
        <v>11.910999999999998</v>
      </c>
      <c r="L7" s="12">
        <f>AVERAGEIF(H7:H16,"&gt;0")</f>
        <v>13.234444444444442</v>
      </c>
      <c r="M7" s="15">
        <f>AVERAGE(J7:J16)</f>
        <v>0.95</v>
      </c>
      <c r="N7" s="4">
        <v>1</v>
      </c>
      <c r="O7" s="4">
        <v>13.23</v>
      </c>
      <c r="P7" s="4">
        <v>2</v>
      </c>
      <c r="Q7" s="16">
        <f>P7/A$8</f>
        <v>1</v>
      </c>
      <c r="R7" s="92">
        <f>AVERAGE(O7:O26)</f>
        <v>12.568499999999997</v>
      </c>
      <c r="S7" s="92">
        <f>AVERAGEIF(O7:O26,"&gt;0")</f>
        <v>13.229999999999995</v>
      </c>
      <c r="T7" s="92">
        <f>VAR(O7:O26)</f>
        <v>8.7516450000001367</v>
      </c>
      <c r="U7" s="92">
        <f>STDEV(O7:O26)</f>
        <v>2.958317934232245</v>
      </c>
      <c r="V7" s="93">
        <f>AVERAGE(Q7:Q26)</f>
        <v>0.97499999999999998</v>
      </c>
      <c r="W7" s="44">
        <v>13.23</v>
      </c>
      <c r="X7" s="62">
        <v>0</v>
      </c>
      <c r="Y7" s="62">
        <v>1.95</v>
      </c>
      <c r="Z7" s="62">
        <v>0.105</v>
      </c>
      <c r="AA7" s="45">
        <f>Y7/$A8</f>
        <v>0.97499999999999998</v>
      </c>
      <c r="AB7" s="45">
        <f>Z7/$A$8</f>
        <v>5.2499999999999998E-2</v>
      </c>
      <c r="AC7" s="4">
        <v>1</v>
      </c>
      <c r="AD7" s="4">
        <v>13.23</v>
      </c>
      <c r="AE7" s="4">
        <v>2</v>
      </c>
      <c r="AF7" s="16">
        <f t="shared" ref="AF7:AF26" si="0">AE7/A$9</f>
        <v>1</v>
      </c>
      <c r="AG7" s="92">
        <f>AVERAGE(AD7:AD26)</f>
        <v>7.9379999999999997</v>
      </c>
      <c r="AH7" s="92">
        <f>AVERAGEIF(AD7:AD26,"&gt;0")</f>
        <v>13.229999999999999</v>
      </c>
      <c r="AI7" s="92">
        <f>VAR(AD7:AD26)</f>
        <v>44.218837894736822</v>
      </c>
      <c r="AJ7" s="92">
        <f>STDEV(AD7:AD26)</f>
        <v>6.6497246480389567</v>
      </c>
      <c r="AK7" s="93">
        <f>AVERAGE(AF7:AF26)</f>
        <v>0.8</v>
      </c>
      <c r="AL7" s="48">
        <v>7.94</v>
      </c>
      <c r="AM7" s="63">
        <v>3.11</v>
      </c>
      <c r="AN7" s="63">
        <v>1.6</v>
      </c>
      <c r="AO7" s="63">
        <v>0.23499999999999999</v>
      </c>
      <c r="AP7" s="49">
        <f>AN7/$A9</f>
        <v>0.8</v>
      </c>
      <c r="AQ7" s="49">
        <f>AO7/$A$9</f>
        <v>0.11749999999999999</v>
      </c>
      <c r="AR7" s="4">
        <v>1</v>
      </c>
      <c r="AS7" s="4">
        <v>13.23</v>
      </c>
      <c r="AT7" s="4">
        <v>2</v>
      </c>
      <c r="AU7" s="16">
        <f t="shared" ref="AU7:AU26" si="1">AT7/A$10</f>
        <v>1</v>
      </c>
      <c r="AV7" s="92">
        <f>AVERAGE(AS7:AS26)</f>
        <v>5.2920000000000007</v>
      </c>
      <c r="AW7" s="92">
        <f>AVERAGEIF(AS7:AS26,"&gt;0")</f>
        <v>13.230000000000002</v>
      </c>
      <c r="AX7" s="92">
        <f>VAR(AS7:AS26)</f>
        <v>44.218837894736822</v>
      </c>
      <c r="AY7" s="92">
        <f>STDEV(AS7:AS26)</f>
        <v>6.6497246480389567</v>
      </c>
      <c r="AZ7" s="93">
        <f>AVERAGE(AU7:AU26)</f>
        <v>0.7</v>
      </c>
      <c r="BA7" s="121">
        <v>5.95</v>
      </c>
      <c r="BB7" s="122">
        <v>3.16</v>
      </c>
      <c r="BC7" s="122">
        <v>1.45</v>
      </c>
      <c r="BD7" s="122">
        <v>0.23899999999999999</v>
      </c>
      <c r="BE7" s="123">
        <f>BC7/$A10</f>
        <v>0.72499999999999998</v>
      </c>
      <c r="BF7" s="123">
        <f>BD7/$A$10</f>
        <v>0.1195</v>
      </c>
      <c r="BG7" s="4">
        <v>1</v>
      </c>
      <c r="BH7" s="4"/>
      <c r="BI7" s="4"/>
      <c r="BJ7" s="16">
        <f t="shared" ref="BJ7:BJ26" si="2"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f>A7</f>
        <v>2</v>
      </c>
      <c r="B8" s="14">
        <v>10</v>
      </c>
      <c r="C8" s="14">
        <v>10</v>
      </c>
      <c r="D8" s="14">
        <f>A8/(B8*C8)</f>
        <v>0.02</v>
      </c>
      <c r="F8" s="4">
        <v>2</v>
      </c>
      <c r="G8" s="1">
        <v>10</v>
      </c>
      <c r="H8" s="4">
        <v>13.23</v>
      </c>
      <c r="I8" s="4">
        <v>2</v>
      </c>
      <c r="J8" s="16">
        <f t="shared" ref="J8:J16" si="3">I8/A$7</f>
        <v>1</v>
      </c>
      <c r="N8" s="4">
        <v>2</v>
      </c>
      <c r="O8" s="4">
        <v>13.23</v>
      </c>
      <c r="P8" s="4">
        <v>2</v>
      </c>
      <c r="Q8" s="16">
        <f t="shared" ref="Q8:Q26" si="4">P8/A$8</f>
        <v>1</v>
      </c>
      <c r="AC8" s="4">
        <v>2</v>
      </c>
      <c r="AD8" s="4">
        <v>0</v>
      </c>
      <c r="AE8" s="4">
        <v>1</v>
      </c>
      <c r="AF8" s="16">
        <f t="shared" si="0"/>
        <v>0.5</v>
      </c>
      <c r="AR8" s="4">
        <v>2</v>
      </c>
      <c r="AS8" s="4">
        <v>0</v>
      </c>
      <c r="AT8" s="4">
        <v>1</v>
      </c>
      <c r="AU8" s="16">
        <f t="shared" si="1"/>
        <v>0.5</v>
      </c>
      <c r="BG8" s="4">
        <v>2</v>
      </c>
      <c r="BH8" s="4"/>
      <c r="BI8" s="4"/>
      <c r="BJ8" s="16">
        <f t="shared" si="2"/>
        <v>0</v>
      </c>
    </row>
    <row r="9" spans="1:73">
      <c r="A9" s="4">
        <f t="shared" ref="A9:A13" si="5">A8</f>
        <v>2</v>
      </c>
      <c r="B9" s="47">
        <v>14</v>
      </c>
      <c r="C9" s="47">
        <v>14</v>
      </c>
      <c r="D9" s="47">
        <f>A9/(B9*C9)</f>
        <v>1.020408163265306E-2</v>
      </c>
      <c r="F9" s="4">
        <v>3</v>
      </c>
      <c r="G9" s="1">
        <v>10</v>
      </c>
      <c r="H9" s="4">
        <v>13.23</v>
      </c>
      <c r="I9" s="4">
        <v>2</v>
      </c>
      <c r="J9" s="16">
        <f t="shared" si="3"/>
        <v>1</v>
      </c>
      <c r="N9" s="4">
        <v>3</v>
      </c>
      <c r="O9" s="4">
        <v>13.23</v>
      </c>
      <c r="P9" s="4">
        <v>2</v>
      </c>
      <c r="Q9" s="16">
        <f t="shared" si="4"/>
        <v>1</v>
      </c>
      <c r="AC9" s="4">
        <v>3</v>
      </c>
      <c r="AD9" s="4">
        <v>0</v>
      </c>
      <c r="AE9" s="4">
        <v>1</v>
      </c>
      <c r="AF9" s="16">
        <f t="shared" si="0"/>
        <v>0.5</v>
      </c>
      <c r="AR9" s="4">
        <v>3</v>
      </c>
      <c r="AS9" s="4">
        <v>0</v>
      </c>
      <c r="AT9" s="4">
        <v>1</v>
      </c>
      <c r="AU9" s="16">
        <f t="shared" si="1"/>
        <v>0.5</v>
      </c>
      <c r="BG9" s="4">
        <v>3</v>
      </c>
      <c r="BH9" s="4"/>
      <c r="BI9" s="4"/>
      <c r="BJ9" s="16">
        <f t="shared" si="2"/>
        <v>0</v>
      </c>
    </row>
    <row r="10" spans="1:73">
      <c r="A10" s="4">
        <f t="shared" si="5"/>
        <v>2</v>
      </c>
      <c r="B10" s="50">
        <v>16</v>
      </c>
      <c r="C10" s="50">
        <v>16</v>
      </c>
      <c r="D10" s="50">
        <f>A10/(B10*C10)</f>
        <v>7.8125E-3</v>
      </c>
      <c r="F10" s="4">
        <v>4</v>
      </c>
      <c r="G10" s="1">
        <v>10</v>
      </c>
      <c r="H10" s="4">
        <v>13.23</v>
      </c>
      <c r="I10" s="4">
        <v>2</v>
      </c>
      <c r="J10" s="16">
        <f t="shared" si="3"/>
        <v>1</v>
      </c>
      <c r="N10" s="4">
        <v>4</v>
      </c>
      <c r="O10" s="4">
        <v>13.23</v>
      </c>
      <c r="P10" s="4">
        <v>2</v>
      </c>
      <c r="Q10" s="16">
        <f t="shared" si="4"/>
        <v>1</v>
      </c>
      <c r="AC10" s="4">
        <v>4</v>
      </c>
      <c r="AD10" s="4">
        <v>0</v>
      </c>
      <c r="AE10" s="4">
        <v>1</v>
      </c>
      <c r="AF10" s="16">
        <f t="shared" si="0"/>
        <v>0.5</v>
      </c>
      <c r="AR10" s="4">
        <v>4</v>
      </c>
      <c r="AS10" s="4">
        <v>0</v>
      </c>
      <c r="AT10" s="4">
        <v>1</v>
      </c>
      <c r="AU10" s="16">
        <f t="shared" si="1"/>
        <v>0.5</v>
      </c>
      <c r="BG10" s="4">
        <v>4</v>
      </c>
      <c r="BH10" s="4"/>
      <c r="BI10" s="4"/>
      <c r="BJ10" s="16">
        <f t="shared" si="2"/>
        <v>0</v>
      </c>
    </row>
    <row r="11" spans="1:73">
      <c r="A11" s="4">
        <f t="shared" si="5"/>
        <v>2</v>
      </c>
      <c r="B11" s="111">
        <v>45</v>
      </c>
      <c r="C11" s="111">
        <v>45</v>
      </c>
      <c r="D11" s="111">
        <f>A11/(B11*C11)</f>
        <v>9.8765432098765434E-4</v>
      </c>
      <c r="F11" s="4">
        <v>5</v>
      </c>
      <c r="G11" s="1">
        <v>10</v>
      </c>
      <c r="H11" s="4">
        <v>13.23</v>
      </c>
      <c r="I11" s="4">
        <v>2</v>
      </c>
      <c r="J11" s="16">
        <f t="shared" si="3"/>
        <v>1</v>
      </c>
      <c r="N11" s="4">
        <v>5</v>
      </c>
      <c r="O11" s="4">
        <v>13.23</v>
      </c>
      <c r="P11" s="4">
        <v>2</v>
      </c>
      <c r="Q11" s="16">
        <f t="shared" si="4"/>
        <v>1</v>
      </c>
      <c r="AC11" s="4">
        <v>5</v>
      </c>
      <c r="AD11" s="4">
        <v>0</v>
      </c>
      <c r="AE11" s="4">
        <v>1</v>
      </c>
      <c r="AF11" s="16">
        <f t="shared" si="0"/>
        <v>0.5</v>
      </c>
      <c r="AR11" s="4">
        <v>5</v>
      </c>
      <c r="AS11" s="4">
        <v>0</v>
      </c>
      <c r="AT11" s="4">
        <v>1</v>
      </c>
      <c r="AU11" s="16">
        <f t="shared" si="1"/>
        <v>0.5</v>
      </c>
      <c r="BG11" s="4">
        <v>5</v>
      </c>
      <c r="BH11" s="4"/>
      <c r="BI11" s="4"/>
      <c r="BJ11" s="16">
        <f t="shared" si="2"/>
        <v>0</v>
      </c>
    </row>
    <row r="12" spans="1:73">
      <c r="A12" s="4">
        <f t="shared" si="5"/>
        <v>2</v>
      </c>
      <c r="B12" s="128">
        <v>63</v>
      </c>
      <c r="C12" s="128">
        <v>63</v>
      </c>
      <c r="D12" s="129">
        <f t="shared" ref="D12:D13" si="6">A12/(B12*C12)</f>
        <v>5.0390526581002776E-4</v>
      </c>
      <c r="F12" s="4">
        <v>6</v>
      </c>
      <c r="G12" s="1">
        <v>10</v>
      </c>
      <c r="H12" s="4">
        <v>0</v>
      </c>
      <c r="I12" s="4">
        <v>1</v>
      </c>
      <c r="J12" s="16">
        <f t="shared" si="3"/>
        <v>0.5</v>
      </c>
      <c r="N12" s="4">
        <v>6</v>
      </c>
      <c r="O12" s="4">
        <v>0</v>
      </c>
      <c r="P12" s="4">
        <v>1</v>
      </c>
      <c r="Q12" s="16">
        <f t="shared" si="4"/>
        <v>0.5</v>
      </c>
      <c r="AC12" s="4">
        <v>6</v>
      </c>
      <c r="AD12" s="4">
        <v>0</v>
      </c>
      <c r="AE12" s="4">
        <v>1</v>
      </c>
      <c r="AF12" s="16">
        <f t="shared" si="0"/>
        <v>0.5</v>
      </c>
      <c r="AR12" s="4">
        <v>6</v>
      </c>
      <c r="AS12" s="4">
        <v>0</v>
      </c>
      <c r="AT12" s="4">
        <v>1</v>
      </c>
      <c r="AU12" s="16">
        <f t="shared" si="1"/>
        <v>0.5</v>
      </c>
      <c r="BG12" s="4">
        <v>6</v>
      </c>
      <c r="BH12" s="4"/>
      <c r="BI12" s="4"/>
      <c r="BJ12" s="16">
        <f t="shared" si="2"/>
        <v>0</v>
      </c>
    </row>
    <row r="13" spans="1:73">
      <c r="A13" s="4">
        <f t="shared" si="5"/>
        <v>2</v>
      </c>
      <c r="B13" s="135">
        <v>141</v>
      </c>
      <c r="C13" s="135">
        <v>141</v>
      </c>
      <c r="D13" s="134">
        <f t="shared" si="6"/>
        <v>1.005985614405714E-4</v>
      </c>
      <c r="F13" s="4">
        <v>7</v>
      </c>
      <c r="G13" s="1">
        <v>10</v>
      </c>
      <c r="H13" s="4">
        <v>13.24</v>
      </c>
      <c r="I13" s="4">
        <v>2</v>
      </c>
      <c r="J13" s="16">
        <f t="shared" si="3"/>
        <v>1</v>
      </c>
      <c r="N13" s="4">
        <v>7</v>
      </c>
      <c r="O13" s="4">
        <v>13.23</v>
      </c>
      <c r="P13" s="4">
        <v>2</v>
      </c>
      <c r="Q13" s="16">
        <f t="shared" si="4"/>
        <v>1</v>
      </c>
      <c r="AC13" s="4">
        <v>7</v>
      </c>
      <c r="AD13" s="4">
        <v>0</v>
      </c>
      <c r="AE13" s="4">
        <v>1</v>
      </c>
      <c r="AF13" s="16">
        <f t="shared" si="0"/>
        <v>0.5</v>
      </c>
      <c r="AR13" s="4">
        <v>7</v>
      </c>
      <c r="AS13" s="4">
        <v>0</v>
      </c>
      <c r="AT13" s="4">
        <v>1</v>
      </c>
      <c r="AU13" s="16">
        <f t="shared" si="1"/>
        <v>0.5</v>
      </c>
      <c r="BG13" s="4">
        <v>7</v>
      </c>
      <c r="BH13" s="4"/>
      <c r="BI13" s="4"/>
      <c r="BJ13" s="16">
        <f t="shared" si="2"/>
        <v>0</v>
      </c>
    </row>
    <row r="14" spans="1:73">
      <c r="F14" s="4">
        <v>8</v>
      </c>
      <c r="G14" s="1">
        <v>10</v>
      </c>
      <c r="H14" s="4">
        <v>13.24</v>
      </c>
      <c r="I14" s="4">
        <v>2</v>
      </c>
      <c r="J14" s="16">
        <f t="shared" si="3"/>
        <v>1</v>
      </c>
      <c r="N14" s="4">
        <v>8</v>
      </c>
      <c r="O14" s="4">
        <v>13.23</v>
      </c>
      <c r="P14" s="4">
        <v>2</v>
      </c>
      <c r="Q14" s="16">
        <f t="shared" si="4"/>
        <v>1</v>
      </c>
      <c r="AC14" s="4">
        <v>8</v>
      </c>
      <c r="AD14" s="4">
        <v>13.23</v>
      </c>
      <c r="AE14" s="4">
        <v>2</v>
      </c>
      <c r="AF14" s="16">
        <f t="shared" si="0"/>
        <v>1</v>
      </c>
      <c r="AR14" s="4">
        <v>8</v>
      </c>
      <c r="AS14" s="4">
        <v>0</v>
      </c>
      <c r="AT14" s="4">
        <v>1</v>
      </c>
      <c r="AU14" s="16">
        <f t="shared" si="1"/>
        <v>0.5</v>
      </c>
      <c r="BG14" s="4">
        <v>8</v>
      </c>
      <c r="BH14" s="4"/>
      <c r="BI14" s="4"/>
      <c r="BJ14" s="16">
        <f t="shared" si="2"/>
        <v>0</v>
      </c>
    </row>
    <row r="15" spans="1:73">
      <c r="F15" s="4">
        <v>9</v>
      </c>
      <c r="G15" s="1">
        <v>10</v>
      </c>
      <c r="H15" s="4">
        <v>13.24</v>
      </c>
      <c r="I15" s="4">
        <v>2</v>
      </c>
      <c r="J15" s="16">
        <f t="shared" si="3"/>
        <v>1</v>
      </c>
      <c r="N15" s="4">
        <v>9</v>
      </c>
      <c r="O15" s="4">
        <v>13.23</v>
      </c>
      <c r="P15" s="4">
        <v>2</v>
      </c>
      <c r="Q15" s="16">
        <f t="shared" si="4"/>
        <v>1</v>
      </c>
      <c r="AC15" s="4">
        <v>9</v>
      </c>
      <c r="AD15" s="4">
        <v>13.23</v>
      </c>
      <c r="AE15" s="4">
        <v>2</v>
      </c>
      <c r="AF15" s="16">
        <f t="shared" si="0"/>
        <v>1</v>
      </c>
      <c r="AR15" s="4">
        <v>9</v>
      </c>
      <c r="AS15" s="4">
        <v>13.23</v>
      </c>
      <c r="AT15" s="4">
        <v>2</v>
      </c>
      <c r="AU15" s="16">
        <f t="shared" si="1"/>
        <v>1</v>
      </c>
      <c r="BG15" s="4">
        <v>9</v>
      </c>
      <c r="BH15" s="4"/>
      <c r="BI15" s="4"/>
      <c r="BJ15" s="16">
        <f t="shared" si="2"/>
        <v>0</v>
      </c>
    </row>
    <row r="16" spans="1:73">
      <c r="F16" s="4">
        <v>10</v>
      </c>
      <c r="G16" s="1">
        <v>10</v>
      </c>
      <c r="H16" s="4">
        <v>13.24</v>
      </c>
      <c r="I16" s="4">
        <v>2</v>
      </c>
      <c r="J16" s="16">
        <f t="shared" si="3"/>
        <v>1</v>
      </c>
      <c r="N16" s="4">
        <v>10</v>
      </c>
      <c r="O16" s="4">
        <v>13.23</v>
      </c>
      <c r="P16" s="4">
        <v>2</v>
      </c>
      <c r="Q16" s="16">
        <f t="shared" si="4"/>
        <v>1</v>
      </c>
      <c r="AC16" s="4">
        <v>10</v>
      </c>
      <c r="AD16" s="4">
        <v>13.23</v>
      </c>
      <c r="AE16" s="4">
        <v>2</v>
      </c>
      <c r="AF16" s="16">
        <f t="shared" si="0"/>
        <v>1</v>
      </c>
      <c r="AR16" s="4">
        <v>10</v>
      </c>
      <c r="AS16" s="4">
        <v>13.23</v>
      </c>
      <c r="AT16" s="4">
        <v>2</v>
      </c>
      <c r="AU16" s="16">
        <f t="shared" si="1"/>
        <v>1</v>
      </c>
      <c r="BG16" s="4">
        <v>10</v>
      </c>
      <c r="BH16" s="4"/>
      <c r="BI16" s="4"/>
      <c r="BJ16" s="16">
        <f t="shared" si="2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13.23</v>
      </c>
      <c r="P17" s="4">
        <v>2</v>
      </c>
      <c r="Q17" s="16">
        <f t="shared" si="4"/>
        <v>1</v>
      </c>
      <c r="AC17" s="4">
        <v>11</v>
      </c>
      <c r="AD17" s="4">
        <v>13.23</v>
      </c>
      <c r="AE17" s="4">
        <v>2</v>
      </c>
      <c r="AF17" s="16">
        <f t="shared" si="0"/>
        <v>1</v>
      </c>
      <c r="AR17" s="4">
        <v>11</v>
      </c>
      <c r="AS17" s="4">
        <v>13.23</v>
      </c>
      <c r="AT17" s="4">
        <v>2</v>
      </c>
      <c r="AU17" s="16">
        <f t="shared" si="1"/>
        <v>1</v>
      </c>
      <c r="BG17" s="4">
        <v>11</v>
      </c>
      <c r="BH17" s="4"/>
      <c r="BI17" s="4"/>
      <c r="BJ17" s="16">
        <f t="shared" si="2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13.23</v>
      </c>
      <c r="P18" s="4">
        <v>2</v>
      </c>
      <c r="Q18" s="16">
        <f t="shared" si="4"/>
        <v>1</v>
      </c>
      <c r="AC18" s="4">
        <v>12</v>
      </c>
      <c r="AD18" s="4">
        <v>0</v>
      </c>
      <c r="AE18" s="4">
        <v>1</v>
      </c>
      <c r="AF18" s="16">
        <f t="shared" si="0"/>
        <v>0.5</v>
      </c>
      <c r="AQ18" s="8"/>
      <c r="AR18" s="4">
        <v>12</v>
      </c>
      <c r="AS18" s="4">
        <v>0</v>
      </c>
      <c r="AT18" s="4">
        <v>1</v>
      </c>
      <c r="AU18" s="16">
        <f t="shared" si="1"/>
        <v>0.5</v>
      </c>
      <c r="BG18" s="4">
        <v>12</v>
      </c>
      <c r="BH18" s="4"/>
      <c r="BI18" s="4"/>
      <c r="BJ18" s="16">
        <f t="shared" si="2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13.23</v>
      </c>
      <c r="P19" s="4">
        <v>2</v>
      </c>
      <c r="Q19" s="16">
        <f t="shared" si="4"/>
        <v>1</v>
      </c>
      <c r="AC19" s="4">
        <v>13</v>
      </c>
      <c r="AD19" s="4">
        <v>13.23</v>
      </c>
      <c r="AE19" s="4">
        <v>2</v>
      </c>
      <c r="AF19" s="16">
        <f t="shared" si="0"/>
        <v>1</v>
      </c>
      <c r="AR19" s="4">
        <v>13</v>
      </c>
      <c r="AS19" s="4">
        <v>0</v>
      </c>
      <c r="AT19" s="4">
        <v>1</v>
      </c>
      <c r="AU19" s="16">
        <f t="shared" si="1"/>
        <v>0.5</v>
      </c>
      <c r="BG19" s="4">
        <v>13</v>
      </c>
      <c r="BH19" s="4"/>
      <c r="BI19" s="4"/>
      <c r="BJ19" s="16">
        <f t="shared" si="2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13.23</v>
      </c>
      <c r="P20" s="4">
        <v>2</v>
      </c>
      <c r="Q20" s="16">
        <f t="shared" si="4"/>
        <v>1</v>
      </c>
      <c r="AC20" s="4">
        <v>14</v>
      </c>
      <c r="AD20" s="4">
        <v>13.23</v>
      </c>
      <c r="AE20" s="4">
        <v>2</v>
      </c>
      <c r="AF20" s="16">
        <f t="shared" si="0"/>
        <v>1</v>
      </c>
      <c r="AR20" s="4">
        <v>14</v>
      </c>
      <c r="AS20" s="4">
        <v>0</v>
      </c>
      <c r="AT20" s="4">
        <v>1</v>
      </c>
      <c r="AU20" s="16">
        <f t="shared" si="1"/>
        <v>0.5</v>
      </c>
      <c r="BG20" s="4">
        <v>14</v>
      </c>
      <c r="BH20" s="4"/>
      <c r="BI20" s="4"/>
      <c r="BJ20" s="16">
        <f t="shared" si="2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13.23</v>
      </c>
      <c r="P21" s="4">
        <v>2</v>
      </c>
      <c r="Q21" s="16">
        <f t="shared" si="4"/>
        <v>1</v>
      </c>
      <c r="AC21" s="4">
        <v>15</v>
      </c>
      <c r="AD21" s="4">
        <v>13.23</v>
      </c>
      <c r="AE21" s="4">
        <v>2</v>
      </c>
      <c r="AF21" s="16">
        <f t="shared" si="0"/>
        <v>1</v>
      </c>
      <c r="AR21" s="4">
        <v>15</v>
      </c>
      <c r="AS21" s="4">
        <v>0</v>
      </c>
      <c r="AT21" s="4">
        <v>1</v>
      </c>
      <c r="AU21" s="16">
        <f t="shared" si="1"/>
        <v>0.5</v>
      </c>
      <c r="BG21" s="4">
        <v>15</v>
      </c>
      <c r="BH21" s="4"/>
      <c r="BI21" s="4"/>
      <c r="BJ21" s="16">
        <f t="shared" si="2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13.23</v>
      </c>
      <c r="P22" s="4">
        <v>2</v>
      </c>
      <c r="Q22" s="16">
        <f t="shared" si="4"/>
        <v>1</v>
      </c>
      <c r="AC22" s="4">
        <v>16</v>
      </c>
      <c r="AD22" s="4">
        <v>13.23</v>
      </c>
      <c r="AE22" s="4">
        <v>2</v>
      </c>
      <c r="AF22" s="16">
        <f t="shared" si="0"/>
        <v>1</v>
      </c>
      <c r="AR22" s="4">
        <v>16</v>
      </c>
      <c r="AS22" s="4">
        <v>13.23</v>
      </c>
      <c r="AT22" s="4">
        <v>2</v>
      </c>
      <c r="AU22" s="16">
        <f t="shared" si="1"/>
        <v>1</v>
      </c>
      <c r="BG22" s="4">
        <v>16</v>
      </c>
      <c r="BH22" s="4"/>
      <c r="BI22" s="4"/>
      <c r="BJ22" s="16">
        <f t="shared" si="2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13.23</v>
      </c>
      <c r="P23" s="4">
        <v>2</v>
      </c>
      <c r="Q23" s="16">
        <f t="shared" si="4"/>
        <v>1</v>
      </c>
      <c r="AC23" s="4">
        <v>17</v>
      </c>
      <c r="AD23" s="4">
        <v>13.23</v>
      </c>
      <c r="AE23" s="4">
        <v>2</v>
      </c>
      <c r="AF23" s="16">
        <f t="shared" si="0"/>
        <v>1</v>
      </c>
      <c r="AR23" s="4">
        <v>17</v>
      </c>
      <c r="AS23" s="4">
        <v>13.23</v>
      </c>
      <c r="AT23" s="4">
        <v>2</v>
      </c>
      <c r="AU23" s="16">
        <f t="shared" si="1"/>
        <v>1</v>
      </c>
      <c r="BG23" s="4">
        <v>17</v>
      </c>
      <c r="BH23" s="4"/>
      <c r="BI23" s="4"/>
      <c r="BJ23" s="16">
        <f t="shared" si="2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13.23</v>
      </c>
      <c r="P24" s="4">
        <v>2</v>
      </c>
      <c r="Q24" s="16">
        <f t="shared" si="4"/>
        <v>1</v>
      </c>
      <c r="AC24" s="4">
        <v>18</v>
      </c>
      <c r="AD24" s="4">
        <v>0</v>
      </c>
      <c r="AE24" s="4">
        <v>1</v>
      </c>
      <c r="AF24" s="16">
        <f t="shared" si="0"/>
        <v>0.5</v>
      </c>
      <c r="AR24" s="4">
        <v>18</v>
      </c>
      <c r="AS24" s="4">
        <v>13.23</v>
      </c>
      <c r="AT24" s="4">
        <v>2</v>
      </c>
      <c r="AU24" s="16">
        <f t="shared" si="1"/>
        <v>1</v>
      </c>
      <c r="BG24" s="4">
        <v>18</v>
      </c>
      <c r="BH24" s="4"/>
      <c r="BI24" s="4"/>
      <c r="BJ24" s="16">
        <f t="shared" si="2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13.23</v>
      </c>
      <c r="P25" s="4">
        <v>2</v>
      </c>
      <c r="Q25" s="16">
        <f t="shared" si="4"/>
        <v>1</v>
      </c>
      <c r="AC25" s="4">
        <v>19</v>
      </c>
      <c r="AD25" s="4">
        <v>13.23</v>
      </c>
      <c r="AE25" s="4">
        <v>2</v>
      </c>
      <c r="AF25" s="16">
        <f t="shared" si="0"/>
        <v>1</v>
      </c>
      <c r="AR25" s="4">
        <v>19</v>
      </c>
      <c r="AS25" s="4">
        <v>0</v>
      </c>
      <c r="AT25" s="4">
        <v>1</v>
      </c>
      <c r="AU25" s="16">
        <f t="shared" si="1"/>
        <v>0.5</v>
      </c>
      <c r="BG25" s="4">
        <v>19</v>
      </c>
      <c r="BH25" s="4"/>
      <c r="BI25" s="4"/>
      <c r="BJ25" s="16">
        <f t="shared" si="2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13.23</v>
      </c>
      <c r="P26" s="4">
        <v>2</v>
      </c>
      <c r="Q26" s="16">
        <f t="shared" si="4"/>
        <v>1</v>
      </c>
      <c r="AC26" s="4">
        <v>20</v>
      </c>
      <c r="AD26" s="4">
        <v>13.23</v>
      </c>
      <c r="AE26" s="4">
        <v>2</v>
      </c>
      <c r="AF26" s="16">
        <f t="shared" si="0"/>
        <v>1</v>
      </c>
      <c r="AR26" s="4">
        <v>20</v>
      </c>
      <c r="AS26" s="4">
        <v>13.23</v>
      </c>
      <c r="AT26" s="4">
        <v>2</v>
      </c>
      <c r="AU26" s="16">
        <f t="shared" si="1"/>
        <v>1</v>
      </c>
      <c r="BG26" s="4">
        <v>20</v>
      </c>
      <c r="BH26" s="4"/>
      <c r="BI26" s="4"/>
      <c r="BJ26" s="16">
        <f t="shared" si="2"/>
        <v>0</v>
      </c>
    </row>
    <row r="27" spans="1:73">
      <c r="F27" s="4"/>
      <c r="G27" s="1"/>
      <c r="H27" s="4"/>
      <c r="I27" s="4"/>
      <c r="J27" s="16"/>
    </row>
    <row r="28" spans="1:73">
      <c r="A28" s="182" t="s">
        <v>10</v>
      </c>
      <c r="B28" s="182"/>
      <c r="F28" s="4"/>
      <c r="G28" s="1"/>
      <c r="H28" s="4"/>
      <c r="I28" s="4"/>
      <c r="J28" s="16"/>
    </row>
    <row r="29" spans="1:73">
      <c r="A29" s="10">
        <v>1</v>
      </c>
      <c r="B29" s="11" t="s">
        <v>11</v>
      </c>
      <c r="G29" s="1"/>
      <c r="J29" s="6"/>
    </row>
    <row r="30" spans="1:73" ht="15.75">
      <c r="G30" s="1"/>
      <c r="J30" s="6"/>
      <c r="N30" s="183" t="s">
        <v>34</v>
      </c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  <c r="AA30" s="184"/>
      <c r="AB30" s="185"/>
      <c r="AC30" s="164" t="s">
        <v>35</v>
      </c>
      <c r="AD30" s="165"/>
      <c r="AE30" s="165"/>
      <c r="AF30" s="165"/>
      <c r="AG30" s="165"/>
      <c r="AH30" s="165"/>
      <c r="AI30" s="165"/>
      <c r="AJ30" s="165"/>
      <c r="AK30" s="165"/>
      <c r="AL30" s="165"/>
      <c r="AM30" s="165"/>
      <c r="AN30" s="165"/>
      <c r="AO30" s="165"/>
      <c r="AP30" s="165"/>
      <c r="AQ30" s="166"/>
      <c r="AR30" s="167" t="s">
        <v>36</v>
      </c>
      <c r="AS30" s="168"/>
      <c r="AT30" s="168"/>
      <c r="AU30" s="168"/>
      <c r="AV30" s="168"/>
      <c r="AW30" s="168"/>
      <c r="AX30" s="168"/>
      <c r="AY30" s="168"/>
      <c r="AZ30" s="168"/>
      <c r="BA30" s="168"/>
      <c r="BB30" s="168"/>
      <c r="BC30" s="168"/>
      <c r="BD30" s="168"/>
      <c r="BE30" s="168"/>
      <c r="BF30" s="169"/>
      <c r="BG30" s="176" t="s">
        <v>49</v>
      </c>
      <c r="BH30" s="177"/>
      <c r="BI30" s="177"/>
      <c r="BJ30" s="177"/>
      <c r="BK30" s="177"/>
      <c r="BL30" s="177"/>
      <c r="BM30" s="177"/>
      <c r="BN30" s="177"/>
      <c r="BO30" s="177"/>
      <c r="BP30" s="177"/>
      <c r="BQ30" s="177"/>
      <c r="BR30" s="177"/>
      <c r="BS30" s="177"/>
      <c r="BT30" s="177"/>
      <c r="BU30" s="178"/>
    </row>
    <row r="31" spans="1:73" ht="60">
      <c r="A31" s="3" t="s">
        <v>4</v>
      </c>
      <c r="B31" s="3" t="s">
        <v>7</v>
      </c>
      <c r="C31" s="3" t="s">
        <v>8</v>
      </c>
      <c r="D31" s="3" t="s">
        <v>32</v>
      </c>
      <c r="F31" s="3" t="s">
        <v>5</v>
      </c>
      <c r="G31" s="7" t="s">
        <v>6</v>
      </c>
      <c r="H31" s="42" t="s">
        <v>1</v>
      </c>
      <c r="I31" s="42" t="s">
        <v>3</v>
      </c>
      <c r="J31" s="42" t="s">
        <v>2</v>
      </c>
      <c r="K31" s="9" t="s">
        <v>12</v>
      </c>
      <c r="L31" s="9" t="s">
        <v>13</v>
      </c>
      <c r="M31" s="9" t="s">
        <v>9</v>
      </c>
      <c r="N31" s="3" t="s">
        <v>43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44</v>
      </c>
      <c r="U31" s="3" t="s">
        <v>45</v>
      </c>
      <c r="V31" s="3" t="s">
        <v>9</v>
      </c>
      <c r="W31" s="41" t="s">
        <v>38</v>
      </c>
      <c r="X31" s="61" t="s">
        <v>41</v>
      </c>
      <c r="Y31" s="41" t="s">
        <v>9</v>
      </c>
      <c r="Z31" s="41" t="s">
        <v>41</v>
      </c>
      <c r="AA31" s="41" t="s">
        <v>37</v>
      </c>
      <c r="AB31" s="41" t="s">
        <v>41</v>
      </c>
      <c r="AC31" s="3" t="s">
        <v>43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44</v>
      </c>
      <c r="AJ31" s="3" t="s">
        <v>45</v>
      </c>
      <c r="AK31" s="3" t="s">
        <v>9</v>
      </c>
      <c r="AL31" s="46" t="s">
        <v>38</v>
      </c>
      <c r="AM31" s="46" t="s">
        <v>41</v>
      </c>
      <c r="AN31" s="46" t="s">
        <v>9</v>
      </c>
      <c r="AO31" s="46" t="s">
        <v>41</v>
      </c>
      <c r="AP31" s="46" t="s">
        <v>37</v>
      </c>
      <c r="AQ31" s="46" t="s">
        <v>41</v>
      </c>
      <c r="AR31" s="3" t="s">
        <v>43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44</v>
      </c>
      <c r="AY31" s="3" t="s">
        <v>45</v>
      </c>
      <c r="AZ31" s="3" t="s">
        <v>9</v>
      </c>
      <c r="BA31" s="107" t="s">
        <v>38</v>
      </c>
      <c r="BB31" s="107" t="s">
        <v>41</v>
      </c>
      <c r="BC31" s="107" t="s">
        <v>9</v>
      </c>
      <c r="BD31" s="107" t="s">
        <v>41</v>
      </c>
      <c r="BE31" s="107" t="s">
        <v>37</v>
      </c>
      <c r="BF31" s="107" t="s">
        <v>41</v>
      </c>
      <c r="BG31" s="3" t="s">
        <v>43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44</v>
      </c>
      <c r="BN31" s="3" t="s">
        <v>45</v>
      </c>
      <c r="BO31" s="3" t="s">
        <v>9</v>
      </c>
      <c r="BP31" s="108" t="s">
        <v>38</v>
      </c>
      <c r="BQ31" s="108" t="s">
        <v>41</v>
      </c>
      <c r="BR31" s="108" t="s">
        <v>9</v>
      </c>
      <c r="BS31" s="108" t="s">
        <v>41</v>
      </c>
      <c r="BT31" s="108" t="s">
        <v>37</v>
      </c>
      <c r="BU31" s="108" t="s">
        <v>41</v>
      </c>
    </row>
    <row r="32" spans="1:73">
      <c r="A32" s="4">
        <f>A7</f>
        <v>2</v>
      </c>
      <c r="B32" s="13">
        <f>B7</f>
        <v>10</v>
      </c>
      <c r="C32" s="13">
        <f t="shared" ref="C32:D32" si="7">C7</f>
        <v>10</v>
      </c>
      <c r="D32" s="13">
        <f t="shared" si="7"/>
        <v>0.02</v>
      </c>
      <c r="F32" s="4">
        <v>1</v>
      </c>
      <c r="G32" s="1">
        <v>15</v>
      </c>
      <c r="H32" s="4">
        <v>13.23</v>
      </c>
      <c r="I32" s="4">
        <v>2</v>
      </c>
      <c r="J32" s="16">
        <f>I32/A$32</f>
        <v>1</v>
      </c>
      <c r="K32" s="12">
        <f>AVERAGE(H32:H41)</f>
        <v>13.23</v>
      </c>
      <c r="L32" s="12">
        <f>AVERAGEIF(H32:H41,"&gt;0")</f>
        <v>13.23</v>
      </c>
      <c r="M32" s="15">
        <f>AVERAGE(J32:J41)</f>
        <v>1</v>
      </c>
      <c r="N32" s="4">
        <v>1</v>
      </c>
      <c r="O32" s="4">
        <v>13.23</v>
      </c>
      <c r="P32" s="4">
        <v>2</v>
      </c>
      <c r="Q32" s="16">
        <f>P32/A$33</f>
        <v>1</v>
      </c>
      <c r="R32" s="92">
        <f>AVERAGE(O32:O51)</f>
        <v>13.229999999999995</v>
      </c>
      <c r="S32" s="92">
        <f>AVERAGEIF(O32:O51,"&gt;0")</f>
        <v>13.229999999999995</v>
      </c>
      <c r="T32" s="92">
        <f>VAR(O32:O51)</f>
        <v>2.9893676408375182E-29</v>
      </c>
      <c r="U32" s="92">
        <f>STDEV(O32:O51)</f>
        <v>5.4675109884091849E-15</v>
      </c>
      <c r="V32" s="93">
        <f>AVERAGE(Q32:Q51)</f>
        <v>1</v>
      </c>
      <c r="W32" s="44">
        <v>13.2</v>
      </c>
      <c r="X32" s="62">
        <f>2.05*10^-7</f>
        <v>2.0499999999999997E-7</v>
      </c>
      <c r="Y32" s="62">
        <v>2</v>
      </c>
      <c r="Z32" s="62">
        <v>0</v>
      </c>
      <c r="AA32" s="45">
        <f>Y32/$A33</f>
        <v>1</v>
      </c>
      <c r="AB32" s="45">
        <f>Z32/$A$33</f>
        <v>0</v>
      </c>
      <c r="AC32" s="4">
        <v>1</v>
      </c>
      <c r="AD32" s="4">
        <v>13.23</v>
      </c>
      <c r="AE32" s="4">
        <v>2</v>
      </c>
      <c r="AF32" s="16">
        <f t="shared" ref="AF32:AF51" si="8">AE32/A$34</f>
        <v>1</v>
      </c>
      <c r="AG32" s="92">
        <f>AVERAGE(AD32:AD51)</f>
        <v>13.229999999999995</v>
      </c>
      <c r="AH32" s="92">
        <f>AVERAGEIF(AD32:AD51,"&gt;0")</f>
        <v>13.229999999999995</v>
      </c>
      <c r="AI32" s="92">
        <f>VAR(AD32:AD51)</f>
        <v>2.9893676408375182E-29</v>
      </c>
      <c r="AJ32" s="92">
        <f>STDEV(AD32:AD51)</f>
        <v>5.4675109884091849E-15</v>
      </c>
      <c r="AK32" s="93">
        <f>AVERAGE(AF32:AF51)</f>
        <v>1</v>
      </c>
      <c r="AL32" s="48">
        <v>13.2</v>
      </c>
      <c r="AM32" s="63">
        <f>2.05*10^-7</f>
        <v>2.0499999999999997E-7</v>
      </c>
      <c r="AN32" s="63">
        <v>2</v>
      </c>
      <c r="AO32" s="63">
        <v>0</v>
      </c>
      <c r="AP32" s="49">
        <f>AN32/$A34</f>
        <v>1</v>
      </c>
      <c r="AQ32" s="49">
        <f>AO32/$A$34</f>
        <v>0</v>
      </c>
      <c r="AR32" s="4">
        <v>1</v>
      </c>
      <c r="AS32" s="4">
        <v>13.23</v>
      </c>
      <c r="AT32" s="4">
        <v>2</v>
      </c>
      <c r="AU32" s="16">
        <f t="shared" ref="AU32:AU51" si="9">AT32/A$35</f>
        <v>1</v>
      </c>
      <c r="AV32" s="92">
        <f>AVERAGE(AS32:AS51)</f>
        <v>12.568499999999997</v>
      </c>
      <c r="AW32" s="92">
        <f>AVERAGEIF(AS32:AS51,"&gt;0")</f>
        <v>13.229999999999995</v>
      </c>
      <c r="AX32" s="92">
        <f>VAR(AS32:AS51)</f>
        <v>8.7516450000001367</v>
      </c>
      <c r="AY32" s="92">
        <f>STDEV(AS32:AS51)</f>
        <v>2.958317934232245</v>
      </c>
      <c r="AZ32" s="93">
        <f>AVERAGE(AU32:AU51)</f>
        <v>0.97499999999999998</v>
      </c>
      <c r="BA32" s="121">
        <v>12.6</v>
      </c>
      <c r="BB32" s="122">
        <v>1.38</v>
      </c>
      <c r="BC32" s="122">
        <v>1.95</v>
      </c>
      <c r="BD32" s="122">
        <v>0.105</v>
      </c>
      <c r="BE32" s="123">
        <f>BC32/$A35</f>
        <v>0.97499999999999998</v>
      </c>
      <c r="BF32" s="123">
        <f>BD32/$A$35</f>
        <v>5.2499999999999998E-2</v>
      </c>
      <c r="BG32" s="4">
        <v>1</v>
      </c>
      <c r="BH32" s="4"/>
      <c r="BI32" s="4"/>
      <c r="BJ32" s="16">
        <f t="shared" ref="BJ32:BJ51" si="10"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A38" si="11">A8</f>
        <v>2</v>
      </c>
      <c r="B33" s="14">
        <f t="shared" ref="B33:D33" si="12">B8</f>
        <v>10</v>
      </c>
      <c r="C33" s="14">
        <f t="shared" si="12"/>
        <v>10</v>
      </c>
      <c r="D33" s="14">
        <f t="shared" si="12"/>
        <v>0.02</v>
      </c>
      <c r="F33" s="4">
        <v>2</v>
      </c>
      <c r="G33" s="1">
        <v>15</v>
      </c>
      <c r="H33" s="4">
        <v>13.23</v>
      </c>
      <c r="I33" s="4">
        <v>2</v>
      </c>
      <c r="J33" s="16">
        <f t="shared" ref="J33:J41" si="13">I33/A$32</f>
        <v>1</v>
      </c>
      <c r="N33" s="4">
        <v>2</v>
      </c>
      <c r="O33" s="4">
        <v>13.23</v>
      </c>
      <c r="P33" s="4">
        <v>2</v>
      </c>
      <c r="Q33" s="16">
        <f t="shared" ref="Q33:Q51" si="14">P33/A$33</f>
        <v>1</v>
      </c>
      <c r="AC33" s="4">
        <v>2</v>
      </c>
      <c r="AD33" s="4">
        <v>13.23</v>
      </c>
      <c r="AE33" s="4">
        <v>2</v>
      </c>
      <c r="AF33" s="16">
        <f t="shared" si="8"/>
        <v>1</v>
      </c>
      <c r="AO33" s="64"/>
      <c r="AR33" s="4">
        <v>2</v>
      </c>
      <c r="AS33" s="4">
        <v>13.23</v>
      </c>
      <c r="AT33" s="4">
        <v>2</v>
      </c>
      <c r="AU33" s="16">
        <f t="shared" si="9"/>
        <v>1</v>
      </c>
      <c r="BG33" s="4">
        <v>2</v>
      </c>
      <c r="BH33" s="4"/>
      <c r="BI33" s="4"/>
      <c r="BJ33" s="16">
        <f t="shared" si="10"/>
        <v>0</v>
      </c>
    </row>
    <row r="34" spans="1:62">
      <c r="A34" s="4">
        <f t="shared" si="11"/>
        <v>2</v>
      </c>
      <c r="B34" s="47">
        <f t="shared" ref="B34:D34" si="15">B9</f>
        <v>14</v>
      </c>
      <c r="C34" s="47">
        <f t="shared" si="15"/>
        <v>14</v>
      </c>
      <c r="D34" s="47">
        <f t="shared" si="15"/>
        <v>1.020408163265306E-2</v>
      </c>
      <c r="F34" s="4">
        <v>3</v>
      </c>
      <c r="G34" s="1">
        <v>15</v>
      </c>
      <c r="H34" s="4">
        <v>13.23</v>
      </c>
      <c r="I34" s="4">
        <v>2</v>
      </c>
      <c r="J34" s="16">
        <f t="shared" si="13"/>
        <v>1</v>
      </c>
      <c r="N34" s="4">
        <v>3</v>
      </c>
      <c r="O34" s="4">
        <v>13.23</v>
      </c>
      <c r="P34" s="4">
        <v>2</v>
      </c>
      <c r="Q34" s="16">
        <f t="shared" si="14"/>
        <v>1</v>
      </c>
      <c r="AC34" s="4">
        <v>3</v>
      </c>
      <c r="AD34" s="4">
        <v>13.23</v>
      </c>
      <c r="AE34" s="4">
        <v>2</v>
      </c>
      <c r="AF34" s="16">
        <f t="shared" si="8"/>
        <v>1</v>
      </c>
      <c r="AR34" s="4">
        <v>3</v>
      </c>
      <c r="AS34" s="4">
        <v>13.23</v>
      </c>
      <c r="AT34" s="4">
        <v>2</v>
      </c>
      <c r="AU34" s="16">
        <f t="shared" si="9"/>
        <v>1</v>
      </c>
      <c r="BG34" s="4">
        <v>3</v>
      </c>
      <c r="BH34" s="4"/>
      <c r="BI34" s="4"/>
      <c r="BJ34" s="16">
        <f t="shared" si="10"/>
        <v>0</v>
      </c>
    </row>
    <row r="35" spans="1:62">
      <c r="A35" s="4">
        <f t="shared" si="11"/>
        <v>2</v>
      </c>
      <c r="B35" s="50">
        <f t="shared" ref="B35:D38" si="16">B10</f>
        <v>16</v>
      </c>
      <c r="C35" s="50">
        <f t="shared" si="16"/>
        <v>16</v>
      </c>
      <c r="D35" s="50">
        <f t="shared" si="16"/>
        <v>7.8125E-3</v>
      </c>
      <c r="F35" s="4">
        <v>4</v>
      </c>
      <c r="G35" s="1">
        <v>15</v>
      </c>
      <c r="H35" s="4">
        <v>13.23</v>
      </c>
      <c r="I35" s="4">
        <v>2</v>
      </c>
      <c r="J35" s="16">
        <f t="shared" si="13"/>
        <v>1</v>
      </c>
      <c r="N35" s="4">
        <v>4</v>
      </c>
      <c r="O35" s="4">
        <v>13.23</v>
      </c>
      <c r="P35" s="4">
        <v>2</v>
      </c>
      <c r="Q35" s="16">
        <f t="shared" si="14"/>
        <v>1</v>
      </c>
      <c r="AC35" s="4">
        <v>4</v>
      </c>
      <c r="AD35" s="4">
        <v>13.23</v>
      </c>
      <c r="AE35" s="4">
        <v>2</v>
      </c>
      <c r="AF35" s="16">
        <f t="shared" si="8"/>
        <v>1</v>
      </c>
      <c r="AR35" s="4">
        <v>4</v>
      </c>
      <c r="AS35" s="4">
        <v>13.23</v>
      </c>
      <c r="AT35" s="4">
        <v>2</v>
      </c>
      <c r="AU35" s="16">
        <f t="shared" si="9"/>
        <v>1</v>
      </c>
      <c r="BG35" s="4">
        <v>4</v>
      </c>
      <c r="BH35" s="4"/>
      <c r="BI35" s="4"/>
      <c r="BJ35" s="16">
        <f t="shared" si="10"/>
        <v>0</v>
      </c>
    </row>
    <row r="36" spans="1:62">
      <c r="A36" s="4">
        <f t="shared" si="11"/>
        <v>2</v>
      </c>
      <c r="B36" s="111">
        <f t="shared" si="16"/>
        <v>45</v>
      </c>
      <c r="C36" s="111">
        <f t="shared" si="16"/>
        <v>45</v>
      </c>
      <c r="D36" s="111">
        <f t="shared" si="16"/>
        <v>9.8765432098765434E-4</v>
      </c>
      <c r="F36" s="4">
        <v>5</v>
      </c>
      <c r="G36" s="1">
        <v>15</v>
      </c>
      <c r="H36" s="4">
        <v>13.23</v>
      </c>
      <c r="I36" s="4">
        <v>2</v>
      </c>
      <c r="J36" s="16">
        <f t="shared" si="13"/>
        <v>1</v>
      </c>
      <c r="N36" s="4">
        <v>5</v>
      </c>
      <c r="O36" s="4">
        <v>13.23</v>
      </c>
      <c r="P36" s="4">
        <v>2</v>
      </c>
      <c r="Q36" s="16">
        <f t="shared" si="14"/>
        <v>1</v>
      </c>
      <c r="AC36" s="4">
        <v>5</v>
      </c>
      <c r="AD36" s="4">
        <v>13.23</v>
      </c>
      <c r="AE36" s="4">
        <v>2</v>
      </c>
      <c r="AF36" s="16">
        <f t="shared" si="8"/>
        <v>1</v>
      </c>
      <c r="AR36" s="4">
        <v>5</v>
      </c>
      <c r="AS36" s="4">
        <v>13.23</v>
      </c>
      <c r="AT36" s="4">
        <v>2</v>
      </c>
      <c r="AU36" s="16">
        <f t="shared" si="9"/>
        <v>1</v>
      </c>
      <c r="BG36" s="4">
        <v>5</v>
      </c>
      <c r="BH36" s="4"/>
      <c r="BI36" s="4"/>
      <c r="BJ36" s="16">
        <f t="shared" si="10"/>
        <v>0</v>
      </c>
    </row>
    <row r="37" spans="1:62">
      <c r="A37" s="4">
        <f t="shared" si="11"/>
        <v>2</v>
      </c>
      <c r="B37" s="128">
        <f t="shared" si="16"/>
        <v>63</v>
      </c>
      <c r="C37" s="128">
        <f t="shared" si="16"/>
        <v>63</v>
      </c>
      <c r="D37" s="129">
        <f t="shared" ref="D37" si="17">D12</f>
        <v>5.0390526581002776E-4</v>
      </c>
      <c r="F37" s="4">
        <v>6</v>
      </c>
      <c r="G37" s="1">
        <v>15</v>
      </c>
      <c r="H37" s="4">
        <v>13.23</v>
      </c>
      <c r="I37" s="4">
        <v>2</v>
      </c>
      <c r="J37" s="16">
        <f t="shared" si="13"/>
        <v>1</v>
      </c>
      <c r="N37" s="4">
        <v>6</v>
      </c>
      <c r="O37" s="4">
        <v>13.23</v>
      </c>
      <c r="P37" s="4">
        <v>2</v>
      </c>
      <c r="Q37" s="16">
        <f t="shared" si="14"/>
        <v>1</v>
      </c>
      <c r="AC37" s="4">
        <v>6</v>
      </c>
      <c r="AD37" s="4">
        <v>13.23</v>
      </c>
      <c r="AE37" s="4">
        <v>2</v>
      </c>
      <c r="AF37" s="16">
        <f t="shared" si="8"/>
        <v>1</v>
      </c>
      <c r="AR37" s="4">
        <v>6</v>
      </c>
      <c r="AS37" s="4">
        <v>0</v>
      </c>
      <c r="AT37" s="4">
        <v>1</v>
      </c>
      <c r="AU37" s="16">
        <f t="shared" si="9"/>
        <v>0.5</v>
      </c>
      <c r="BG37" s="4">
        <v>6</v>
      </c>
      <c r="BH37" s="4"/>
      <c r="BI37" s="4"/>
      <c r="BJ37" s="16">
        <f t="shared" si="10"/>
        <v>0</v>
      </c>
    </row>
    <row r="38" spans="1:62">
      <c r="A38" s="4">
        <f t="shared" si="11"/>
        <v>2</v>
      </c>
      <c r="B38" s="135">
        <f t="shared" si="16"/>
        <v>141</v>
      </c>
      <c r="C38" s="135">
        <f t="shared" si="16"/>
        <v>141</v>
      </c>
      <c r="D38" s="134">
        <f t="shared" ref="D38" si="18">D13</f>
        <v>1.005985614405714E-4</v>
      </c>
      <c r="F38" s="4">
        <v>7</v>
      </c>
      <c r="G38" s="1">
        <v>15</v>
      </c>
      <c r="H38" s="4">
        <v>13.23</v>
      </c>
      <c r="I38" s="4">
        <v>2</v>
      </c>
      <c r="J38" s="16">
        <f t="shared" si="13"/>
        <v>1</v>
      </c>
      <c r="N38" s="4">
        <v>7</v>
      </c>
      <c r="O38" s="4">
        <v>13.23</v>
      </c>
      <c r="P38" s="4">
        <v>2</v>
      </c>
      <c r="Q38" s="16">
        <f t="shared" si="14"/>
        <v>1</v>
      </c>
      <c r="AC38" s="4">
        <v>7</v>
      </c>
      <c r="AD38" s="4">
        <v>13.23</v>
      </c>
      <c r="AE38" s="4">
        <v>2</v>
      </c>
      <c r="AF38" s="16">
        <f t="shared" si="8"/>
        <v>1</v>
      </c>
      <c r="AR38" s="4">
        <v>7</v>
      </c>
      <c r="AS38" s="4">
        <v>13.23</v>
      </c>
      <c r="AT38" s="4">
        <v>2</v>
      </c>
      <c r="AU38" s="16">
        <f t="shared" si="9"/>
        <v>1</v>
      </c>
      <c r="BG38" s="4">
        <v>7</v>
      </c>
      <c r="BH38" s="4"/>
      <c r="BI38" s="4"/>
      <c r="BJ38" s="16">
        <f t="shared" si="10"/>
        <v>0</v>
      </c>
    </row>
    <row r="39" spans="1:62">
      <c r="F39" s="4">
        <v>8</v>
      </c>
      <c r="G39" s="1">
        <v>15</v>
      </c>
      <c r="H39" s="4">
        <v>13.23</v>
      </c>
      <c r="I39" s="4">
        <v>2</v>
      </c>
      <c r="J39" s="16">
        <f t="shared" si="13"/>
        <v>1</v>
      </c>
      <c r="N39" s="4">
        <v>8</v>
      </c>
      <c r="O39" s="4">
        <v>13.23</v>
      </c>
      <c r="P39" s="4">
        <v>2</v>
      </c>
      <c r="Q39" s="16">
        <f t="shared" si="14"/>
        <v>1</v>
      </c>
      <c r="AC39" s="4">
        <v>8</v>
      </c>
      <c r="AD39" s="4">
        <v>13.23</v>
      </c>
      <c r="AE39" s="4">
        <v>2</v>
      </c>
      <c r="AF39" s="16">
        <f t="shared" si="8"/>
        <v>1</v>
      </c>
      <c r="AR39" s="4">
        <v>8</v>
      </c>
      <c r="AS39" s="4">
        <v>13.23</v>
      </c>
      <c r="AT39" s="4">
        <v>2</v>
      </c>
      <c r="AU39" s="16">
        <f t="shared" si="9"/>
        <v>1</v>
      </c>
      <c r="BG39" s="4">
        <v>8</v>
      </c>
      <c r="BH39" s="4"/>
      <c r="BI39" s="4"/>
      <c r="BJ39" s="16">
        <f t="shared" si="10"/>
        <v>0</v>
      </c>
    </row>
    <row r="40" spans="1:62">
      <c r="F40" s="4">
        <v>9</v>
      </c>
      <c r="G40" s="1">
        <v>15</v>
      </c>
      <c r="H40" s="4">
        <v>13.23</v>
      </c>
      <c r="I40" s="4">
        <v>2</v>
      </c>
      <c r="J40" s="16">
        <f t="shared" si="13"/>
        <v>1</v>
      </c>
      <c r="N40" s="4">
        <v>9</v>
      </c>
      <c r="O40" s="4">
        <v>13.23</v>
      </c>
      <c r="P40" s="4">
        <v>2</v>
      </c>
      <c r="Q40" s="16">
        <f t="shared" si="14"/>
        <v>1</v>
      </c>
      <c r="AC40" s="4">
        <v>9</v>
      </c>
      <c r="AD40" s="4">
        <v>13.23</v>
      </c>
      <c r="AE40" s="4">
        <v>2</v>
      </c>
      <c r="AF40" s="16">
        <f t="shared" si="8"/>
        <v>1</v>
      </c>
      <c r="AR40" s="4">
        <v>9</v>
      </c>
      <c r="AS40" s="4">
        <v>13.23</v>
      </c>
      <c r="AT40" s="4">
        <v>2</v>
      </c>
      <c r="AU40" s="16">
        <f t="shared" si="9"/>
        <v>1</v>
      </c>
      <c r="BG40" s="4">
        <v>9</v>
      </c>
      <c r="BH40" s="4"/>
      <c r="BI40" s="4"/>
      <c r="BJ40" s="16">
        <f t="shared" si="10"/>
        <v>0</v>
      </c>
    </row>
    <row r="41" spans="1:62">
      <c r="F41" s="4">
        <v>10</v>
      </c>
      <c r="G41" s="1">
        <v>15</v>
      </c>
      <c r="H41" s="4">
        <v>13.23</v>
      </c>
      <c r="I41" s="4">
        <v>2</v>
      </c>
      <c r="J41" s="16">
        <f t="shared" si="13"/>
        <v>1</v>
      </c>
      <c r="N41" s="4">
        <v>10</v>
      </c>
      <c r="O41" s="4">
        <v>13.23</v>
      </c>
      <c r="P41" s="4">
        <v>2</v>
      </c>
      <c r="Q41" s="16">
        <f t="shared" si="14"/>
        <v>1</v>
      </c>
      <c r="AC41" s="4">
        <v>10</v>
      </c>
      <c r="AD41" s="4">
        <v>13.23</v>
      </c>
      <c r="AE41" s="4">
        <v>2</v>
      </c>
      <c r="AF41" s="16">
        <f t="shared" si="8"/>
        <v>1</v>
      </c>
      <c r="AR41" s="4">
        <v>10</v>
      </c>
      <c r="AS41" s="4">
        <v>13.23</v>
      </c>
      <c r="AT41" s="4">
        <v>2</v>
      </c>
      <c r="AU41" s="16">
        <f t="shared" si="9"/>
        <v>1</v>
      </c>
      <c r="BG41" s="4">
        <v>10</v>
      </c>
      <c r="BH41" s="4"/>
      <c r="BI41" s="4"/>
      <c r="BJ41" s="16">
        <f t="shared" si="10"/>
        <v>0</v>
      </c>
    </row>
    <row r="42" spans="1:62">
      <c r="F42" s="4">
        <v>11</v>
      </c>
      <c r="N42" s="4">
        <v>11</v>
      </c>
      <c r="O42" s="4">
        <v>13.23</v>
      </c>
      <c r="P42" s="4">
        <v>2</v>
      </c>
      <c r="Q42" s="16">
        <f t="shared" si="14"/>
        <v>1</v>
      </c>
      <c r="AC42" s="4">
        <v>11</v>
      </c>
      <c r="AD42" s="4">
        <v>13.23</v>
      </c>
      <c r="AE42" s="4">
        <v>2</v>
      </c>
      <c r="AF42" s="16">
        <f t="shared" si="8"/>
        <v>1</v>
      </c>
      <c r="AR42" s="4">
        <v>11</v>
      </c>
      <c r="AS42" s="4">
        <v>13.23</v>
      </c>
      <c r="AT42" s="4">
        <v>2</v>
      </c>
      <c r="AU42" s="16">
        <f t="shared" si="9"/>
        <v>1</v>
      </c>
      <c r="BG42" s="4">
        <v>11</v>
      </c>
      <c r="BH42" s="4"/>
      <c r="BI42" s="4"/>
      <c r="BJ42" s="16">
        <f t="shared" si="10"/>
        <v>0</v>
      </c>
    </row>
    <row r="43" spans="1:62">
      <c r="F43" s="4">
        <v>12</v>
      </c>
      <c r="N43" s="4">
        <v>12</v>
      </c>
      <c r="O43" s="4">
        <v>13.23</v>
      </c>
      <c r="P43" s="4">
        <v>2</v>
      </c>
      <c r="Q43" s="16">
        <f t="shared" si="14"/>
        <v>1</v>
      </c>
      <c r="AC43" s="4">
        <v>12</v>
      </c>
      <c r="AD43" s="4">
        <v>13.23</v>
      </c>
      <c r="AE43" s="4">
        <v>2</v>
      </c>
      <c r="AF43" s="16">
        <f t="shared" si="8"/>
        <v>1</v>
      </c>
      <c r="AR43" s="4">
        <v>12</v>
      </c>
      <c r="AS43" s="4">
        <v>13.23</v>
      </c>
      <c r="AT43" s="4">
        <v>2</v>
      </c>
      <c r="AU43" s="16">
        <f t="shared" si="9"/>
        <v>1</v>
      </c>
      <c r="BG43" s="4">
        <v>12</v>
      </c>
      <c r="BH43" s="4"/>
      <c r="BI43" s="4"/>
      <c r="BJ43" s="16">
        <f t="shared" si="10"/>
        <v>0</v>
      </c>
    </row>
    <row r="44" spans="1:62">
      <c r="F44" s="4">
        <v>13</v>
      </c>
      <c r="N44" s="4">
        <v>13</v>
      </c>
      <c r="O44" s="4">
        <v>13.23</v>
      </c>
      <c r="P44" s="4">
        <v>2</v>
      </c>
      <c r="Q44" s="16">
        <f t="shared" si="14"/>
        <v>1</v>
      </c>
      <c r="AC44" s="4">
        <v>13</v>
      </c>
      <c r="AD44" s="4">
        <v>13.23</v>
      </c>
      <c r="AE44" s="4">
        <v>2</v>
      </c>
      <c r="AF44" s="16">
        <f t="shared" si="8"/>
        <v>1</v>
      </c>
      <c r="AR44" s="4">
        <v>13</v>
      </c>
      <c r="AS44" s="4">
        <v>13.23</v>
      </c>
      <c r="AT44" s="4">
        <v>2</v>
      </c>
      <c r="AU44" s="16">
        <f t="shared" si="9"/>
        <v>1</v>
      </c>
      <c r="BG44" s="4">
        <v>13</v>
      </c>
      <c r="BH44" s="4"/>
      <c r="BI44" s="4"/>
      <c r="BJ44" s="16">
        <f t="shared" si="10"/>
        <v>0</v>
      </c>
    </row>
    <row r="45" spans="1:62">
      <c r="F45" s="4">
        <v>14</v>
      </c>
      <c r="N45" s="4">
        <v>14</v>
      </c>
      <c r="O45" s="4">
        <v>13.23</v>
      </c>
      <c r="P45" s="4">
        <v>2</v>
      </c>
      <c r="Q45" s="16">
        <f t="shared" si="14"/>
        <v>1</v>
      </c>
      <c r="AC45" s="4">
        <v>14</v>
      </c>
      <c r="AD45" s="4">
        <v>13.23</v>
      </c>
      <c r="AE45" s="4">
        <v>2</v>
      </c>
      <c r="AF45" s="16">
        <f t="shared" si="8"/>
        <v>1</v>
      </c>
      <c r="AR45" s="4">
        <v>14</v>
      </c>
      <c r="AS45" s="4">
        <v>13.23</v>
      </c>
      <c r="AT45" s="4">
        <v>2</v>
      </c>
      <c r="AU45" s="16">
        <f t="shared" si="9"/>
        <v>1</v>
      </c>
      <c r="BG45" s="4">
        <v>14</v>
      </c>
      <c r="BH45" s="4"/>
      <c r="BI45" s="4"/>
      <c r="BJ45" s="16">
        <f t="shared" si="10"/>
        <v>0</v>
      </c>
    </row>
    <row r="46" spans="1:62">
      <c r="F46" s="4">
        <v>15</v>
      </c>
      <c r="N46" s="4">
        <v>15</v>
      </c>
      <c r="O46" s="4">
        <v>13.23</v>
      </c>
      <c r="P46" s="4">
        <v>2</v>
      </c>
      <c r="Q46" s="16">
        <f t="shared" si="14"/>
        <v>1</v>
      </c>
      <c r="AC46" s="4">
        <v>15</v>
      </c>
      <c r="AD46" s="4">
        <v>13.23</v>
      </c>
      <c r="AE46" s="4">
        <v>2</v>
      </c>
      <c r="AF46" s="16">
        <f t="shared" si="8"/>
        <v>1</v>
      </c>
      <c r="AR46" s="4">
        <v>15</v>
      </c>
      <c r="AS46" s="4">
        <v>13.23</v>
      </c>
      <c r="AT46" s="4">
        <v>2</v>
      </c>
      <c r="AU46" s="16">
        <f t="shared" si="9"/>
        <v>1</v>
      </c>
      <c r="BG46" s="4">
        <v>15</v>
      </c>
      <c r="BH46" s="4"/>
      <c r="BI46" s="4"/>
      <c r="BJ46" s="16">
        <f t="shared" si="10"/>
        <v>0</v>
      </c>
    </row>
    <row r="47" spans="1:62">
      <c r="F47" s="4">
        <v>16</v>
      </c>
      <c r="N47" s="4">
        <v>16</v>
      </c>
      <c r="O47" s="4">
        <v>13.23</v>
      </c>
      <c r="P47" s="4">
        <v>2</v>
      </c>
      <c r="Q47" s="16">
        <f t="shared" si="14"/>
        <v>1</v>
      </c>
      <c r="AC47" s="4">
        <v>16</v>
      </c>
      <c r="AD47" s="4">
        <v>13.23</v>
      </c>
      <c r="AE47" s="4">
        <v>2</v>
      </c>
      <c r="AF47" s="16">
        <f t="shared" si="8"/>
        <v>1</v>
      </c>
      <c r="AR47" s="4">
        <v>16</v>
      </c>
      <c r="AS47" s="4">
        <v>13.23</v>
      </c>
      <c r="AT47" s="4">
        <v>2</v>
      </c>
      <c r="AU47" s="16">
        <f t="shared" si="9"/>
        <v>1</v>
      </c>
      <c r="BG47" s="4">
        <v>16</v>
      </c>
      <c r="BH47" s="4"/>
      <c r="BI47" s="4"/>
      <c r="BJ47" s="16">
        <f t="shared" si="10"/>
        <v>0</v>
      </c>
    </row>
    <row r="48" spans="1:62">
      <c r="F48" s="4">
        <v>17</v>
      </c>
      <c r="N48" s="4">
        <v>17</v>
      </c>
      <c r="O48" s="4">
        <v>13.23</v>
      </c>
      <c r="P48" s="4">
        <v>2</v>
      </c>
      <c r="Q48" s="16">
        <f t="shared" si="14"/>
        <v>1</v>
      </c>
      <c r="AC48" s="4">
        <v>17</v>
      </c>
      <c r="AD48" s="4">
        <v>13.23</v>
      </c>
      <c r="AE48" s="4">
        <v>2</v>
      </c>
      <c r="AF48" s="16">
        <f t="shared" si="8"/>
        <v>1</v>
      </c>
      <c r="AR48" s="4">
        <v>17</v>
      </c>
      <c r="AS48" s="4">
        <v>13.23</v>
      </c>
      <c r="AT48" s="4">
        <v>2</v>
      </c>
      <c r="AU48" s="16">
        <f t="shared" si="9"/>
        <v>1</v>
      </c>
      <c r="BG48" s="4">
        <v>17</v>
      </c>
      <c r="BH48" s="4"/>
      <c r="BI48" s="4"/>
      <c r="BJ48" s="16">
        <f t="shared" si="10"/>
        <v>0</v>
      </c>
    </row>
    <row r="49" spans="1:103">
      <c r="F49" s="4">
        <v>18</v>
      </c>
      <c r="N49" s="4">
        <v>18</v>
      </c>
      <c r="O49" s="4">
        <v>13.23</v>
      </c>
      <c r="P49" s="4">
        <v>2</v>
      </c>
      <c r="Q49" s="16">
        <f t="shared" si="14"/>
        <v>1</v>
      </c>
      <c r="AC49" s="4">
        <v>18</v>
      </c>
      <c r="AD49" s="4">
        <v>13.23</v>
      </c>
      <c r="AE49" s="4">
        <v>2</v>
      </c>
      <c r="AF49" s="16">
        <f t="shared" si="8"/>
        <v>1</v>
      </c>
      <c r="AR49" s="4">
        <v>18</v>
      </c>
      <c r="AS49" s="4">
        <v>13.23</v>
      </c>
      <c r="AT49" s="4">
        <v>2</v>
      </c>
      <c r="AU49" s="16">
        <f t="shared" si="9"/>
        <v>1</v>
      </c>
      <c r="BG49" s="4">
        <v>18</v>
      </c>
      <c r="BH49" s="4"/>
      <c r="BI49" s="4"/>
      <c r="BJ49" s="16">
        <f t="shared" si="10"/>
        <v>0</v>
      </c>
    </row>
    <row r="50" spans="1:103">
      <c r="F50" s="4">
        <v>19</v>
      </c>
      <c r="N50" s="4">
        <v>19</v>
      </c>
      <c r="O50" s="4">
        <v>13.23</v>
      </c>
      <c r="P50" s="4">
        <v>2</v>
      </c>
      <c r="Q50" s="16">
        <f t="shared" si="14"/>
        <v>1</v>
      </c>
      <c r="AC50" s="4">
        <v>19</v>
      </c>
      <c r="AD50" s="4">
        <v>13.23</v>
      </c>
      <c r="AE50" s="4">
        <v>2</v>
      </c>
      <c r="AF50" s="16">
        <f t="shared" si="8"/>
        <v>1</v>
      </c>
      <c r="AR50" s="4">
        <v>19</v>
      </c>
      <c r="AS50" s="4">
        <v>13.23</v>
      </c>
      <c r="AT50" s="4">
        <v>2</v>
      </c>
      <c r="AU50" s="16">
        <f t="shared" si="9"/>
        <v>1</v>
      </c>
      <c r="BG50" s="4">
        <v>19</v>
      </c>
      <c r="BH50" s="4"/>
      <c r="BI50" s="4"/>
      <c r="BJ50" s="16">
        <f t="shared" si="10"/>
        <v>0</v>
      </c>
    </row>
    <row r="51" spans="1:103">
      <c r="F51" s="4">
        <v>20</v>
      </c>
      <c r="N51" s="4">
        <v>20</v>
      </c>
      <c r="O51" s="4">
        <v>13.23</v>
      </c>
      <c r="P51" s="4">
        <v>2</v>
      </c>
      <c r="Q51" s="16">
        <f t="shared" si="14"/>
        <v>1</v>
      </c>
      <c r="AC51" s="4">
        <v>20</v>
      </c>
      <c r="AD51" s="4">
        <v>13.23</v>
      </c>
      <c r="AE51" s="4">
        <v>2</v>
      </c>
      <c r="AF51" s="16">
        <f t="shared" si="8"/>
        <v>1</v>
      </c>
      <c r="AR51" s="4">
        <v>20</v>
      </c>
      <c r="AS51" s="4">
        <v>13.23</v>
      </c>
      <c r="AT51" s="4">
        <v>2</v>
      </c>
      <c r="AU51" s="16">
        <f t="shared" si="9"/>
        <v>1</v>
      </c>
      <c r="BG51" s="4">
        <v>20</v>
      </c>
      <c r="BH51" s="4"/>
      <c r="BI51" s="4"/>
      <c r="BJ51" s="16">
        <f t="shared" si="10"/>
        <v>0</v>
      </c>
    </row>
    <row r="53" spans="1:103">
      <c r="A53" s="182" t="s">
        <v>10</v>
      </c>
      <c r="B53" s="182"/>
      <c r="F53" s="4"/>
      <c r="G53" s="1"/>
      <c r="H53" s="4"/>
      <c r="I53" s="4"/>
      <c r="J53" s="16"/>
    </row>
    <row r="54" spans="1:103">
      <c r="A54" s="10">
        <v>1</v>
      </c>
      <c r="B54" s="11" t="s">
        <v>11</v>
      </c>
      <c r="G54" s="1"/>
      <c r="J54" s="6"/>
    </row>
    <row r="55" spans="1:103" ht="15.75">
      <c r="G55" s="1"/>
      <c r="J55" s="6"/>
      <c r="N55" s="183" t="s">
        <v>34</v>
      </c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  <c r="AA55" s="184"/>
      <c r="AB55" s="185"/>
      <c r="AC55" s="164" t="s">
        <v>35</v>
      </c>
      <c r="AD55" s="165"/>
      <c r="AE55" s="165"/>
      <c r="AF55" s="165"/>
      <c r="AG55" s="165"/>
      <c r="AH55" s="165"/>
      <c r="AI55" s="165"/>
      <c r="AJ55" s="165"/>
      <c r="AK55" s="165"/>
      <c r="AL55" s="165"/>
      <c r="AM55" s="165"/>
      <c r="AN55" s="165"/>
      <c r="AO55" s="165"/>
      <c r="AP55" s="165"/>
      <c r="AQ55" s="166"/>
      <c r="AR55" s="167" t="s">
        <v>36</v>
      </c>
      <c r="AS55" s="168"/>
      <c r="AT55" s="168"/>
      <c r="AU55" s="168"/>
      <c r="AV55" s="168"/>
      <c r="AW55" s="168"/>
      <c r="AX55" s="168"/>
      <c r="AY55" s="168"/>
      <c r="AZ55" s="168"/>
      <c r="BA55" s="168"/>
      <c r="BB55" s="168"/>
      <c r="BC55" s="168"/>
      <c r="BD55" s="168"/>
      <c r="BE55" s="168"/>
      <c r="BF55" s="169"/>
      <c r="BG55" s="176" t="s">
        <v>49</v>
      </c>
      <c r="BH55" s="177"/>
      <c r="BI55" s="177"/>
      <c r="BJ55" s="177"/>
      <c r="BK55" s="177"/>
      <c r="BL55" s="177"/>
      <c r="BM55" s="177"/>
      <c r="BN55" s="177"/>
      <c r="BO55" s="177"/>
      <c r="BP55" s="177"/>
      <c r="BQ55" s="177"/>
      <c r="BR55" s="177"/>
      <c r="BS55" s="177"/>
      <c r="BT55" s="177"/>
      <c r="BU55" s="178"/>
      <c r="BV55" s="170" t="s">
        <v>52</v>
      </c>
      <c r="BW55" s="171"/>
      <c r="BX55" s="171"/>
      <c r="BY55" s="171"/>
      <c r="BZ55" s="171"/>
      <c r="CA55" s="171"/>
      <c r="CB55" s="171"/>
      <c r="CC55" s="171"/>
      <c r="CD55" s="171"/>
      <c r="CE55" s="171"/>
      <c r="CF55" s="171"/>
      <c r="CG55" s="171"/>
      <c r="CH55" s="171"/>
      <c r="CI55" s="171"/>
      <c r="CJ55" s="172"/>
      <c r="CK55" s="173" t="s">
        <v>53</v>
      </c>
      <c r="CL55" s="174"/>
      <c r="CM55" s="174"/>
      <c r="CN55" s="174"/>
      <c r="CO55" s="174"/>
      <c r="CP55" s="174"/>
      <c r="CQ55" s="174"/>
      <c r="CR55" s="174"/>
      <c r="CS55" s="174"/>
      <c r="CT55" s="174"/>
      <c r="CU55" s="174"/>
      <c r="CV55" s="174"/>
      <c r="CW55" s="174"/>
      <c r="CX55" s="174"/>
      <c r="CY55" s="175"/>
    </row>
    <row r="56" spans="1:103" ht="60">
      <c r="A56" s="3" t="s">
        <v>4</v>
      </c>
      <c r="B56" s="3" t="s">
        <v>7</v>
      </c>
      <c r="C56" s="3" t="s">
        <v>8</v>
      </c>
      <c r="D56" s="3" t="s">
        <v>32</v>
      </c>
      <c r="F56" s="3" t="s">
        <v>5</v>
      </c>
      <c r="G56" s="7" t="s">
        <v>6</v>
      </c>
      <c r="H56" s="42" t="s">
        <v>1</v>
      </c>
      <c r="I56" s="42" t="s">
        <v>3</v>
      </c>
      <c r="J56" s="42" t="s">
        <v>2</v>
      </c>
      <c r="K56" s="9" t="s">
        <v>12</v>
      </c>
      <c r="L56" s="9" t="s">
        <v>13</v>
      </c>
      <c r="M56" s="9" t="s">
        <v>9</v>
      </c>
      <c r="N56" s="3" t="s">
        <v>43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44</v>
      </c>
      <c r="U56" s="3" t="s">
        <v>41</v>
      </c>
      <c r="V56" s="3" t="s">
        <v>9</v>
      </c>
      <c r="W56" s="41" t="s">
        <v>38</v>
      </c>
      <c r="X56" s="61" t="s">
        <v>56</v>
      </c>
      <c r="Y56" s="41" t="s">
        <v>9</v>
      </c>
      <c r="Z56" s="41" t="s">
        <v>56</v>
      </c>
      <c r="AA56" s="41" t="s">
        <v>37</v>
      </c>
      <c r="AB56" s="41" t="s">
        <v>56</v>
      </c>
      <c r="AC56" s="3" t="s">
        <v>43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44</v>
      </c>
      <c r="AJ56" s="3" t="s">
        <v>41</v>
      </c>
      <c r="AK56" s="3" t="s">
        <v>9</v>
      </c>
      <c r="AL56" s="46" t="s">
        <v>38</v>
      </c>
      <c r="AM56" s="46" t="s">
        <v>56</v>
      </c>
      <c r="AN56" s="46" t="s">
        <v>9</v>
      </c>
      <c r="AO56" s="46" t="s">
        <v>56</v>
      </c>
      <c r="AP56" s="46" t="s">
        <v>37</v>
      </c>
      <c r="AQ56" s="46" t="s">
        <v>56</v>
      </c>
      <c r="AR56" s="3" t="s">
        <v>43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44</v>
      </c>
      <c r="AY56" s="3" t="s">
        <v>41</v>
      </c>
      <c r="AZ56" s="3" t="s">
        <v>9</v>
      </c>
      <c r="BA56" s="107" t="s">
        <v>38</v>
      </c>
      <c r="BB56" s="107" t="s">
        <v>56</v>
      </c>
      <c r="BC56" s="107" t="s">
        <v>9</v>
      </c>
      <c r="BD56" s="107" t="s">
        <v>56</v>
      </c>
      <c r="BE56" s="107" t="s">
        <v>37</v>
      </c>
      <c r="BF56" s="107" t="s">
        <v>56</v>
      </c>
      <c r="BG56" s="3" t="s">
        <v>43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44</v>
      </c>
      <c r="BN56" s="3" t="s">
        <v>41</v>
      </c>
      <c r="BO56" s="3" t="s">
        <v>9</v>
      </c>
      <c r="BP56" s="108" t="s">
        <v>38</v>
      </c>
      <c r="BQ56" s="108" t="s">
        <v>56</v>
      </c>
      <c r="BR56" s="108" t="s">
        <v>9</v>
      </c>
      <c r="BS56" s="108" t="s">
        <v>56</v>
      </c>
      <c r="BT56" s="108" t="s">
        <v>37</v>
      </c>
      <c r="BU56" s="108" t="s">
        <v>56</v>
      </c>
      <c r="BV56" s="3" t="s">
        <v>43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44</v>
      </c>
      <c r="CC56" s="3" t="s">
        <v>41</v>
      </c>
      <c r="CD56" s="3" t="s">
        <v>9</v>
      </c>
      <c r="CE56" s="127" t="s">
        <v>38</v>
      </c>
      <c r="CF56" s="127" t="s">
        <v>56</v>
      </c>
      <c r="CG56" s="127" t="s">
        <v>9</v>
      </c>
      <c r="CH56" s="127" t="s">
        <v>56</v>
      </c>
      <c r="CI56" s="127" t="s">
        <v>37</v>
      </c>
      <c r="CJ56" s="127" t="s">
        <v>56</v>
      </c>
      <c r="CK56" s="3" t="s">
        <v>43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44</v>
      </c>
      <c r="CR56" s="3" t="s">
        <v>41</v>
      </c>
      <c r="CS56" s="3" t="s">
        <v>9</v>
      </c>
      <c r="CT56" s="133" t="s">
        <v>38</v>
      </c>
      <c r="CU56" s="133" t="s">
        <v>56</v>
      </c>
      <c r="CV56" s="133" t="s">
        <v>9</v>
      </c>
      <c r="CW56" s="133" t="s">
        <v>56</v>
      </c>
      <c r="CX56" s="133" t="s">
        <v>37</v>
      </c>
      <c r="CY56" s="133" t="s">
        <v>56</v>
      </c>
    </row>
    <row r="57" spans="1:103">
      <c r="A57" s="4">
        <f>A32</f>
        <v>2</v>
      </c>
      <c r="B57" s="13">
        <f>B32</f>
        <v>10</v>
      </c>
      <c r="C57" s="13">
        <f t="shared" ref="C57:D57" si="19">C32</f>
        <v>10</v>
      </c>
      <c r="D57" s="13">
        <f t="shared" si="19"/>
        <v>0.02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13.23</v>
      </c>
      <c r="P57" s="4">
        <v>2</v>
      </c>
      <c r="Q57" s="16">
        <f>P57/A$58</f>
        <v>1</v>
      </c>
      <c r="R57" s="92">
        <f>AVERAGE(O57:O76)</f>
        <v>13.229999999999995</v>
      </c>
      <c r="S57" s="92">
        <f>AVERAGEIF(O57:O76,"&gt;0")</f>
        <v>13.229999999999995</v>
      </c>
      <c r="T57" s="92">
        <f>VAR(O57:O76)</f>
        <v>2.9893676408375182E-29</v>
      </c>
      <c r="U57" s="92">
        <f>STDEV(O57:O76)</f>
        <v>5.4675109884091849E-15</v>
      </c>
      <c r="V57" s="93">
        <f>AVERAGE(Q57:Q76)</f>
        <v>1</v>
      </c>
      <c r="W57" s="44">
        <v>13.2</v>
      </c>
      <c r="X57" s="62">
        <f>2.05*10^-7</f>
        <v>2.0499999999999997E-7</v>
      </c>
      <c r="Y57" s="62">
        <v>2</v>
      </c>
      <c r="Z57" s="62">
        <v>0</v>
      </c>
      <c r="AA57" s="45">
        <f>Y57/$A58</f>
        <v>1</v>
      </c>
      <c r="AB57" s="45">
        <f>Z57/$A$58</f>
        <v>0</v>
      </c>
      <c r="AC57" s="4">
        <v>1</v>
      </c>
      <c r="AD57" s="4">
        <v>13.23</v>
      </c>
      <c r="AE57" s="4">
        <v>2</v>
      </c>
      <c r="AF57" s="16">
        <f t="shared" ref="AF57:AF76" si="20">AE57/A$59</f>
        <v>1</v>
      </c>
      <c r="AG57" s="92">
        <f>AVERAGE(AD57:AD76)</f>
        <v>13.229999999999995</v>
      </c>
      <c r="AH57" s="92">
        <f>AVERAGEIF(AD57:AD76,"&gt;0")</f>
        <v>13.229999999999995</v>
      </c>
      <c r="AI57" s="92">
        <f>VAR(AD57:AD76)</f>
        <v>2.9893676408375182E-29</v>
      </c>
      <c r="AJ57" s="92">
        <f>STDEV(AD57:AD76)</f>
        <v>5.4675109884091849E-15</v>
      </c>
      <c r="AK57" s="93">
        <f>AVERAGE(AF57:AF76)</f>
        <v>1</v>
      </c>
      <c r="AL57" s="48">
        <v>13.2</v>
      </c>
      <c r="AM57" s="63">
        <v>2.0499999999999997E-7</v>
      </c>
      <c r="AN57" s="63">
        <v>2</v>
      </c>
      <c r="AO57" s="63">
        <v>0</v>
      </c>
      <c r="AP57" s="49">
        <f>AN57/$A59</f>
        <v>1</v>
      </c>
      <c r="AQ57" s="49">
        <f>AO57/$A$59</f>
        <v>0</v>
      </c>
      <c r="AR57" s="4">
        <v>1</v>
      </c>
      <c r="AS57" s="4">
        <v>13.23</v>
      </c>
      <c r="AT57" s="4">
        <v>2</v>
      </c>
      <c r="AU57" s="16">
        <f t="shared" ref="AU57:AU76" si="21">AT57/A$60</f>
        <v>1</v>
      </c>
      <c r="AV57" s="92">
        <f>AVERAGE(AS57:AS76)</f>
        <v>13.229999999999995</v>
      </c>
      <c r="AW57" s="92">
        <f>AVERAGEIF(AS57:AS76,"&gt;0")</f>
        <v>13.229999999999995</v>
      </c>
      <c r="AX57" s="92">
        <f>VAR(AS57:AS76)</f>
        <v>2.9893676408375182E-29</v>
      </c>
      <c r="AY57" s="92">
        <f>STDEV(AS57:AS76)</f>
        <v>5.4675109884091849E-15</v>
      </c>
      <c r="AZ57" s="93">
        <f>AVERAGE(AU57:AU76)</f>
        <v>1</v>
      </c>
      <c r="BA57" s="121">
        <v>13.2</v>
      </c>
      <c r="BB57" s="122">
        <v>2.0499999999999997E-7</v>
      </c>
      <c r="BC57" s="122">
        <v>2</v>
      </c>
      <c r="BD57" s="122">
        <v>0</v>
      </c>
      <c r="BE57" s="123">
        <f>BC57/$A60</f>
        <v>1</v>
      </c>
      <c r="BF57" s="123">
        <f>BD57/A$60</f>
        <v>0</v>
      </c>
      <c r="BG57" s="4">
        <v>1</v>
      </c>
      <c r="BH57" s="4">
        <v>13.23</v>
      </c>
      <c r="BI57" s="4">
        <v>2</v>
      </c>
      <c r="BJ57" s="16">
        <f t="shared" ref="BJ57:BJ76" si="22">BI57/A$61</f>
        <v>1</v>
      </c>
      <c r="BK57" s="92">
        <f>AVERAGE(BH57:BH76)</f>
        <v>13.229999999999995</v>
      </c>
      <c r="BL57" s="92">
        <f>AVERAGEIF(BH57:BH76,"&gt;0")</f>
        <v>13.229999999999995</v>
      </c>
      <c r="BM57" s="92">
        <f>VAR(BH57:BH76)</f>
        <v>2.9893676408375182E-29</v>
      </c>
      <c r="BN57" s="92">
        <f>STDEV(BH57:BH76)</f>
        <v>5.4675109884091849E-15</v>
      </c>
      <c r="BO57" s="93">
        <f>AVERAGE(BJ57:BJ76)</f>
        <v>1</v>
      </c>
      <c r="BP57" s="104">
        <v>13.2</v>
      </c>
      <c r="BQ57" s="105">
        <f>2.05*10^-7</f>
        <v>2.0499999999999997E-7</v>
      </c>
      <c r="BR57" s="105">
        <v>2</v>
      </c>
      <c r="BS57" s="105">
        <v>0</v>
      </c>
      <c r="BT57" s="106">
        <f>BR57/$A61</f>
        <v>1</v>
      </c>
      <c r="BU57" s="106">
        <f>BS57/$A$61</f>
        <v>0</v>
      </c>
      <c r="BV57" s="4">
        <v>1</v>
      </c>
      <c r="BW57" s="4">
        <v>13.23</v>
      </c>
      <c r="BX57" s="4">
        <v>2</v>
      </c>
      <c r="BY57" s="16">
        <f t="shared" ref="BY57:BY76" si="23">BX57/A$62</f>
        <v>1</v>
      </c>
      <c r="BZ57" s="92">
        <f>AVERAGE(BW57:BW76)</f>
        <v>9.9224999999999977</v>
      </c>
      <c r="CA57" s="92">
        <f>AVERAGEIF(BW57:BW76,"&gt;0")</f>
        <v>13.229999999999997</v>
      </c>
      <c r="CB57" s="92">
        <f>VAR(BW57:BW76)</f>
        <v>34.545967105263209</v>
      </c>
      <c r="CC57" s="92">
        <f>STDEV(BW57:BW76)</f>
        <v>5.8775817395645982</v>
      </c>
      <c r="CD57" s="93">
        <f>AVERAGE(BY57:BY76)</f>
        <v>0.875</v>
      </c>
      <c r="CE57" s="124">
        <v>9.92</v>
      </c>
      <c r="CF57" s="125">
        <v>2.75</v>
      </c>
      <c r="CG57" s="125">
        <v>1.75</v>
      </c>
      <c r="CH57" s="125">
        <v>0.20799999999999999</v>
      </c>
      <c r="CI57" s="126">
        <f>CG57/$A62</f>
        <v>0.875</v>
      </c>
      <c r="CJ57" s="126">
        <f>CH57/$A$62</f>
        <v>0.104</v>
      </c>
      <c r="CK57" s="4">
        <v>1</v>
      </c>
      <c r="CL57" s="4">
        <v>13.23</v>
      </c>
      <c r="CM57" s="4">
        <v>2</v>
      </c>
      <c r="CN57" s="16">
        <f t="shared" ref="CN57:CN76" si="24">CM57/A$63</f>
        <v>1</v>
      </c>
      <c r="CO57" s="92">
        <f>AVERAGE(CL57:CL76)</f>
        <v>4.6305000000000005</v>
      </c>
      <c r="CP57" s="92">
        <f>AVERAGEIF(CL57:CL76,"&gt;0")</f>
        <v>13.230000000000002</v>
      </c>
      <c r="CQ57" s="92">
        <f>VAR(CL57:CL76)</f>
        <v>41.91577342105262</v>
      </c>
      <c r="CR57" s="92">
        <f>STDEV(CL57:CL76)</f>
        <v>6.4742392156185131</v>
      </c>
      <c r="CS57" s="93">
        <f>AVERAGE(CN57:CN76)</f>
        <v>0.625</v>
      </c>
      <c r="CT57" s="130">
        <v>4.63</v>
      </c>
      <c r="CU57" s="131">
        <v>3.03</v>
      </c>
      <c r="CV57" s="131">
        <v>1.35</v>
      </c>
      <c r="CW57" s="131">
        <v>0.22900000000000001</v>
      </c>
      <c r="CX57" s="132">
        <f>CV57/$A63</f>
        <v>0.67500000000000004</v>
      </c>
      <c r="CY57" s="132">
        <f>CW57/$A$63</f>
        <v>0.1145</v>
      </c>
    </row>
    <row r="58" spans="1:103">
      <c r="A58" s="4">
        <f t="shared" ref="A58:A63" si="25">A33</f>
        <v>2</v>
      </c>
      <c r="B58" s="14">
        <f t="shared" ref="B58:D58" si="26">B33</f>
        <v>10</v>
      </c>
      <c r="C58" s="14">
        <f t="shared" si="26"/>
        <v>10</v>
      </c>
      <c r="D58" s="14">
        <f t="shared" si="26"/>
        <v>0.02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13.23</v>
      </c>
      <c r="P58" s="4">
        <v>2</v>
      </c>
      <c r="Q58" s="16">
        <f t="shared" ref="Q58:Q76" si="27">P58/A$58</f>
        <v>1</v>
      </c>
      <c r="AC58" s="4">
        <v>2</v>
      </c>
      <c r="AD58" s="4">
        <v>13.23</v>
      </c>
      <c r="AE58" s="4">
        <v>2</v>
      </c>
      <c r="AF58" s="16">
        <f t="shared" si="20"/>
        <v>1</v>
      </c>
      <c r="AO58" s="64"/>
      <c r="AR58" s="4">
        <v>2</v>
      </c>
      <c r="AS58" s="4">
        <v>13.23</v>
      </c>
      <c r="AT58" s="4">
        <v>2</v>
      </c>
      <c r="AU58" s="16">
        <f t="shared" si="21"/>
        <v>1</v>
      </c>
      <c r="BG58" s="4">
        <v>2</v>
      </c>
      <c r="BH58" s="4">
        <v>13.23</v>
      </c>
      <c r="BI58" s="4">
        <v>2</v>
      </c>
      <c r="BJ58" s="16">
        <f t="shared" si="22"/>
        <v>1</v>
      </c>
      <c r="BV58" s="4">
        <v>2</v>
      </c>
      <c r="BW58" s="4">
        <v>13.23</v>
      </c>
      <c r="BX58" s="4">
        <v>2</v>
      </c>
      <c r="BY58" s="16">
        <f t="shared" si="23"/>
        <v>1</v>
      </c>
      <c r="CK58" s="4">
        <v>2</v>
      </c>
      <c r="CL58" s="4">
        <v>0</v>
      </c>
      <c r="CM58" s="4">
        <v>1</v>
      </c>
      <c r="CN58" s="16">
        <f t="shared" si="24"/>
        <v>0.5</v>
      </c>
    </row>
    <row r="59" spans="1:103">
      <c r="A59" s="4">
        <f t="shared" si="25"/>
        <v>2</v>
      </c>
      <c r="B59" s="47">
        <f t="shared" ref="B59:D59" si="28">B34</f>
        <v>14</v>
      </c>
      <c r="C59" s="47">
        <f t="shared" si="28"/>
        <v>14</v>
      </c>
      <c r="D59" s="47">
        <f t="shared" si="28"/>
        <v>1.020408163265306E-2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13.23</v>
      </c>
      <c r="P59" s="4">
        <v>2</v>
      </c>
      <c r="Q59" s="16">
        <f t="shared" si="27"/>
        <v>1</v>
      </c>
      <c r="U59" s="163" t="s">
        <v>57</v>
      </c>
      <c r="AC59" s="4">
        <v>3</v>
      </c>
      <c r="AD59" s="4">
        <v>13.23</v>
      </c>
      <c r="AE59" s="4">
        <v>2</v>
      </c>
      <c r="AF59" s="16">
        <f t="shared" si="20"/>
        <v>1</v>
      </c>
      <c r="AJ59" s="163" t="s">
        <v>57</v>
      </c>
      <c r="AR59" s="4">
        <v>3</v>
      </c>
      <c r="AS59" s="4">
        <v>13.23</v>
      </c>
      <c r="AT59" s="4">
        <v>2</v>
      </c>
      <c r="AU59" s="16">
        <f t="shared" si="21"/>
        <v>1</v>
      </c>
      <c r="AY59" s="163" t="s">
        <v>57</v>
      </c>
      <c r="BG59" s="4">
        <v>3</v>
      </c>
      <c r="BH59" s="4">
        <v>13.23</v>
      </c>
      <c r="BI59" s="4">
        <v>2</v>
      </c>
      <c r="BJ59" s="16">
        <f t="shared" si="22"/>
        <v>1</v>
      </c>
      <c r="BN59" s="163" t="s">
        <v>57</v>
      </c>
      <c r="BV59" s="4">
        <v>3</v>
      </c>
      <c r="BW59" s="4">
        <v>0</v>
      </c>
      <c r="BX59" s="4">
        <v>1</v>
      </c>
      <c r="BY59" s="16">
        <f t="shared" si="23"/>
        <v>0.5</v>
      </c>
      <c r="CC59" s="163" t="s">
        <v>57</v>
      </c>
      <c r="CK59" s="4">
        <v>3</v>
      </c>
      <c r="CL59" s="4">
        <v>0</v>
      </c>
      <c r="CM59" s="4">
        <v>1</v>
      </c>
      <c r="CN59" s="16">
        <f t="shared" si="24"/>
        <v>0.5</v>
      </c>
      <c r="CR59" s="163" t="s">
        <v>57</v>
      </c>
    </row>
    <row r="60" spans="1:103">
      <c r="A60" s="4">
        <f t="shared" si="25"/>
        <v>2</v>
      </c>
      <c r="B60" s="50">
        <f t="shared" ref="B60:D61" si="29">B35</f>
        <v>16</v>
      </c>
      <c r="C60" s="50">
        <f t="shared" si="29"/>
        <v>16</v>
      </c>
      <c r="D60" s="50">
        <f t="shared" si="29"/>
        <v>7.8125E-3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13.23</v>
      </c>
      <c r="P60" s="4">
        <v>2</v>
      </c>
      <c r="Q60" s="16">
        <f t="shared" si="27"/>
        <v>1</v>
      </c>
      <c r="U60" s="163"/>
      <c r="AC60" s="4">
        <v>4</v>
      </c>
      <c r="AD60" s="4">
        <v>13.23</v>
      </c>
      <c r="AE60" s="4">
        <v>2</v>
      </c>
      <c r="AF60" s="16">
        <f t="shared" si="20"/>
        <v>1</v>
      </c>
      <c r="AJ60" s="163"/>
      <c r="AR60" s="4">
        <v>4</v>
      </c>
      <c r="AS60" s="4">
        <v>13.23</v>
      </c>
      <c r="AT60" s="4">
        <v>2</v>
      </c>
      <c r="AU60" s="16">
        <f t="shared" si="21"/>
        <v>1</v>
      </c>
      <c r="AY60" s="163"/>
      <c r="BG60" s="4">
        <v>4</v>
      </c>
      <c r="BH60" s="4">
        <v>13.23</v>
      </c>
      <c r="BI60" s="4">
        <v>2</v>
      </c>
      <c r="BJ60" s="16">
        <f t="shared" si="22"/>
        <v>1</v>
      </c>
      <c r="BN60" s="163"/>
      <c r="BV60" s="4">
        <v>4</v>
      </c>
      <c r="BW60" s="4">
        <v>0</v>
      </c>
      <c r="BX60" s="4">
        <v>1</v>
      </c>
      <c r="BY60" s="16">
        <f t="shared" si="23"/>
        <v>0.5</v>
      </c>
      <c r="CC60" s="163"/>
      <c r="CK60" s="4">
        <v>4</v>
      </c>
      <c r="CL60" s="4">
        <v>0</v>
      </c>
      <c r="CM60" s="4">
        <v>1</v>
      </c>
      <c r="CN60" s="16">
        <f t="shared" si="24"/>
        <v>0.5</v>
      </c>
      <c r="CR60" s="163"/>
    </row>
    <row r="61" spans="1:103">
      <c r="A61" s="4">
        <f t="shared" si="25"/>
        <v>2</v>
      </c>
      <c r="B61" s="111">
        <f t="shared" si="29"/>
        <v>45</v>
      </c>
      <c r="C61" s="111">
        <f t="shared" si="29"/>
        <v>45</v>
      </c>
      <c r="D61" s="111">
        <f t="shared" si="29"/>
        <v>9.8765432098765434E-4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13.23</v>
      </c>
      <c r="P61" s="4">
        <v>2</v>
      </c>
      <c r="Q61" s="16">
        <f t="shared" si="27"/>
        <v>1</v>
      </c>
      <c r="U61">
        <f>CONFIDENCE(0.05,U57,20)</f>
        <v>2.3961983110953977E-15</v>
      </c>
      <c r="AC61" s="4">
        <v>5</v>
      </c>
      <c r="AD61" s="4">
        <v>13.23</v>
      </c>
      <c r="AE61" s="4">
        <v>2</v>
      </c>
      <c r="AF61" s="16">
        <f t="shared" si="20"/>
        <v>1</v>
      </c>
      <c r="AJ61">
        <f>CONFIDENCE(0.05,AJ57,20)</f>
        <v>2.3961983110953977E-15</v>
      </c>
      <c r="AR61" s="4">
        <v>5</v>
      </c>
      <c r="AS61" s="4">
        <v>13.23</v>
      </c>
      <c r="AT61" s="4">
        <v>2</v>
      </c>
      <c r="AU61" s="16">
        <f t="shared" si="21"/>
        <v>1</v>
      </c>
      <c r="AY61">
        <f>CONFIDENCE(0.05,AY57,20)</f>
        <v>2.3961983110953977E-15</v>
      </c>
      <c r="BG61" s="4">
        <v>5</v>
      </c>
      <c r="BH61" s="4">
        <v>13.23</v>
      </c>
      <c r="BI61" s="4">
        <v>2</v>
      </c>
      <c r="BJ61" s="16">
        <f t="shared" si="22"/>
        <v>1</v>
      </c>
      <c r="BN61">
        <f>CONFIDENCE(0.05,BN57,20)</f>
        <v>2.3961983110953977E-15</v>
      </c>
      <c r="BV61" s="4">
        <v>5</v>
      </c>
      <c r="BW61" s="4">
        <v>0</v>
      </c>
      <c r="BX61" s="4">
        <v>1</v>
      </c>
      <c r="BY61" s="16">
        <f t="shared" si="23"/>
        <v>0.5</v>
      </c>
      <c r="CC61">
        <f>CONFIDENCE(0.05,CC57,20)</f>
        <v>2.5759164394048426</v>
      </c>
      <c r="CK61" s="4">
        <v>5</v>
      </c>
      <c r="CL61" s="4">
        <v>0</v>
      </c>
      <c r="CM61" s="4">
        <v>1</v>
      </c>
      <c r="CN61" s="16">
        <f t="shared" si="24"/>
        <v>0.5</v>
      </c>
      <c r="CR61">
        <f>CONFIDENCE(0.05,CR57,20)</f>
        <v>2.8374083027872365</v>
      </c>
    </row>
    <row r="62" spans="1:103">
      <c r="A62" s="4">
        <f t="shared" si="25"/>
        <v>2</v>
      </c>
      <c r="B62" s="136">
        <f t="shared" ref="B62:D62" si="30">B37</f>
        <v>63</v>
      </c>
      <c r="C62" s="136">
        <f t="shared" si="30"/>
        <v>63</v>
      </c>
      <c r="D62" s="136">
        <f t="shared" si="30"/>
        <v>5.0390526581002776E-4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13.23</v>
      </c>
      <c r="P62" s="4">
        <v>2</v>
      </c>
      <c r="Q62" s="16">
        <f t="shared" si="27"/>
        <v>1</v>
      </c>
      <c r="AC62" s="4">
        <v>6</v>
      </c>
      <c r="AD62" s="4">
        <v>13.23</v>
      </c>
      <c r="AE62" s="4">
        <v>2</v>
      </c>
      <c r="AF62" s="16">
        <f t="shared" si="20"/>
        <v>1</v>
      </c>
      <c r="AR62" s="4">
        <v>6</v>
      </c>
      <c r="AS62" s="4">
        <v>13.23</v>
      </c>
      <c r="AT62" s="4">
        <v>2</v>
      </c>
      <c r="AU62" s="16">
        <f t="shared" si="21"/>
        <v>1</v>
      </c>
      <c r="BG62" s="4">
        <v>6</v>
      </c>
      <c r="BH62" s="4">
        <v>13.23</v>
      </c>
      <c r="BI62" s="4">
        <v>2</v>
      </c>
      <c r="BJ62" s="16">
        <f t="shared" si="22"/>
        <v>1</v>
      </c>
      <c r="BV62" s="4">
        <v>6</v>
      </c>
      <c r="BW62" s="4">
        <v>0</v>
      </c>
      <c r="BX62" s="4">
        <v>1</v>
      </c>
      <c r="BY62" s="16">
        <f t="shared" si="23"/>
        <v>0.5</v>
      </c>
      <c r="CK62" s="4">
        <v>6</v>
      </c>
      <c r="CL62" s="4">
        <v>0</v>
      </c>
      <c r="CM62" s="4">
        <v>1</v>
      </c>
      <c r="CN62" s="16">
        <f t="shared" si="24"/>
        <v>0.5</v>
      </c>
    </row>
    <row r="63" spans="1:103">
      <c r="A63" s="4">
        <f t="shared" si="25"/>
        <v>2</v>
      </c>
      <c r="B63" s="137">
        <f t="shared" ref="B63:D63" si="31">B38</f>
        <v>141</v>
      </c>
      <c r="C63" s="137">
        <f t="shared" si="31"/>
        <v>141</v>
      </c>
      <c r="D63" s="137">
        <f t="shared" si="31"/>
        <v>1.005985614405714E-4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13.23</v>
      </c>
      <c r="P63" s="4">
        <v>2</v>
      </c>
      <c r="Q63" s="16">
        <f t="shared" si="27"/>
        <v>1</v>
      </c>
      <c r="AC63" s="4">
        <v>7</v>
      </c>
      <c r="AD63" s="4">
        <v>13.23</v>
      </c>
      <c r="AE63" s="4">
        <v>2</v>
      </c>
      <c r="AF63" s="16">
        <f t="shared" si="20"/>
        <v>1</v>
      </c>
      <c r="AR63" s="4">
        <v>7</v>
      </c>
      <c r="AS63" s="4">
        <v>13.23</v>
      </c>
      <c r="AT63" s="4">
        <v>2</v>
      </c>
      <c r="AU63" s="16">
        <f t="shared" si="21"/>
        <v>1</v>
      </c>
      <c r="BG63" s="4">
        <v>7</v>
      </c>
      <c r="BH63" s="4">
        <v>13.23</v>
      </c>
      <c r="BI63" s="4">
        <v>2</v>
      </c>
      <c r="BJ63" s="16">
        <f t="shared" si="22"/>
        <v>1</v>
      </c>
      <c r="BV63" s="4">
        <v>7</v>
      </c>
      <c r="BW63" s="4">
        <v>0</v>
      </c>
      <c r="BX63" s="4">
        <v>1</v>
      </c>
      <c r="BY63" s="16">
        <f t="shared" si="23"/>
        <v>0.5</v>
      </c>
      <c r="CK63" s="4">
        <v>7</v>
      </c>
      <c r="CL63" s="4">
        <v>0</v>
      </c>
      <c r="CM63" s="4">
        <v>1</v>
      </c>
      <c r="CN63" s="16">
        <f t="shared" si="24"/>
        <v>0.5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13.23</v>
      </c>
      <c r="P64" s="4">
        <v>2</v>
      </c>
      <c r="Q64" s="16">
        <f t="shared" si="27"/>
        <v>1</v>
      </c>
      <c r="AC64" s="4">
        <v>8</v>
      </c>
      <c r="AD64" s="4">
        <v>13.23</v>
      </c>
      <c r="AE64" s="4">
        <v>2</v>
      </c>
      <c r="AF64" s="16">
        <f t="shared" si="20"/>
        <v>1</v>
      </c>
      <c r="AR64" s="4">
        <v>8</v>
      </c>
      <c r="AS64" s="4">
        <v>13.23</v>
      </c>
      <c r="AT64" s="4">
        <v>2</v>
      </c>
      <c r="AU64" s="16">
        <f t="shared" si="21"/>
        <v>1</v>
      </c>
      <c r="BG64" s="4">
        <v>8</v>
      </c>
      <c r="BH64" s="4">
        <v>13.23</v>
      </c>
      <c r="BI64" s="4">
        <v>2</v>
      </c>
      <c r="BJ64" s="16">
        <f t="shared" si="22"/>
        <v>1</v>
      </c>
      <c r="BV64" s="4">
        <v>8</v>
      </c>
      <c r="BW64" s="4">
        <v>13.23</v>
      </c>
      <c r="BX64" s="4">
        <v>2</v>
      </c>
      <c r="BY64" s="16">
        <f t="shared" si="23"/>
        <v>1</v>
      </c>
      <c r="CK64" s="4">
        <v>8</v>
      </c>
      <c r="CL64" s="4">
        <v>13.23</v>
      </c>
      <c r="CM64" s="4">
        <v>2</v>
      </c>
      <c r="CN64" s="16">
        <f t="shared" si="24"/>
        <v>1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13.23</v>
      </c>
      <c r="P65" s="4">
        <v>2</v>
      </c>
      <c r="Q65" s="16">
        <f t="shared" si="27"/>
        <v>1</v>
      </c>
      <c r="AC65" s="4">
        <v>9</v>
      </c>
      <c r="AD65" s="4">
        <v>13.23</v>
      </c>
      <c r="AE65" s="4">
        <v>2</v>
      </c>
      <c r="AF65" s="16">
        <f t="shared" si="20"/>
        <v>1</v>
      </c>
      <c r="AR65" s="4">
        <v>9</v>
      </c>
      <c r="AS65" s="4">
        <v>13.23</v>
      </c>
      <c r="AT65" s="4">
        <v>2</v>
      </c>
      <c r="AU65" s="16">
        <f t="shared" si="21"/>
        <v>1</v>
      </c>
      <c r="BG65" s="4">
        <v>9</v>
      </c>
      <c r="BH65" s="4">
        <v>13.23</v>
      </c>
      <c r="BI65" s="4">
        <v>2</v>
      </c>
      <c r="BJ65" s="16">
        <f t="shared" si="22"/>
        <v>1</v>
      </c>
      <c r="BV65" s="4">
        <v>9</v>
      </c>
      <c r="BW65" s="4">
        <v>13.23</v>
      </c>
      <c r="BX65" s="4">
        <v>2</v>
      </c>
      <c r="BY65" s="16">
        <f t="shared" si="23"/>
        <v>1</v>
      </c>
      <c r="CK65" s="4">
        <v>9</v>
      </c>
      <c r="CL65" s="4">
        <v>13.23</v>
      </c>
      <c r="CM65" s="4">
        <v>2</v>
      </c>
      <c r="CN65" s="16">
        <f t="shared" si="24"/>
        <v>1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13.23</v>
      </c>
      <c r="P66" s="4">
        <v>2</v>
      </c>
      <c r="Q66" s="16">
        <f t="shared" si="27"/>
        <v>1</v>
      </c>
      <c r="AC66" s="4">
        <v>10</v>
      </c>
      <c r="AD66" s="4">
        <v>13.23</v>
      </c>
      <c r="AE66" s="4">
        <v>2</v>
      </c>
      <c r="AF66" s="16">
        <f t="shared" si="20"/>
        <v>1</v>
      </c>
      <c r="AR66" s="4">
        <v>10</v>
      </c>
      <c r="AS66" s="4">
        <v>13.23</v>
      </c>
      <c r="AT66" s="4">
        <v>2</v>
      </c>
      <c r="AU66" s="16">
        <f t="shared" si="21"/>
        <v>1</v>
      </c>
      <c r="BG66" s="4">
        <v>10</v>
      </c>
      <c r="BH66" s="4">
        <v>13.23</v>
      </c>
      <c r="BI66" s="4">
        <v>2</v>
      </c>
      <c r="BJ66" s="16">
        <f t="shared" si="22"/>
        <v>1</v>
      </c>
      <c r="BV66" s="4">
        <v>10</v>
      </c>
      <c r="BW66" s="4">
        <v>13.23</v>
      </c>
      <c r="BX66" s="4">
        <v>2</v>
      </c>
      <c r="BY66" s="16">
        <f t="shared" si="23"/>
        <v>1</v>
      </c>
      <c r="CK66" s="4">
        <v>10</v>
      </c>
      <c r="CL66" s="4">
        <v>13.23</v>
      </c>
      <c r="CM66" s="4">
        <v>2</v>
      </c>
      <c r="CN66" s="16">
        <f t="shared" si="24"/>
        <v>1</v>
      </c>
    </row>
    <row r="67" spans="6:92">
      <c r="F67" s="4">
        <v>11</v>
      </c>
      <c r="G67" s="1">
        <v>50</v>
      </c>
      <c r="N67" s="4">
        <v>11</v>
      </c>
      <c r="O67" s="4">
        <v>13.23</v>
      </c>
      <c r="P67" s="4">
        <v>2</v>
      </c>
      <c r="Q67" s="16">
        <f t="shared" si="27"/>
        <v>1</v>
      </c>
      <c r="AC67" s="4">
        <v>11</v>
      </c>
      <c r="AD67" s="4">
        <v>13.23</v>
      </c>
      <c r="AE67" s="4">
        <v>2</v>
      </c>
      <c r="AF67" s="16">
        <f t="shared" si="20"/>
        <v>1</v>
      </c>
      <c r="AR67" s="4">
        <v>11</v>
      </c>
      <c r="AS67" s="4">
        <v>13.23</v>
      </c>
      <c r="AT67" s="4">
        <v>2</v>
      </c>
      <c r="AU67" s="16">
        <f t="shared" si="21"/>
        <v>1</v>
      </c>
      <c r="BG67" s="4">
        <v>11</v>
      </c>
      <c r="BH67" s="4">
        <v>13.23</v>
      </c>
      <c r="BI67" s="4">
        <v>2</v>
      </c>
      <c r="BJ67" s="16">
        <f t="shared" si="22"/>
        <v>1</v>
      </c>
      <c r="BV67" s="4">
        <v>11</v>
      </c>
      <c r="BW67" s="4">
        <v>13.23</v>
      </c>
      <c r="BX67" s="4">
        <v>2</v>
      </c>
      <c r="BY67" s="16">
        <f t="shared" si="23"/>
        <v>1</v>
      </c>
      <c r="CK67" s="4">
        <v>11</v>
      </c>
      <c r="CL67" s="4">
        <v>0</v>
      </c>
      <c r="CM67" s="4">
        <v>1</v>
      </c>
      <c r="CN67" s="16">
        <f t="shared" si="24"/>
        <v>0.5</v>
      </c>
    </row>
    <row r="68" spans="6:92">
      <c r="F68" s="4">
        <v>12</v>
      </c>
      <c r="G68" s="1">
        <v>50</v>
      </c>
      <c r="N68" s="4">
        <v>12</v>
      </c>
      <c r="O68" s="4">
        <v>13.23</v>
      </c>
      <c r="P68" s="4">
        <v>2</v>
      </c>
      <c r="Q68" s="16">
        <f t="shared" si="27"/>
        <v>1</v>
      </c>
      <c r="AC68" s="4">
        <v>12</v>
      </c>
      <c r="AD68" s="4">
        <v>13.23</v>
      </c>
      <c r="AE68" s="4">
        <v>2</v>
      </c>
      <c r="AF68" s="16">
        <f t="shared" si="20"/>
        <v>1</v>
      </c>
      <c r="AR68" s="4">
        <v>12</v>
      </c>
      <c r="AS68" s="4">
        <v>13.23</v>
      </c>
      <c r="AT68" s="4">
        <v>2</v>
      </c>
      <c r="AU68" s="16">
        <f t="shared" si="21"/>
        <v>1</v>
      </c>
      <c r="BG68" s="4">
        <v>12</v>
      </c>
      <c r="BH68" s="4">
        <v>13.23</v>
      </c>
      <c r="BI68" s="4">
        <v>2</v>
      </c>
      <c r="BJ68" s="16">
        <f t="shared" si="22"/>
        <v>1</v>
      </c>
      <c r="BV68" s="4">
        <v>12</v>
      </c>
      <c r="BW68" s="4">
        <v>13.23</v>
      </c>
      <c r="BX68" s="4">
        <v>2</v>
      </c>
      <c r="BY68" s="16">
        <f t="shared" si="23"/>
        <v>1</v>
      </c>
      <c r="CK68" s="4">
        <v>12</v>
      </c>
      <c r="CL68" s="4">
        <v>0</v>
      </c>
      <c r="CM68" s="4">
        <v>1</v>
      </c>
      <c r="CN68" s="16">
        <f t="shared" si="24"/>
        <v>0.5</v>
      </c>
    </row>
    <row r="69" spans="6:92">
      <c r="F69" s="4">
        <v>13</v>
      </c>
      <c r="G69" s="1">
        <v>50</v>
      </c>
      <c r="N69" s="4">
        <v>13</v>
      </c>
      <c r="O69" s="4">
        <v>13.23</v>
      </c>
      <c r="P69" s="4">
        <v>2</v>
      </c>
      <c r="Q69" s="16">
        <f t="shared" si="27"/>
        <v>1</v>
      </c>
      <c r="AC69" s="4">
        <v>13</v>
      </c>
      <c r="AD69" s="4">
        <v>13.23</v>
      </c>
      <c r="AE69" s="4">
        <v>2</v>
      </c>
      <c r="AF69" s="16">
        <f t="shared" si="20"/>
        <v>1</v>
      </c>
      <c r="AR69" s="4">
        <v>13</v>
      </c>
      <c r="AS69" s="4">
        <v>13.23</v>
      </c>
      <c r="AT69" s="4">
        <v>2</v>
      </c>
      <c r="AU69" s="16">
        <f t="shared" si="21"/>
        <v>1</v>
      </c>
      <c r="BG69" s="4">
        <v>13</v>
      </c>
      <c r="BH69" s="4">
        <v>13.23</v>
      </c>
      <c r="BI69" s="4">
        <v>2</v>
      </c>
      <c r="BJ69" s="16">
        <f t="shared" si="22"/>
        <v>1</v>
      </c>
      <c r="BV69" s="4">
        <v>13</v>
      </c>
      <c r="BW69" s="4">
        <v>13.23</v>
      </c>
      <c r="BX69" s="4">
        <v>2</v>
      </c>
      <c r="BY69" s="16">
        <f t="shared" si="23"/>
        <v>1</v>
      </c>
      <c r="CK69" s="4">
        <v>13</v>
      </c>
      <c r="CL69" s="4">
        <v>0</v>
      </c>
      <c r="CM69" s="4">
        <v>1</v>
      </c>
      <c r="CN69" s="16">
        <f t="shared" si="24"/>
        <v>0.5</v>
      </c>
    </row>
    <row r="70" spans="6:92">
      <c r="F70" s="4">
        <v>14</v>
      </c>
      <c r="G70" s="1">
        <v>50</v>
      </c>
      <c r="N70" s="4">
        <v>14</v>
      </c>
      <c r="O70" s="4">
        <v>13.23</v>
      </c>
      <c r="P70" s="4">
        <v>2</v>
      </c>
      <c r="Q70" s="16">
        <f t="shared" si="27"/>
        <v>1</v>
      </c>
      <c r="AC70" s="4">
        <v>14</v>
      </c>
      <c r="AD70" s="4">
        <v>13.23</v>
      </c>
      <c r="AE70" s="4">
        <v>2</v>
      </c>
      <c r="AF70" s="16">
        <f t="shared" si="20"/>
        <v>1</v>
      </c>
      <c r="AR70" s="4">
        <v>14</v>
      </c>
      <c r="AS70" s="4">
        <v>13.23</v>
      </c>
      <c r="AT70" s="4">
        <v>2</v>
      </c>
      <c r="AU70" s="16">
        <f t="shared" si="21"/>
        <v>1</v>
      </c>
      <c r="BG70" s="4">
        <v>14</v>
      </c>
      <c r="BH70" s="4">
        <v>13.23</v>
      </c>
      <c r="BI70" s="4">
        <v>2</v>
      </c>
      <c r="BJ70" s="16">
        <f t="shared" si="22"/>
        <v>1</v>
      </c>
      <c r="BV70" s="4">
        <v>14</v>
      </c>
      <c r="BW70" s="4">
        <v>13.23</v>
      </c>
      <c r="BX70" s="4">
        <v>2</v>
      </c>
      <c r="BY70" s="16">
        <f t="shared" si="23"/>
        <v>1</v>
      </c>
      <c r="CK70" s="4">
        <v>14</v>
      </c>
      <c r="CL70" s="4">
        <v>0</v>
      </c>
      <c r="CM70" s="4">
        <v>1</v>
      </c>
      <c r="CN70" s="16">
        <f t="shared" si="24"/>
        <v>0.5</v>
      </c>
    </row>
    <row r="71" spans="6:92">
      <c r="F71" s="4">
        <v>15</v>
      </c>
      <c r="G71" s="1">
        <v>50</v>
      </c>
      <c r="N71" s="4">
        <v>15</v>
      </c>
      <c r="O71" s="4">
        <v>13.23</v>
      </c>
      <c r="P71" s="4">
        <v>2</v>
      </c>
      <c r="Q71" s="16">
        <f t="shared" si="27"/>
        <v>1</v>
      </c>
      <c r="AC71" s="4">
        <v>15</v>
      </c>
      <c r="AD71" s="4">
        <v>13.23</v>
      </c>
      <c r="AE71" s="4">
        <v>2</v>
      </c>
      <c r="AF71" s="16">
        <f t="shared" si="20"/>
        <v>1</v>
      </c>
      <c r="AR71" s="4">
        <v>15</v>
      </c>
      <c r="AS71" s="4">
        <v>13.23</v>
      </c>
      <c r="AT71" s="4">
        <v>2</v>
      </c>
      <c r="AU71" s="16">
        <f t="shared" si="21"/>
        <v>1</v>
      </c>
      <c r="BG71" s="4">
        <v>15</v>
      </c>
      <c r="BH71" s="4">
        <v>13.23</v>
      </c>
      <c r="BI71" s="4">
        <v>2</v>
      </c>
      <c r="BJ71" s="16">
        <f t="shared" si="22"/>
        <v>1</v>
      </c>
      <c r="BV71" s="4">
        <v>15</v>
      </c>
      <c r="BW71" s="4">
        <v>13.23</v>
      </c>
      <c r="BX71" s="4">
        <v>2</v>
      </c>
      <c r="BY71" s="16">
        <f t="shared" si="23"/>
        <v>1</v>
      </c>
      <c r="CK71" s="4">
        <v>15</v>
      </c>
      <c r="CL71" s="4">
        <v>13.23</v>
      </c>
      <c r="CM71" s="4">
        <v>2</v>
      </c>
      <c r="CN71" s="16">
        <f t="shared" si="24"/>
        <v>1</v>
      </c>
    </row>
    <row r="72" spans="6:92">
      <c r="F72" s="4">
        <v>16</v>
      </c>
      <c r="G72" s="1">
        <v>50</v>
      </c>
      <c r="N72" s="4">
        <v>16</v>
      </c>
      <c r="O72" s="4">
        <v>13.23</v>
      </c>
      <c r="P72" s="4">
        <v>2</v>
      </c>
      <c r="Q72" s="16">
        <f t="shared" si="27"/>
        <v>1</v>
      </c>
      <c r="AC72" s="4">
        <v>16</v>
      </c>
      <c r="AD72" s="4">
        <v>13.23</v>
      </c>
      <c r="AE72" s="4">
        <v>2</v>
      </c>
      <c r="AF72" s="16">
        <f t="shared" si="20"/>
        <v>1</v>
      </c>
      <c r="AR72" s="4">
        <v>16</v>
      </c>
      <c r="AS72" s="4">
        <v>13.23</v>
      </c>
      <c r="AT72" s="4">
        <v>2</v>
      </c>
      <c r="AU72" s="16">
        <f t="shared" si="21"/>
        <v>1</v>
      </c>
      <c r="BG72" s="4">
        <v>16</v>
      </c>
      <c r="BH72" s="4">
        <v>13.23</v>
      </c>
      <c r="BI72" s="4">
        <v>2</v>
      </c>
      <c r="BJ72" s="16">
        <f t="shared" si="22"/>
        <v>1</v>
      </c>
      <c r="BV72" s="4">
        <v>16</v>
      </c>
      <c r="BW72" s="4">
        <v>13.23</v>
      </c>
      <c r="BX72" s="4">
        <v>2</v>
      </c>
      <c r="BY72" s="16">
        <f t="shared" si="23"/>
        <v>1</v>
      </c>
      <c r="CK72" s="4">
        <v>16</v>
      </c>
      <c r="CL72" s="4">
        <v>13.23</v>
      </c>
      <c r="CM72" s="4">
        <v>2</v>
      </c>
      <c r="CN72" s="16">
        <f t="shared" si="24"/>
        <v>1</v>
      </c>
    </row>
    <row r="73" spans="6:92">
      <c r="F73" s="4">
        <v>17</v>
      </c>
      <c r="G73" s="1">
        <v>50</v>
      </c>
      <c r="N73" s="4">
        <v>17</v>
      </c>
      <c r="O73" s="4">
        <v>13.23</v>
      </c>
      <c r="P73" s="4">
        <v>2</v>
      </c>
      <c r="Q73" s="16">
        <f t="shared" si="27"/>
        <v>1</v>
      </c>
      <c r="AC73" s="4">
        <v>17</v>
      </c>
      <c r="AD73" s="4">
        <v>13.23</v>
      </c>
      <c r="AE73" s="4">
        <v>2</v>
      </c>
      <c r="AF73" s="16">
        <f t="shared" si="20"/>
        <v>1</v>
      </c>
      <c r="AR73" s="4">
        <v>17</v>
      </c>
      <c r="AS73" s="4">
        <v>13.23</v>
      </c>
      <c r="AT73" s="4">
        <v>2</v>
      </c>
      <c r="AU73" s="16">
        <f t="shared" si="21"/>
        <v>1</v>
      </c>
      <c r="BG73" s="4">
        <v>17</v>
      </c>
      <c r="BH73" s="4">
        <v>13.23</v>
      </c>
      <c r="BI73" s="4">
        <v>2</v>
      </c>
      <c r="BJ73" s="16">
        <f t="shared" si="22"/>
        <v>1</v>
      </c>
      <c r="BV73" s="4">
        <v>17</v>
      </c>
      <c r="BW73" s="4">
        <v>13.23</v>
      </c>
      <c r="BX73" s="4">
        <v>2</v>
      </c>
      <c r="BY73" s="16">
        <f t="shared" si="23"/>
        <v>1</v>
      </c>
      <c r="CK73" s="4">
        <v>17</v>
      </c>
      <c r="CL73" s="4">
        <v>13.23</v>
      </c>
      <c r="CM73" s="4"/>
      <c r="CN73" s="16">
        <f t="shared" si="24"/>
        <v>0</v>
      </c>
    </row>
    <row r="74" spans="6:92">
      <c r="F74" s="4">
        <v>18</v>
      </c>
      <c r="G74" s="1">
        <v>50</v>
      </c>
      <c r="N74" s="4">
        <v>18</v>
      </c>
      <c r="O74" s="4">
        <v>13.23</v>
      </c>
      <c r="P74" s="4">
        <v>2</v>
      </c>
      <c r="Q74" s="16">
        <f t="shared" si="27"/>
        <v>1</v>
      </c>
      <c r="AC74" s="4">
        <v>18</v>
      </c>
      <c r="AD74" s="4">
        <v>13.23</v>
      </c>
      <c r="AE74" s="4">
        <v>2</v>
      </c>
      <c r="AF74" s="16">
        <f t="shared" si="20"/>
        <v>1</v>
      </c>
      <c r="AR74" s="4">
        <v>18</v>
      </c>
      <c r="AS74" s="4">
        <v>13.23</v>
      </c>
      <c r="AT74" s="4">
        <v>2</v>
      </c>
      <c r="AU74" s="16">
        <f t="shared" si="21"/>
        <v>1</v>
      </c>
      <c r="BG74" s="4">
        <v>18</v>
      </c>
      <c r="BH74" s="4">
        <v>13.23</v>
      </c>
      <c r="BI74" s="4">
        <v>2</v>
      </c>
      <c r="BJ74" s="16">
        <f t="shared" si="22"/>
        <v>1</v>
      </c>
      <c r="BV74" s="4">
        <v>18</v>
      </c>
      <c r="BW74" s="4">
        <v>13.23</v>
      </c>
      <c r="BX74" s="4">
        <v>2</v>
      </c>
      <c r="BY74" s="16">
        <f t="shared" si="23"/>
        <v>1</v>
      </c>
      <c r="CK74" s="4">
        <v>18</v>
      </c>
      <c r="CL74" s="4">
        <v>0</v>
      </c>
      <c r="CM74" s="4">
        <v>1</v>
      </c>
      <c r="CN74" s="16">
        <f t="shared" si="24"/>
        <v>0.5</v>
      </c>
    </row>
    <row r="75" spans="6:92">
      <c r="F75" s="4">
        <v>19</v>
      </c>
      <c r="G75" s="1">
        <v>50</v>
      </c>
      <c r="N75" s="4">
        <v>19</v>
      </c>
      <c r="O75" s="4">
        <v>13.23</v>
      </c>
      <c r="P75" s="4">
        <v>2</v>
      </c>
      <c r="Q75" s="16">
        <f t="shared" si="27"/>
        <v>1</v>
      </c>
      <c r="AC75" s="4">
        <v>19</v>
      </c>
      <c r="AD75" s="4">
        <v>13.23</v>
      </c>
      <c r="AE75" s="4">
        <v>2</v>
      </c>
      <c r="AF75" s="16">
        <f t="shared" si="20"/>
        <v>1</v>
      </c>
      <c r="AR75" s="4">
        <v>19</v>
      </c>
      <c r="AS75" s="4">
        <v>13.23</v>
      </c>
      <c r="AT75" s="4">
        <v>2</v>
      </c>
      <c r="AU75" s="16">
        <f t="shared" si="21"/>
        <v>1</v>
      </c>
      <c r="BG75" s="4">
        <v>19</v>
      </c>
      <c r="BH75" s="4">
        <v>13.23</v>
      </c>
      <c r="BI75" s="4">
        <v>2</v>
      </c>
      <c r="BJ75" s="16">
        <f t="shared" si="22"/>
        <v>1</v>
      </c>
      <c r="BV75" s="4">
        <v>19</v>
      </c>
      <c r="BW75" s="4">
        <v>13.23</v>
      </c>
      <c r="BX75" s="4">
        <v>2</v>
      </c>
      <c r="BY75" s="16">
        <f t="shared" si="23"/>
        <v>1</v>
      </c>
      <c r="CK75" s="4">
        <v>19</v>
      </c>
      <c r="CL75" s="4">
        <v>0</v>
      </c>
      <c r="CM75" s="4">
        <v>1</v>
      </c>
      <c r="CN75" s="16">
        <f t="shared" si="24"/>
        <v>0.5</v>
      </c>
    </row>
    <row r="76" spans="6:92">
      <c r="F76" s="4">
        <v>20</v>
      </c>
      <c r="G76" s="1">
        <v>50</v>
      </c>
      <c r="N76" s="4">
        <v>20</v>
      </c>
      <c r="O76" s="4">
        <v>13.23</v>
      </c>
      <c r="P76" s="4">
        <v>2</v>
      </c>
      <c r="Q76" s="16">
        <f t="shared" si="27"/>
        <v>1</v>
      </c>
      <c r="AC76" s="4">
        <v>20</v>
      </c>
      <c r="AD76" s="4">
        <v>13.23</v>
      </c>
      <c r="AE76" s="4">
        <v>2</v>
      </c>
      <c r="AF76" s="16">
        <f t="shared" si="20"/>
        <v>1</v>
      </c>
      <c r="AR76" s="4">
        <v>20</v>
      </c>
      <c r="AS76" s="4">
        <v>13.23</v>
      </c>
      <c r="AT76" s="4">
        <v>2</v>
      </c>
      <c r="AU76" s="16">
        <f t="shared" si="21"/>
        <v>1</v>
      </c>
      <c r="BG76" s="4">
        <v>20</v>
      </c>
      <c r="BH76" s="4">
        <v>13.23</v>
      </c>
      <c r="BI76" s="4">
        <v>2</v>
      </c>
      <c r="BJ76" s="16">
        <f t="shared" si="22"/>
        <v>1</v>
      </c>
      <c r="BV76" s="4">
        <v>19</v>
      </c>
      <c r="BW76" s="4">
        <v>13.23</v>
      </c>
      <c r="BX76" s="4">
        <v>2</v>
      </c>
      <c r="BY76" s="16">
        <f t="shared" si="23"/>
        <v>1</v>
      </c>
      <c r="CK76" s="4">
        <v>20</v>
      </c>
      <c r="CL76" s="4">
        <v>0</v>
      </c>
      <c r="CM76" s="4">
        <v>1</v>
      </c>
      <c r="CN76" s="16">
        <f t="shared" si="24"/>
        <v>0.5</v>
      </c>
    </row>
  </sheetData>
  <mergeCells count="24">
    <mergeCell ref="BG55:BU55"/>
    <mergeCell ref="B1:F1"/>
    <mergeCell ref="A3:B3"/>
    <mergeCell ref="A28:B28"/>
    <mergeCell ref="A53:B53"/>
    <mergeCell ref="N55:AB55"/>
    <mergeCell ref="N5:AB5"/>
    <mergeCell ref="N30:AB30"/>
    <mergeCell ref="U59:U60"/>
    <mergeCell ref="AC5:AQ5"/>
    <mergeCell ref="AC30:AQ30"/>
    <mergeCell ref="CC59:CC60"/>
    <mergeCell ref="CR59:CR60"/>
    <mergeCell ref="BN59:BN60"/>
    <mergeCell ref="AY59:AY60"/>
    <mergeCell ref="AJ59:AJ60"/>
    <mergeCell ref="AR5:BF5"/>
    <mergeCell ref="AR30:BF30"/>
    <mergeCell ref="BV55:CJ55"/>
    <mergeCell ref="CK55:CY55"/>
    <mergeCell ref="AC55:AQ55"/>
    <mergeCell ref="AR55:BF55"/>
    <mergeCell ref="BG5:BU5"/>
    <mergeCell ref="BG30:BU30"/>
  </mergeCells>
  <pageMargins left="0.7" right="0.7" top="0.75" bottom="0.75" header="0.3" footer="0.3"/>
  <pageSetup paperSize="9"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Foglio10"/>
  <dimension ref="A1:CY76"/>
  <sheetViews>
    <sheetView topLeftCell="BH47" zoomScale="70" zoomScaleNormal="70" workbookViewId="0">
      <selection activeCell="CB75" sqref="CB75"/>
    </sheetView>
  </sheetViews>
  <sheetFormatPr defaultRowHeight="15"/>
  <cols>
    <col min="4" max="4" width="10.7109375" customWidth="1"/>
    <col min="6" max="6" width="11.140625" bestFit="1" customWidth="1"/>
    <col min="8" max="8" width="9" customWidth="1"/>
    <col min="17" max="17" width="9.42578125" bestFit="1" customWidth="1"/>
    <col min="27" max="27" width="10.28515625" bestFit="1" customWidth="1"/>
    <col min="37" max="37" width="9.28515625" bestFit="1" customWidth="1"/>
    <col min="63" max="64" width="12.28515625" bestFit="1" customWidth="1"/>
    <col min="67" max="67" width="10.85546875" customWidth="1"/>
    <col min="72" max="73" width="9.42578125" bestFit="1" customWidth="1"/>
  </cols>
  <sheetData>
    <row r="1" spans="1:73" ht="24" thickBot="1">
      <c r="B1" s="179" t="s">
        <v>0</v>
      </c>
      <c r="C1" s="180"/>
      <c r="D1" s="180"/>
      <c r="E1" s="180"/>
      <c r="F1" s="181"/>
    </row>
    <row r="3" spans="1:73">
      <c r="A3" s="182" t="s">
        <v>10</v>
      </c>
      <c r="B3" s="182"/>
      <c r="D3" s="109" t="s">
        <v>50</v>
      </c>
      <c r="E3" s="110">
        <v>1000</v>
      </c>
    </row>
    <row r="4" spans="1:73">
      <c r="A4" s="10">
        <v>1</v>
      </c>
      <c r="B4" s="11" t="s">
        <v>11</v>
      </c>
    </row>
    <row r="5" spans="1:73" ht="15.75">
      <c r="N5" s="183" t="s">
        <v>34</v>
      </c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184"/>
      <c r="AB5" s="185"/>
      <c r="AC5" s="190" t="s">
        <v>35</v>
      </c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2"/>
      <c r="AR5" s="186" t="s">
        <v>36</v>
      </c>
      <c r="AS5" s="187"/>
      <c r="AT5" s="187"/>
      <c r="AU5" s="187"/>
      <c r="AV5" s="187"/>
      <c r="AW5" s="187"/>
      <c r="AX5" s="187"/>
      <c r="AY5" s="187"/>
      <c r="AZ5" s="187"/>
      <c r="BA5" s="187"/>
      <c r="BB5" s="187"/>
      <c r="BC5" s="187"/>
      <c r="BD5" s="187"/>
      <c r="BE5" s="187"/>
      <c r="BF5" s="188"/>
      <c r="BG5" s="193" t="s">
        <v>49</v>
      </c>
      <c r="BH5" s="194"/>
      <c r="BI5" s="194"/>
      <c r="BJ5" s="194"/>
      <c r="BK5" s="194"/>
      <c r="BL5" s="194"/>
      <c r="BM5" s="194"/>
      <c r="BN5" s="194"/>
      <c r="BO5" s="194"/>
      <c r="BP5" s="194"/>
      <c r="BQ5" s="194"/>
      <c r="BR5" s="194"/>
      <c r="BS5" s="194"/>
      <c r="BT5" s="194"/>
      <c r="BU5" s="195"/>
    </row>
    <row r="6" spans="1:73" ht="60">
      <c r="A6" s="3" t="s">
        <v>4</v>
      </c>
      <c r="B6" s="3" t="s">
        <v>7</v>
      </c>
      <c r="C6" s="3" t="s">
        <v>8</v>
      </c>
      <c r="D6" s="3" t="s">
        <v>32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12</v>
      </c>
      <c r="L6" s="9" t="s">
        <v>13</v>
      </c>
      <c r="M6" s="9" t="s">
        <v>9</v>
      </c>
      <c r="N6" s="3" t="s">
        <v>43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44</v>
      </c>
      <c r="U6" s="3" t="s">
        <v>45</v>
      </c>
      <c r="V6" s="3" t="s">
        <v>9</v>
      </c>
      <c r="W6" s="41" t="s">
        <v>38</v>
      </c>
      <c r="X6" s="41" t="s">
        <v>41</v>
      </c>
      <c r="Y6" s="41" t="s">
        <v>9</v>
      </c>
      <c r="Z6" s="41" t="s">
        <v>41</v>
      </c>
      <c r="AA6" s="41" t="s">
        <v>37</v>
      </c>
      <c r="AB6" s="41" t="s">
        <v>41</v>
      </c>
      <c r="AC6" s="3" t="s">
        <v>43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44</v>
      </c>
      <c r="AJ6" s="3" t="s">
        <v>45</v>
      </c>
      <c r="AK6" s="3" t="s">
        <v>9</v>
      </c>
      <c r="AL6" s="46" t="s">
        <v>38</v>
      </c>
      <c r="AM6" s="46" t="s">
        <v>41</v>
      </c>
      <c r="AN6" s="46" t="s">
        <v>9</v>
      </c>
      <c r="AO6" s="46" t="s">
        <v>41</v>
      </c>
      <c r="AP6" s="46" t="s">
        <v>37</v>
      </c>
      <c r="AQ6" s="46" t="s">
        <v>41</v>
      </c>
      <c r="AR6" s="3" t="s">
        <v>43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44</v>
      </c>
      <c r="AY6" s="3" t="s">
        <v>45</v>
      </c>
      <c r="AZ6" s="3" t="s">
        <v>9</v>
      </c>
      <c r="BA6" s="107" t="s">
        <v>38</v>
      </c>
      <c r="BB6" s="107" t="s">
        <v>41</v>
      </c>
      <c r="BC6" s="107" t="s">
        <v>9</v>
      </c>
      <c r="BD6" s="107" t="s">
        <v>41</v>
      </c>
      <c r="BE6" s="107" t="s">
        <v>37</v>
      </c>
      <c r="BF6" s="107" t="s">
        <v>41</v>
      </c>
      <c r="BG6" s="3" t="s">
        <v>43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44</v>
      </c>
      <c r="BN6" s="3" t="s">
        <v>45</v>
      </c>
      <c r="BO6" s="3" t="s">
        <v>9</v>
      </c>
      <c r="BP6" s="108" t="s">
        <v>38</v>
      </c>
      <c r="BQ6" s="108" t="s">
        <v>41</v>
      </c>
      <c r="BR6" s="108" t="s">
        <v>9</v>
      </c>
      <c r="BS6" s="108" t="s">
        <v>41</v>
      </c>
      <c r="BT6" s="108" t="s">
        <v>37</v>
      </c>
      <c r="BU6" s="108" t="s">
        <v>41</v>
      </c>
    </row>
    <row r="7" spans="1:73">
      <c r="A7" s="4">
        <f>E3</f>
        <v>1000</v>
      </c>
      <c r="B7" s="13">
        <v>1000</v>
      </c>
      <c r="C7" s="13">
        <v>1000</v>
      </c>
      <c r="D7" s="13">
        <f>A7/(B7*C7)</f>
        <v>1E-3</v>
      </c>
      <c r="E7" s="4"/>
      <c r="F7" s="4">
        <v>1</v>
      </c>
      <c r="G7" s="1">
        <v>10</v>
      </c>
      <c r="H7" s="4">
        <v>0</v>
      </c>
      <c r="I7" s="4">
        <v>1</v>
      </c>
      <c r="J7" s="16">
        <f>I7/A$7</f>
        <v>1E-3</v>
      </c>
      <c r="K7" s="12">
        <f>AVERAGE(H7:H16)</f>
        <v>3.8689999999999998</v>
      </c>
      <c r="L7" s="12">
        <f>AVERAGEIF(H7:H16,"&gt;0")</f>
        <v>19.344999999999999</v>
      </c>
      <c r="M7" s="15">
        <f>AVERAGE(J7:J16)</f>
        <v>1.3000000000000002E-3</v>
      </c>
      <c r="N7" s="4">
        <v>1</v>
      </c>
      <c r="O7" s="4">
        <v>527.5</v>
      </c>
      <c r="P7" s="4">
        <v>836</v>
      </c>
      <c r="Q7" s="16">
        <f>P7/A$8</f>
        <v>0.83599999999999997</v>
      </c>
      <c r="R7" s="92">
        <f>AVERAGE(O7:O26)</f>
        <v>684.88200000000006</v>
      </c>
      <c r="S7" s="92">
        <f>AVERAGEIF(O7:O26,"&gt;0")</f>
        <v>684.88200000000006</v>
      </c>
      <c r="T7" s="92">
        <f>VAR(O7:O26)</f>
        <v>32536.573669473688</v>
      </c>
      <c r="U7" s="92">
        <f>STDEV(O7:O26)</f>
        <v>180.37897235951226</v>
      </c>
      <c r="V7" s="93">
        <f>AVERAGE(Q7:Q26)</f>
        <v>0.79254999999999987</v>
      </c>
      <c r="W7" s="44">
        <v>685</v>
      </c>
      <c r="X7" s="62">
        <v>84.6</v>
      </c>
      <c r="Y7" s="62">
        <v>796</v>
      </c>
      <c r="Z7" s="62">
        <v>80</v>
      </c>
      <c r="AA7" s="45">
        <f>Y7/$A8</f>
        <v>0.79600000000000004</v>
      </c>
      <c r="AB7" s="45">
        <f>Z7/$A$8</f>
        <v>0.08</v>
      </c>
      <c r="AC7" s="4">
        <v>1</v>
      </c>
      <c r="AD7" s="4">
        <v>160.01</v>
      </c>
      <c r="AE7" s="4">
        <v>28</v>
      </c>
      <c r="AF7" s="16">
        <f t="shared" ref="AF7:AF26" si="0">AE7/A$9</f>
        <v>2.8000000000000001E-2</v>
      </c>
      <c r="AG7" s="92">
        <f>AVERAGE(AD7:AD26)</f>
        <v>219.767</v>
      </c>
      <c r="AH7" s="92">
        <f>AVERAGEIF(AD7:AD26,"&gt;0")</f>
        <v>219.767</v>
      </c>
      <c r="AI7" s="92">
        <f>VAR(AD7:AD26)</f>
        <v>74190.133601052628</v>
      </c>
      <c r="AJ7" s="92">
        <f>STDEV(AD7:AD26)</f>
        <v>272.37865849044164</v>
      </c>
      <c r="AK7" s="93">
        <f>AVERAGE(AF7:AF26)</f>
        <v>4.0950000000000007E-2</v>
      </c>
      <c r="AL7" s="48">
        <v>170</v>
      </c>
      <c r="AM7" s="63">
        <v>62.3</v>
      </c>
      <c r="AN7" s="63">
        <v>41</v>
      </c>
      <c r="AO7" s="63">
        <v>22.7</v>
      </c>
      <c r="AP7" s="49">
        <f>AN7/$A9</f>
        <v>4.1000000000000002E-2</v>
      </c>
      <c r="AQ7" s="49">
        <f>AO7/$A$9</f>
        <v>2.2699999999999998E-2</v>
      </c>
      <c r="AR7" s="4">
        <v>1</v>
      </c>
      <c r="AS7" s="4">
        <v>111.07</v>
      </c>
      <c r="AT7" s="4">
        <v>14</v>
      </c>
      <c r="AU7" s="16">
        <f t="shared" ref="AU7:AU26" si="1">AT7/A$10</f>
        <v>1.4E-2</v>
      </c>
      <c r="AV7" s="92">
        <f>AVERAGE(AS7:AS26)</f>
        <v>107.94000000000001</v>
      </c>
      <c r="AW7" s="92">
        <f>AVERAGEIF(AS7:AS26,"&gt;0")</f>
        <v>107.94000000000001</v>
      </c>
      <c r="AX7" s="92">
        <f>VAR(AS7:AS26)</f>
        <v>5127.4411578947329</v>
      </c>
      <c r="AY7" s="92">
        <f>STDEV(AS7:AS26)</f>
        <v>71.606153072866107</v>
      </c>
      <c r="AZ7" s="93">
        <f>AVERAGE(AU7:AU26)</f>
        <v>1.5500000000000003E-2</v>
      </c>
      <c r="BA7" s="121">
        <v>108</v>
      </c>
      <c r="BB7" s="122">
        <v>33.5</v>
      </c>
      <c r="BC7" s="122">
        <v>15.5</v>
      </c>
      <c r="BD7" s="122">
        <v>5.78</v>
      </c>
      <c r="BE7" s="123">
        <f>BC7/$A10</f>
        <v>1.55E-2</v>
      </c>
      <c r="BF7" s="123">
        <f>BD7/$A$10</f>
        <v>5.7800000000000004E-3</v>
      </c>
      <c r="BG7" s="4">
        <v>1</v>
      </c>
      <c r="BH7" s="4"/>
      <c r="BI7" s="4"/>
      <c r="BJ7" s="16">
        <f t="shared" ref="BJ7:BJ26" si="2"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f>A7</f>
        <v>1000</v>
      </c>
      <c r="B8" s="14">
        <v>223</v>
      </c>
      <c r="C8" s="14">
        <v>223</v>
      </c>
      <c r="D8" s="14">
        <f t="shared" ref="D8:D10" si="3">A8/(B8*C8)</f>
        <v>2.0108990729755274E-2</v>
      </c>
      <c r="F8" s="4">
        <v>2</v>
      </c>
      <c r="G8" s="1">
        <v>10</v>
      </c>
      <c r="H8" s="4">
        <v>0</v>
      </c>
      <c r="I8" s="4">
        <v>1</v>
      </c>
      <c r="J8" s="16">
        <f t="shared" ref="J8:J16" si="4">I8/A$7</f>
        <v>1E-3</v>
      </c>
      <c r="N8" s="4">
        <v>2</v>
      </c>
      <c r="O8" s="4">
        <v>918.34</v>
      </c>
      <c r="P8" s="4">
        <v>699</v>
      </c>
      <c r="Q8" s="16">
        <f t="shared" ref="Q8:Q26" si="5">P8/A$8</f>
        <v>0.69899999999999995</v>
      </c>
      <c r="AC8" s="4">
        <v>2</v>
      </c>
      <c r="AD8" s="4">
        <v>116.08</v>
      </c>
      <c r="AE8" s="4">
        <v>22</v>
      </c>
      <c r="AF8" s="16">
        <f t="shared" si="0"/>
        <v>2.1999999999999999E-2</v>
      </c>
      <c r="AR8" s="4">
        <v>2</v>
      </c>
      <c r="AS8" s="4">
        <v>86.61</v>
      </c>
      <c r="AT8" s="4">
        <v>11</v>
      </c>
      <c r="AU8" s="16">
        <f t="shared" si="1"/>
        <v>1.0999999999999999E-2</v>
      </c>
      <c r="BG8" s="4">
        <v>2</v>
      </c>
      <c r="BH8" s="4"/>
      <c r="BI8" s="4"/>
      <c r="BJ8" s="16">
        <f t="shared" si="2"/>
        <v>0</v>
      </c>
    </row>
    <row r="9" spans="1:73">
      <c r="A9" s="4">
        <f t="shared" ref="A9:A13" si="6">A8</f>
        <v>1000</v>
      </c>
      <c r="B9" s="47">
        <v>316</v>
      </c>
      <c r="C9" s="47">
        <v>316</v>
      </c>
      <c r="D9" s="47">
        <f t="shared" si="3"/>
        <v>1.00144207659029E-2</v>
      </c>
      <c r="F9" s="4">
        <v>3</v>
      </c>
      <c r="G9" s="1">
        <v>10</v>
      </c>
      <c r="H9" s="4">
        <v>0</v>
      </c>
      <c r="I9" s="4">
        <v>1</v>
      </c>
      <c r="J9" s="16">
        <f t="shared" si="4"/>
        <v>1E-3</v>
      </c>
      <c r="N9" s="4">
        <v>3</v>
      </c>
      <c r="O9" s="4">
        <v>534.73</v>
      </c>
      <c r="P9" s="4">
        <v>935</v>
      </c>
      <c r="Q9" s="16">
        <f t="shared" si="5"/>
        <v>0.93500000000000005</v>
      </c>
      <c r="AC9" s="4">
        <v>3</v>
      </c>
      <c r="AD9" s="4">
        <v>507.48</v>
      </c>
      <c r="AE9" s="4">
        <v>192</v>
      </c>
      <c r="AF9" s="16">
        <f t="shared" si="0"/>
        <v>0.192</v>
      </c>
      <c r="AR9" s="4">
        <v>3</v>
      </c>
      <c r="AS9" s="4">
        <v>282.33</v>
      </c>
      <c r="AT9" s="4">
        <v>52</v>
      </c>
      <c r="AU9" s="16">
        <f t="shared" si="1"/>
        <v>5.1999999999999998E-2</v>
      </c>
      <c r="BG9" s="4">
        <v>3</v>
      </c>
      <c r="BH9" s="4"/>
      <c r="BI9" s="4"/>
      <c r="BJ9" s="16">
        <f t="shared" si="2"/>
        <v>0</v>
      </c>
    </row>
    <row r="10" spans="1:73">
      <c r="A10" s="4">
        <f t="shared" si="6"/>
        <v>1000</v>
      </c>
      <c r="B10" s="50">
        <v>354</v>
      </c>
      <c r="C10" s="50">
        <v>354</v>
      </c>
      <c r="D10" s="50">
        <f t="shared" si="3"/>
        <v>7.9798269973506974E-3</v>
      </c>
      <c r="F10" s="4">
        <v>4</v>
      </c>
      <c r="G10" s="1">
        <v>10</v>
      </c>
      <c r="H10" s="4">
        <v>0</v>
      </c>
      <c r="I10" s="4">
        <v>1</v>
      </c>
      <c r="J10" s="16">
        <f t="shared" si="4"/>
        <v>1E-3</v>
      </c>
      <c r="N10" s="4">
        <v>4</v>
      </c>
      <c r="O10" s="4">
        <v>204.7</v>
      </c>
      <c r="P10" s="4">
        <v>121</v>
      </c>
      <c r="Q10" s="16">
        <f t="shared" si="5"/>
        <v>0.121</v>
      </c>
      <c r="AC10" s="4">
        <v>4</v>
      </c>
      <c r="AD10" s="4">
        <v>103.85</v>
      </c>
      <c r="AE10" s="4">
        <v>15</v>
      </c>
      <c r="AF10" s="16">
        <f t="shared" si="0"/>
        <v>1.4999999999999999E-2</v>
      </c>
      <c r="AR10" s="4">
        <v>4</v>
      </c>
      <c r="AS10" s="4">
        <v>103.85</v>
      </c>
      <c r="AT10" s="4">
        <v>15</v>
      </c>
      <c r="AU10" s="16">
        <f t="shared" si="1"/>
        <v>1.4999999999999999E-2</v>
      </c>
      <c r="BG10" s="4">
        <v>4</v>
      </c>
      <c r="BH10" s="4"/>
      <c r="BI10" s="4"/>
      <c r="BJ10" s="16">
        <f t="shared" si="2"/>
        <v>0</v>
      </c>
    </row>
    <row r="11" spans="1:73">
      <c r="A11" s="4">
        <f t="shared" si="6"/>
        <v>1000</v>
      </c>
      <c r="B11" s="111">
        <v>1000</v>
      </c>
      <c r="C11" s="111">
        <v>1000</v>
      </c>
      <c r="D11" s="111">
        <f t="shared" ref="D11" si="7">A11/(B11*C11)</f>
        <v>1E-3</v>
      </c>
      <c r="F11" s="4">
        <v>5</v>
      </c>
      <c r="G11" s="1">
        <v>10</v>
      </c>
      <c r="H11" s="4">
        <v>25.46</v>
      </c>
      <c r="I11" s="4">
        <v>3</v>
      </c>
      <c r="J11" s="16">
        <f t="shared" si="4"/>
        <v>3.0000000000000001E-3</v>
      </c>
      <c r="N11" s="4">
        <v>5</v>
      </c>
      <c r="O11" s="4">
        <v>886.61</v>
      </c>
      <c r="P11" s="4">
        <v>796</v>
      </c>
      <c r="Q11" s="16">
        <f t="shared" si="5"/>
        <v>0.79600000000000004</v>
      </c>
      <c r="AC11" s="4">
        <v>5</v>
      </c>
      <c r="AD11" s="4">
        <v>287.32</v>
      </c>
      <c r="AE11" s="4">
        <v>67</v>
      </c>
      <c r="AF11" s="16">
        <f t="shared" si="0"/>
        <v>6.7000000000000004E-2</v>
      </c>
      <c r="AR11" s="4">
        <v>5</v>
      </c>
      <c r="AS11" s="4">
        <v>86.62</v>
      </c>
      <c r="AT11" s="4">
        <v>17</v>
      </c>
      <c r="AU11" s="16">
        <f t="shared" si="1"/>
        <v>1.7000000000000001E-2</v>
      </c>
      <c r="BG11" s="4">
        <v>5</v>
      </c>
      <c r="BH11" s="4"/>
      <c r="BI11" s="4"/>
      <c r="BJ11" s="16">
        <f t="shared" si="2"/>
        <v>0</v>
      </c>
    </row>
    <row r="12" spans="1:73">
      <c r="A12" s="1">
        <f t="shared" si="6"/>
        <v>1000</v>
      </c>
      <c r="B12" s="128">
        <v>1414</v>
      </c>
      <c r="C12" s="128">
        <v>14141</v>
      </c>
      <c r="D12" s="136">
        <f t="shared" ref="D12:D13" si="8">A12/(B12*C12)</f>
        <v>5.0011567675603369E-5</v>
      </c>
      <c r="F12" s="4">
        <v>6</v>
      </c>
      <c r="G12" s="1">
        <v>10</v>
      </c>
      <c r="H12" s="4">
        <v>0</v>
      </c>
      <c r="I12" s="4">
        <v>1</v>
      </c>
      <c r="J12" s="16">
        <f t="shared" si="4"/>
        <v>1E-3</v>
      </c>
      <c r="N12" s="4">
        <v>6</v>
      </c>
      <c r="O12" s="4">
        <v>753.67</v>
      </c>
      <c r="P12" s="4">
        <v>894</v>
      </c>
      <c r="Q12" s="16">
        <f t="shared" si="5"/>
        <v>0.89400000000000002</v>
      </c>
      <c r="AC12" s="4">
        <v>6</v>
      </c>
      <c r="AD12" s="4">
        <v>62.16</v>
      </c>
      <c r="AE12" s="4">
        <v>10</v>
      </c>
      <c r="AF12" s="16">
        <f t="shared" si="0"/>
        <v>0.01</v>
      </c>
      <c r="AR12" s="4">
        <v>6</v>
      </c>
      <c r="AS12" s="4">
        <v>86.63</v>
      </c>
      <c r="AT12" s="4">
        <v>9</v>
      </c>
      <c r="AU12" s="16">
        <f t="shared" si="1"/>
        <v>8.9999999999999993E-3</v>
      </c>
      <c r="BG12" s="4">
        <v>6</v>
      </c>
      <c r="BH12" s="4"/>
      <c r="BI12" s="4"/>
      <c r="BJ12" s="16">
        <f t="shared" si="2"/>
        <v>0</v>
      </c>
    </row>
    <row r="13" spans="1:73">
      <c r="A13" s="1">
        <f t="shared" si="6"/>
        <v>1000</v>
      </c>
      <c r="B13" s="135">
        <v>3162</v>
      </c>
      <c r="C13" s="135">
        <v>3162</v>
      </c>
      <c r="D13" s="137">
        <f t="shared" si="8"/>
        <v>1.0001756308407756E-4</v>
      </c>
      <c r="F13" s="4">
        <v>7</v>
      </c>
      <c r="G13" s="1">
        <v>10</v>
      </c>
      <c r="H13" s="4">
        <v>0</v>
      </c>
      <c r="I13" s="4">
        <v>1</v>
      </c>
      <c r="J13" s="16">
        <f t="shared" si="4"/>
        <v>1E-3</v>
      </c>
      <c r="N13" s="4">
        <v>7</v>
      </c>
      <c r="O13" s="4">
        <v>622.58000000000004</v>
      </c>
      <c r="P13" s="4">
        <v>822</v>
      </c>
      <c r="Q13" s="16">
        <f t="shared" si="5"/>
        <v>0.82199999999999995</v>
      </c>
      <c r="AC13" s="4">
        <v>7</v>
      </c>
      <c r="AD13" s="4">
        <v>37.69</v>
      </c>
      <c r="AE13" s="4">
        <v>5</v>
      </c>
      <c r="AF13" s="16">
        <f t="shared" si="0"/>
        <v>5.0000000000000001E-3</v>
      </c>
      <c r="AR13" s="4">
        <v>7</v>
      </c>
      <c r="AS13" s="4">
        <v>37.69</v>
      </c>
      <c r="AT13" s="4">
        <v>4</v>
      </c>
      <c r="AU13" s="16">
        <f t="shared" si="1"/>
        <v>4.0000000000000001E-3</v>
      </c>
      <c r="BG13" s="4">
        <v>7</v>
      </c>
      <c r="BH13" s="4"/>
      <c r="BI13" s="4"/>
      <c r="BJ13" s="16">
        <f t="shared" si="2"/>
        <v>0</v>
      </c>
    </row>
    <row r="14" spans="1:73">
      <c r="F14" s="4">
        <v>8</v>
      </c>
      <c r="G14" s="1">
        <v>10</v>
      </c>
      <c r="H14" s="4">
        <v>13.23</v>
      </c>
      <c r="I14" s="4">
        <v>2</v>
      </c>
      <c r="J14" s="16">
        <f t="shared" si="4"/>
        <v>2E-3</v>
      </c>
      <c r="N14" s="4">
        <v>8</v>
      </c>
      <c r="O14" s="4">
        <v>559.20000000000005</v>
      </c>
      <c r="P14" s="4">
        <v>827</v>
      </c>
      <c r="Q14" s="16">
        <f t="shared" si="5"/>
        <v>0.82699999999999996</v>
      </c>
      <c r="AC14" s="4">
        <v>8</v>
      </c>
      <c r="AD14" s="4">
        <v>199.49</v>
      </c>
      <c r="AE14" s="4">
        <v>44</v>
      </c>
      <c r="AF14" s="16">
        <f t="shared" si="0"/>
        <v>4.3999999999999997E-2</v>
      </c>
      <c r="AR14" s="4">
        <v>8</v>
      </c>
      <c r="AS14" s="4">
        <v>177.24</v>
      </c>
      <c r="AT14" s="4">
        <v>21</v>
      </c>
      <c r="AU14" s="16">
        <f t="shared" si="1"/>
        <v>2.1000000000000001E-2</v>
      </c>
      <c r="BG14" s="4">
        <v>8</v>
      </c>
      <c r="BH14" s="4"/>
      <c r="BI14" s="4"/>
      <c r="BJ14" s="16">
        <f t="shared" si="2"/>
        <v>0</v>
      </c>
    </row>
    <row r="15" spans="1:73">
      <c r="F15" s="4">
        <v>9</v>
      </c>
      <c r="G15" s="1">
        <v>10</v>
      </c>
      <c r="H15" s="4">
        <v>0</v>
      </c>
      <c r="I15" s="4">
        <v>1</v>
      </c>
      <c r="J15" s="16">
        <f t="shared" si="4"/>
        <v>1E-3</v>
      </c>
      <c r="N15" s="4">
        <v>9</v>
      </c>
      <c r="O15" s="4">
        <v>659.8</v>
      </c>
      <c r="P15" s="4">
        <v>744</v>
      </c>
      <c r="Q15" s="16">
        <f t="shared" si="5"/>
        <v>0.74399999999999999</v>
      </c>
      <c r="AC15" s="4">
        <v>9</v>
      </c>
      <c r="AD15" s="4">
        <v>287.33</v>
      </c>
      <c r="AE15" s="4">
        <v>50</v>
      </c>
      <c r="AF15" s="16">
        <f t="shared" si="0"/>
        <v>0.05</v>
      </c>
      <c r="AR15" s="4">
        <v>9</v>
      </c>
      <c r="AS15" s="4">
        <v>37.700000000000003</v>
      </c>
      <c r="AT15" s="4">
        <v>4</v>
      </c>
      <c r="AU15" s="16">
        <f t="shared" si="1"/>
        <v>4.0000000000000001E-3</v>
      </c>
      <c r="BG15" s="4">
        <v>9</v>
      </c>
      <c r="BH15" s="4"/>
      <c r="BI15" s="4"/>
      <c r="BJ15" s="16">
        <f t="shared" si="2"/>
        <v>0</v>
      </c>
    </row>
    <row r="16" spans="1:73">
      <c r="F16" s="4">
        <v>10</v>
      </c>
      <c r="G16" s="1">
        <v>10</v>
      </c>
      <c r="H16" s="4">
        <v>0</v>
      </c>
      <c r="I16" s="4">
        <v>1</v>
      </c>
      <c r="J16" s="16">
        <f t="shared" si="4"/>
        <v>1E-3</v>
      </c>
      <c r="N16" s="4">
        <v>10</v>
      </c>
      <c r="O16" s="4">
        <v>843.3</v>
      </c>
      <c r="P16" s="4">
        <v>794</v>
      </c>
      <c r="Q16" s="16">
        <f t="shared" si="5"/>
        <v>0.79400000000000004</v>
      </c>
      <c r="AC16" s="4">
        <v>10</v>
      </c>
      <c r="AD16" s="4">
        <v>336.25</v>
      </c>
      <c r="AE16" s="4">
        <v>74</v>
      </c>
      <c r="AF16" s="16">
        <f t="shared" si="0"/>
        <v>7.3999999999999996E-2</v>
      </c>
      <c r="AR16" s="4">
        <v>10</v>
      </c>
      <c r="AS16" s="4">
        <v>177.26</v>
      </c>
      <c r="AT16" s="4">
        <v>29</v>
      </c>
      <c r="AU16" s="16">
        <f t="shared" si="1"/>
        <v>2.9000000000000001E-2</v>
      </c>
      <c r="BG16" s="4">
        <v>10</v>
      </c>
      <c r="BH16" s="4"/>
      <c r="BI16" s="4"/>
      <c r="BJ16" s="16">
        <f t="shared" si="2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948.4</v>
      </c>
      <c r="P17" s="4">
        <v>825</v>
      </c>
      <c r="Q17" s="16">
        <f t="shared" si="5"/>
        <v>0.82499999999999996</v>
      </c>
      <c r="AC17" s="4">
        <v>11</v>
      </c>
      <c r="AD17" s="4">
        <v>140.56</v>
      </c>
      <c r="AE17" s="4">
        <v>33</v>
      </c>
      <c r="AF17" s="16">
        <f t="shared" si="0"/>
        <v>3.3000000000000002E-2</v>
      </c>
      <c r="AR17" s="4">
        <v>11</v>
      </c>
      <c r="AS17" s="4">
        <v>140.54</v>
      </c>
      <c r="AT17" s="4">
        <v>20</v>
      </c>
      <c r="AU17" s="16">
        <f t="shared" si="1"/>
        <v>0.02</v>
      </c>
      <c r="BG17" s="4">
        <v>11</v>
      </c>
      <c r="BH17" s="4"/>
      <c r="BI17" s="4"/>
      <c r="BJ17" s="16">
        <f t="shared" si="2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561.44000000000005</v>
      </c>
      <c r="P18" s="4">
        <v>895</v>
      </c>
      <c r="Q18" s="16">
        <f t="shared" si="5"/>
        <v>0.89500000000000002</v>
      </c>
      <c r="AC18" s="4">
        <v>12</v>
      </c>
      <c r="AD18" s="4">
        <v>397.46</v>
      </c>
      <c r="AE18" s="4">
        <v>143</v>
      </c>
      <c r="AF18" s="16">
        <f t="shared" si="0"/>
        <v>0.14299999999999999</v>
      </c>
      <c r="AR18" s="4">
        <v>12</v>
      </c>
      <c r="AS18" s="4">
        <v>243.39</v>
      </c>
      <c r="AT18" s="4">
        <v>32</v>
      </c>
      <c r="AU18" s="16">
        <f t="shared" si="1"/>
        <v>3.2000000000000001E-2</v>
      </c>
      <c r="BG18" s="4">
        <v>12</v>
      </c>
      <c r="BH18" s="4"/>
      <c r="BI18" s="4"/>
      <c r="BJ18" s="16">
        <f t="shared" si="2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698.77</v>
      </c>
      <c r="P19" s="4">
        <v>873</v>
      </c>
      <c r="Q19" s="16">
        <f t="shared" si="5"/>
        <v>0.873</v>
      </c>
      <c r="AC19" s="4">
        <v>13</v>
      </c>
      <c r="AD19" s="4">
        <v>108.86</v>
      </c>
      <c r="AE19" s="4">
        <v>22</v>
      </c>
      <c r="AF19" s="16">
        <f t="shared" si="0"/>
        <v>2.1999999999999999E-2</v>
      </c>
      <c r="AR19" s="4">
        <v>13</v>
      </c>
      <c r="AS19" s="4">
        <v>25.47</v>
      </c>
      <c r="AT19" s="4">
        <v>4</v>
      </c>
      <c r="AU19" s="16">
        <f t="shared" si="1"/>
        <v>4.0000000000000001E-3</v>
      </c>
      <c r="BG19" s="4">
        <v>13</v>
      </c>
      <c r="BH19" s="4"/>
      <c r="BI19" s="4"/>
      <c r="BJ19" s="16">
        <f t="shared" si="2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517.51</v>
      </c>
      <c r="P20" s="4">
        <v>868</v>
      </c>
      <c r="Q20" s="16">
        <f t="shared" si="5"/>
        <v>0.86799999999999999</v>
      </c>
      <c r="AC20" s="4">
        <v>14</v>
      </c>
      <c r="AD20" s="4">
        <v>13.23</v>
      </c>
      <c r="AE20" s="4">
        <v>2</v>
      </c>
      <c r="AF20" s="16">
        <f t="shared" si="0"/>
        <v>2E-3</v>
      </c>
      <c r="AR20" s="4">
        <v>14</v>
      </c>
      <c r="AS20" s="4">
        <v>13.23</v>
      </c>
      <c r="AT20" s="4">
        <v>2</v>
      </c>
      <c r="AU20" s="16">
        <f t="shared" si="1"/>
        <v>2E-3</v>
      </c>
      <c r="BG20" s="4">
        <v>14</v>
      </c>
      <c r="BH20" s="4"/>
      <c r="BI20" s="4"/>
      <c r="BJ20" s="16">
        <f t="shared" si="2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700.98</v>
      </c>
      <c r="P21" s="4">
        <v>856</v>
      </c>
      <c r="Q21" s="16">
        <f t="shared" si="5"/>
        <v>0.85599999999999998</v>
      </c>
      <c r="AC21" s="4">
        <v>15</v>
      </c>
      <c r="AD21" s="4">
        <v>103.85</v>
      </c>
      <c r="AE21" s="4">
        <v>24</v>
      </c>
      <c r="AF21" s="16">
        <f t="shared" si="0"/>
        <v>2.4E-2</v>
      </c>
      <c r="AR21" s="4">
        <v>15</v>
      </c>
      <c r="AS21" s="4">
        <v>86.62</v>
      </c>
      <c r="AT21" s="4">
        <v>9</v>
      </c>
      <c r="AU21" s="16">
        <f t="shared" si="1"/>
        <v>8.9999999999999993E-3</v>
      </c>
      <c r="BG21" s="4">
        <v>15</v>
      </c>
      <c r="BH21" s="4"/>
      <c r="BI21" s="4"/>
      <c r="BJ21" s="16">
        <f t="shared" si="2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737.7</v>
      </c>
      <c r="P22" s="4">
        <v>820</v>
      </c>
      <c r="Q22" s="16">
        <f t="shared" si="5"/>
        <v>0.82</v>
      </c>
      <c r="AC22" s="4">
        <v>16</v>
      </c>
      <c r="AD22" s="4">
        <v>1231.17</v>
      </c>
      <c r="AE22" s="4">
        <v>47</v>
      </c>
      <c r="AF22" s="16">
        <f t="shared" si="0"/>
        <v>4.7E-2</v>
      </c>
      <c r="AR22" s="4">
        <v>16</v>
      </c>
      <c r="AS22" s="4">
        <v>147.77000000000001</v>
      </c>
      <c r="AT22" s="4">
        <v>27</v>
      </c>
      <c r="AU22" s="16">
        <f t="shared" si="1"/>
        <v>2.7E-2</v>
      </c>
      <c r="BG22" s="4">
        <v>16</v>
      </c>
      <c r="BH22" s="4"/>
      <c r="BI22" s="4"/>
      <c r="BJ22" s="16">
        <f t="shared" si="2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831.1</v>
      </c>
      <c r="P23" s="4">
        <v>697</v>
      </c>
      <c r="Q23" s="16">
        <f t="shared" si="5"/>
        <v>0.69699999999999995</v>
      </c>
      <c r="AC23" s="4">
        <v>17</v>
      </c>
      <c r="AD23" s="4">
        <v>37.700000000000003</v>
      </c>
      <c r="AE23" s="4">
        <v>6</v>
      </c>
      <c r="AF23" s="16">
        <f t="shared" si="0"/>
        <v>6.0000000000000001E-3</v>
      </c>
      <c r="AR23" s="4">
        <v>17</v>
      </c>
      <c r="AS23" s="4">
        <v>49.93</v>
      </c>
      <c r="AT23" s="4">
        <v>5</v>
      </c>
      <c r="AU23" s="16">
        <f t="shared" si="1"/>
        <v>5.0000000000000001E-3</v>
      </c>
      <c r="BG23" s="4">
        <v>17</v>
      </c>
      <c r="BH23" s="4"/>
      <c r="BI23" s="4"/>
      <c r="BJ23" s="16">
        <f t="shared" si="2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762.68</v>
      </c>
      <c r="P24" s="4">
        <v>872</v>
      </c>
      <c r="Q24" s="16">
        <f t="shared" si="5"/>
        <v>0.872</v>
      </c>
      <c r="AC24" s="4">
        <v>18</v>
      </c>
      <c r="AD24" s="4">
        <v>49.92</v>
      </c>
      <c r="AE24" s="4">
        <v>5</v>
      </c>
      <c r="AF24" s="16">
        <f t="shared" si="0"/>
        <v>5.0000000000000001E-3</v>
      </c>
      <c r="AR24" s="4">
        <v>18</v>
      </c>
      <c r="AS24" s="4">
        <v>49.92</v>
      </c>
      <c r="AT24" s="4">
        <v>5</v>
      </c>
      <c r="AU24" s="16">
        <f t="shared" si="1"/>
        <v>5.0000000000000001E-3</v>
      </c>
      <c r="BG24" s="4">
        <v>18</v>
      </c>
      <c r="BH24" s="4"/>
      <c r="BI24" s="4"/>
      <c r="BJ24" s="16">
        <f t="shared" si="2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556.4</v>
      </c>
      <c r="P25" s="4">
        <v>881</v>
      </c>
      <c r="Q25" s="16">
        <f t="shared" si="5"/>
        <v>0.88100000000000001</v>
      </c>
      <c r="AC25" s="4">
        <v>19</v>
      </c>
      <c r="AD25" s="4">
        <v>79.39</v>
      </c>
      <c r="AE25" s="4">
        <v>12</v>
      </c>
      <c r="AF25" s="16">
        <f t="shared" si="0"/>
        <v>1.2E-2</v>
      </c>
      <c r="AR25" s="4">
        <v>19</v>
      </c>
      <c r="AS25" s="4">
        <v>74.38</v>
      </c>
      <c r="AT25" s="4">
        <v>12</v>
      </c>
      <c r="AU25" s="16">
        <f t="shared" si="1"/>
        <v>1.2E-2</v>
      </c>
      <c r="BG25" s="4">
        <v>19</v>
      </c>
      <c r="BH25" s="4"/>
      <c r="BI25" s="4"/>
      <c r="BJ25" s="16">
        <f t="shared" si="2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872.23</v>
      </c>
      <c r="P26" s="4">
        <v>796</v>
      </c>
      <c r="Q26" s="16">
        <f t="shared" si="5"/>
        <v>0.79600000000000004</v>
      </c>
      <c r="AC26" s="4">
        <v>20</v>
      </c>
      <c r="AD26" s="4">
        <v>135.54</v>
      </c>
      <c r="AE26" s="4">
        <v>18</v>
      </c>
      <c r="AF26" s="16">
        <f t="shared" si="0"/>
        <v>1.7999999999999999E-2</v>
      </c>
      <c r="AR26" s="4">
        <v>20</v>
      </c>
      <c r="AS26" s="4">
        <v>140.55000000000001</v>
      </c>
      <c r="AT26" s="4">
        <v>18</v>
      </c>
      <c r="AU26" s="16">
        <f t="shared" si="1"/>
        <v>1.7999999999999999E-2</v>
      </c>
      <c r="BG26" s="4">
        <v>20</v>
      </c>
      <c r="BH26" s="4"/>
      <c r="BI26" s="4"/>
      <c r="BJ26" s="16">
        <f t="shared" si="2"/>
        <v>0</v>
      </c>
    </row>
    <row r="27" spans="1:73">
      <c r="H27" s="1"/>
    </row>
    <row r="28" spans="1:73">
      <c r="A28" s="182" t="s">
        <v>10</v>
      </c>
      <c r="B28" s="182"/>
      <c r="H28" s="1"/>
    </row>
    <row r="29" spans="1:73">
      <c r="A29" s="10">
        <v>1</v>
      </c>
      <c r="B29" s="11" t="s">
        <v>11</v>
      </c>
      <c r="H29" s="1"/>
    </row>
    <row r="30" spans="1:73" ht="15.75">
      <c r="H30" s="1"/>
      <c r="N30" s="183" t="s">
        <v>34</v>
      </c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  <c r="AA30" s="184"/>
      <c r="AB30" s="185"/>
      <c r="AC30" s="190" t="s">
        <v>35</v>
      </c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2"/>
      <c r="AR30" s="186" t="s">
        <v>36</v>
      </c>
      <c r="AS30" s="187"/>
      <c r="AT30" s="187"/>
      <c r="AU30" s="187"/>
      <c r="AV30" s="187"/>
      <c r="AW30" s="187"/>
      <c r="AX30" s="187"/>
      <c r="AY30" s="187"/>
      <c r="AZ30" s="187"/>
      <c r="BA30" s="187"/>
      <c r="BB30" s="187"/>
      <c r="BC30" s="187"/>
      <c r="BD30" s="187"/>
      <c r="BE30" s="187"/>
      <c r="BF30" s="188"/>
      <c r="BG30" s="193" t="s">
        <v>49</v>
      </c>
      <c r="BH30" s="194"/>
      <c r="BI30" s="194"/>
      <c r="BJ30" s="194"/>
      <c r="BK30" s="194"/>
      <c r="BL30" s="194"/>
      <c r="BM30" s="194"/>
      <c r="BN30" s="194"/>
      <c r="BO30" s="194"/>
      <c r="BP30" s="194"/>
      <c r="BQ30" s="194"/>
      <c r="BR30" s="194"/>
      <c r="BS30" s="194"/>
      <c r="BT30" s="194"/>
      <c r="BU30" s="195"/>
    </row>
    <row r="31" spans="1:73" ht="60">
      <c r="A31" s="3" t="s">
        <v>4</v>
      </c>
      <c r="B31" s="3" t="s">
        <v>7</v>
      </c>
      <c r="C31" s="3" t="s">
        <v>8</v>
      </c>
      <c r="D31" s="3" t="s">
        <v>32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12</v>
      </c>
      <c r="L31" s="9" t="s">
        <v>13</v>
      </c>
      <c r="M31" s="9" t="s">
        <v>9</v>
      </c>
      <c r="N31" s="3" t="s">
        <v>43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44</v>
      </c>
      <c r="U31" s="3" t="s">
        <v>45</v>
      </c>
      <c r="V31" s="3" t="s">
        <v>9</v>
      </c>
      <c r="W31" s="41" t="s">
        <v>38</v>
      </c>
      <c r="X31" s="41" t="s">
        <v>41</v>
      </c>
      <c r="Y31" s="41" t="s">
        <v>9</v>
      </c>
      <c r="Z31" s="41" t="s">
        <v>41</v>
      </c>
      <c r="AA31" s="41" t="s">
        <v>37</v>
      </c>
      <c r="AB31" s="41" t="s">
        <v>41</v>
      </c>
      <c r="AC31" s="3" t="s">
        <v>43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44</v>
      </c>
      <c r="AJ31" s="3" t="s">
        <v>45</v>
      </c>
      <c r="AK31" s="3" t="s">
        <v>9</v>
      </c>
      <c r="AL31" s="46" t="s">
        <v>38</v>
      </c>
      <c r="AM31" s="46" t="s">
        <v>41</v>
      </c>
      <c r="AN31" s="46" t="s">
        <v>9</v>
      </c>
      <c r="AO31" s="46" t="s">
        <v>41</v>
      </c>
      <c r="AP31" s="46" t="s">
        <v>37</v>
      </c>
      <c r="AQ31" s="46" t="s">
        <v>41</v>
      </c>
      <c r="AR31" s="3" t="s">
        <v>43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44</v>
      </c>
      <c r="AY31" s="3" t="s">
        <v>45</v>
      </c>
      <c r="AZ31" s="3" t="s">
        <v>9</v>
      </c>
      <c r="BA31" s="107" t="s">
        <v>38</v>
      </c>
      <c r="BB31" s="107" t="s">
        <v>41</v>
      </c>
      <c r="BC31" s="107" t="s">
        <v>9</v>
      </c>
      <c r="BD31" s="107" t="s">
        <v>41</v>
      </c>
      <c r="BE31" s="107" t="s">
        <v>37</v>
      </c>
      <c r="BF31" s="107" t="s">
        <v>41</v>
      </c>
      <c r="BG31" s="3" t="s">
        <v>43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44</v>
      </c>
      <c r="BN31" s="3" t="s">
        <v>45</v>
      </c>
      <c r="BO31" s="3" t="s">
        <v>9</v>
      </c>
      <c r="BP31" s="108" t="s">
        <v>38</v>
      </c>
      <c r="BQ31" s="108" t="s">
        <v>41</v>
      </c>
      <c r="BR31" s="108" t="s">
        <v>9</v>
      </c>
      <c r="BS31" s="108" t="s">
        <v>41</v>
      </c>
      <c r="BT31" s="108" t="s">
        <v>37</v>
      </c>
      <c r="BU31" s="108" t="s">
        <v>41</v>
      </c>
    </row>
    <row r="32" spans="1:73">
      <c r="A32" s="4">
        <f>A7</f>
        <v>1000</v>
      </c>
      <c r="B32" s="13">
        <f>B7</f>
        <v>1000</v>
      </c>
      <c r="C32" s="13">
        <f t="shared" ref="C32:D32" si="9">C7</f>
        <v>1000</v>
      </c>
      <c r="D32" s="13">
        <f t="shared" si="9"/>
        <v>1E-3</v>
      </c>
      <c r="F32" s="4">
        <v>1</v>
      </c>
      <c r="G32" s="1">
        <v>15</v>
      </c>
      <c r="H32" s="4">
        <v>0</v>
      </c>
      <c r="I32" s="4">
        <v>1</v>
      </c>
      <c r="J32" s="16">
        <f>I32/A$32</f>
        <v>1E-3</v>
      </c>
      <c r="K32" s="12">
        <f>AVERAGE(H32:H41)</f>
        <v>12.831999999999999</v>
      </c>
      <c r="L32" s="12">
        <f>AVERAGEIF(H32:H41,"&gt;0")</f>
        <v>21.386666666666667</v>
      </c>
      <c r="M32" s="15">
        <f>AVERAGE(J32:J41)</f>
        <v>2.0000000000000005E-3</v>
      </c>
      <c r="N32" s="4">
        <v>1</v>
      </c>
      <c r="O32" s="4">
        <v>304.55</v>
      </c>
      <c r="P32" s="4">
        <v>984</v>
      </c>
      <c r="Q32" s="16">
        <f>P32/A$33</f>
        <v>0.98399999999999999</v>
      </c>
      <c r="R32" s="92">
        <f>AVERAGE(O32:O51)</f>
        <v>365.7879999999999</v>
      </c>
      <c r="S32" s="92">
        <f>AVERAGEIF(O32:O51,"&gt;0")</f>
        <v>365.7879999999999</v>
      </c>
      <c r="T32" s="92">
        <f>VAR(O32:O51)</f>
        <v>5180.5699852632461</v>
      </c>
      <c r="U32" s="92">
        <f>STDEV(O32:O51)</f>
        <v>71.976176511837906</v>
      </c>
      <c r="V32" s="93">
        <f>AVERAGE(Q32:Q51)</f>
        <v>0.97555000000000014</v>
      </c>
      <c r="W32" s="44">
        <v>375</v>
      </c>
      <c r="X32" s="62">
        <v>23</v>
      </c>
      <c r="Y32" s="62">
        <v>976</v>
      </c>
      <c r="Z32" s="62">
        <v>4.99</v>
      </c>
      <c r="AA32" s="45">
        <f>Y32/$A33</f>
        <v>0.97599999999999998</v>
      </c>
      <c r="AB32" s="45">
        <f>Z32/$A$33</f>
        <v>4.9900000000000005E-3</v>
      </c>
      <c r="AC32" s="4">
        <v>1</v>
      </c>
      <c r="AD32" s="4">
        <v>434.09</v>
      </c>
      <c r="AE32" s="4">
        <v>946</v>
      </c>
      <c r="AF32" s="16">
        <f t="shared" ref="AF32:AF51" si="10">AE32/A$34</f>
        <v>0.94599999999999995</v>
      </c>
      <c r="AG32" s="92">
        <f>AVERAGE(AD32:AD51)</f>
        <v>44480.763500000008</v>
      </c>
      <c r="AH32" s="92">
        <f>AVERAGEIF(AD32:AD51,"&gt;0")</f>
        <v>44480.763500000008</v>
      </c>
      <c r="AI32" s="92">
        <f>VAR(AD32:AD51)</f>
        <v>33331543275.785755</v>
      </c>
      <c r="AJ32" s="92">
        <f>STDEV(AD32:AD51)</f>
        <v>182569.28349474826</v>
      </c>
      <c r="AK32" s="93">
        <f>AVERAGE(AF32:AF51)</f>
        <v>0.85905000000000009</v>
      </c>
      <c r="AL32" s="48">
        <v>611</v>
      </c>
      <c r="AM32" s="63">
        <v>65.3</v>
      </c>
      <c r="AN32" s="63">
        <v>859</v>
      </c>
      <c r="AO32" s="63">
        <v>83.2</v>
      </c>
      <c r="AP32" s="49">
        <f>AN32/$A34</f>
        <v>0.85899999999999999</v>
      </c>
      <c r="AQ32" s="49">
        <f>AO32/$A$34</f>
        <v>8.3199999999999996E-2</v>
      </c>
      <c r="AR32" s="4">
        <v>1</v>
      </c>
      <c r="AS32" s="4">
        <v>652.04</v>
      </c>
      <c r="AT32" s="4">
        <v>654</v>
      </c>
      <c r="AU32" s="16">
        <f t="shared" ref="AU32:AU51" si="11">AT32/A$35</f>
        <v>0.65400000000000003</v>
      </c>
      <c r="AV32" s="92">
        <f>AVERAGE(AS32:AS51)</f>
        <v>739.93900000000008</v>
      </c>
      <c r="AW32" s="92">
        <f>AVERAGEIF(AS32:AS51,"&gt;0")</f>
        <v>739.93900000000008</v>
      </c>
      <c r="AX32" s="92">
        <f>VAR(AS32:AS51)</f>
        <v>29747.510535789555</v>
      </c>
      <c r="AY32" s="92">
        <f>STDEV(AS32:AS51)</f>
        <v>172.4746663594093</v>
      </c>
      <c r="AZ32" s="93">
        <f>AVERAGE(AU32:AU51)</f>
        <v>0.64520000000000011</v>
      </c>
      <c r="BA32" s="121">
        <v>739</v>
      </c>
      <c r="BB32" s="122">
        <v>80.8</v>
      </c>
      <c r="BC32" s="122">
        <v>645</v>
      </c>
      <c r="BD32" s="122">
        <v>81.5</v>
      </c>
      <c r="BE32" s="123">
        <f>BC32/$A35</f>
        <v>0.64500000000000002</v>
      </c>
      <c r="BF32" s="123">
        <f>BD32/$A$35</f>
        <v>8.1500000000000003E-2</v>
      </c>
      <c r="BG32" s="4">
        <v>1</v>
      </c>
      <c r="BH32" s="4"/>
      <c r="BI32" s="4"/>
      <c r="BJ32" s="16">
        <f t="shared" ref="BJ32:BJ51" si="12"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A36" si="13">A8</f>
        <v>1000</v>
      </c>
      <c r="B33" s="14">
        <f t="shared" ref="B33:D36" si="14">B8</f>
        <v>223</v>
      </c>
      <c r="C33" s="14">
        <f t="shared" si="14"/>
        <v>223</v>
      </c>
      <c r="D33" s="14">
        <f t="shared" si="14"/>
        <v>2.0108990729755274E-2</v>
      </c>
      <c r="F33" s="4">
        <v>2</v>
      </c>
      <c r="G33" s="1">
        <v>15</v>
      </c>
      <c r="H33" s="4">
        <v>25.47</v>
      </c>
      <c r="I33" s="4">
        <v>3</v>
      </c>
      <c r="J33" s="16">
        <f t="shared" ref="J33:J41" si="15">I33/A$32</f>
        <v>3.0000000000000001E-3</v>
      </c>
      <c r="N33" s="4">
        <v>2</v>
      </c>
      <c r="O33" s="4">
        <v>417.41</v>
      </c>
      <c r="P33" s="4">
        <v>969</v>
      </c>
      <c r="Q33" s="16">
        <f t="shared" ref="Q33:Q51" si="16">P33/A$33</f>
        <v>0.96899999999999997</v>
      </c>
      <c r="AC33" s="4">
        <v>2</v>
      </c>
      <c r="AD33" s="4">
        <v>720.43</v>
      </c>
      <c r="AE33" s="4">
        <v>884</v>
      </c>
      <c r="AF33" s="16">
        <f t="shared" si="10"/>
        <v>0.88400000000000001</v>
      </c>
      <c r="AO33" s="64"/>
      <c r="AR33" s="4">
        <v>2</v>
      </c>
      <c r="AS33" s="4">
        <v>767.13</v>
      </c>
      <c r="AT33" s="4">
        <v>446</v>
      </c>
      <c r="AU33" s="16">
        <f t="shared" si="11"/>
        <v>0.44600000000000001</v>
      </c>
      <c r="BG33" s="4">
        <v>2</v>
      </c>
      <c r="BH33" s="4"/>
      <c r="BI33" s="4"/>
      <c r="BJ33" s="16">
        <f t="shared" si="12"/>
        <v>0</v>
      </c>
    </row>
    <row r="34" spans="1:62">
      <c r="A34" s="4">
        <f t="shared" si="13"/>
        <v>1000</v>
      </c>
      <c r="B34" s="47">
        <f t="shared" si="14"/>
        <v>316</v>
      </c>
      <c r="C34" s="47">
        <f t="shared" si="14"/>
        <v>316</v>
      </c>
      <c r="D34" s="47">
        <f t="shared" si="14"/>
        <v>1.00144207659029E-2</v>
      </c>
      <c r="F34" s="4">
        <v>3</v>
      </c>
      <c r="G34" s="1">
        <v>15</v>
      </c>
      <c r="H34" s="4">
        <v>0</v>
      </c>
      <c r="I34" s="4">
        <v>1</v>
      </c>
      <c r="J34" s="16">
        <f t="shared" si="15"/>
        <v>1E-3</v>
      </c>
      <c r="N34" s="4">
        <v>3</v>
      </c>
      <c r="O34" s="4">
        <v>307.33</v>
      </c>
      <c r="P34" s="4">
        <v>991</v>
      </c>
      <c r="Q34" s="16">
        <f t="shared" si="16"/>
        <v>0.99099999999999999</v>
      </c>
      <c r="AC34" s="4">
        <v>3</v>
      </c>
      <c r="AD34" s="4">
        <v>529.73</v>
      </c>
      <c r="AE34" s="4">
        <v>949</v>
      </c>
      <c r="AF34" s="16">
        <f t="shared" si="10"/>
        <v>0.94899999999999995</v>
      </c>
      <c r="AR34" s="4">
        <v>3</v>
      </c>
      <c r="AS34" s="4">
        <v>673.72</v>
      </c>
      <c r="AT34" s="4">
        <v>834</v>
      </c>
      <c r="AU34" s="16">
        <f t="shared" si="11"/>
        <v>0.83399999999999996</v>
      </c>
      <c r="BG34" s="4">
        <v>3</v>
      </c>
      <c r="BH34" s="4"/>
      <c r="BI34" s="4"/>
      <c r="BJ34" s="16">
        <f t="shared" si="12"/>
        <v>0</v>
      </c>
    </row>
    <row r="35" spans="1:62">
      <c r="A35" s="4">
        <f t="shared" si="13"/>
        <v>1000</v>
      </c>
      <c r="B35" s="50">
        <f t="shared" si="14"/>
        <v>354</v>
      </c>
      <c r="C35" s="50">
        <f t="shared" si="14"/>
        <v>354</v>
      </c>
      <c r="D35" s="50">
        <f t="shared" si="14"/>
        <v>7.9798269973506974E-3</v>
      </c>
      <c r="F35" s="4">
        <v>4</v>
      </c>
      <c r="G35" s="1">
        <v>15</v>
      </c>
      <c r="H35" s="4">
        <v>0</v>
      </c>
      <c r="I35" s="4">
        <v>1</v>
      </c>
      <c r="J35" s="16">
        <f t="shared" si="15"/>
        <v>1E-3</v>
      </c>
      <c r="N35" s="4">
        <v>4</v>
      </c>
      <c r="O35" s="4">
        <v>390.18</v>
      </c>
      <c r="P35" s="4">
        <v>976</v>
      </c>
      <c r="Q35" s="16">
        <f t="shared" si="16"/>
        <v>0.97599999999999998</v>
      </c>
      <c r="AC35" s="4">
        <v>4</v>
      </c>
      <c r="AD35" s="4">
        <v>201.71</v>
      </c>
      <c r="AE35" s="4">
        <v>121</v>
      </c>
      <c r="AF35" s="16">
        <f t="shared" si="10"/>
        <v>0.121</v>
      </c>
      <c r="AR35" s="4">
        <v>4</v>
      </c>
      <c r="AS35" s="4">
        <v>238.42</v>
      </c>
      <c r="AT35" s="4">
        <v>119</v>
      </c>
      <c r="AU35" s="16">
        <f t="shared" si="11"/>
        <v>0.11899999999999999</v>
      </c>
      <c r="BG35" s="4">
        <v>4</v>
      </c>
      <c r="BH35" s="4"/>
      <c r="BI35" s="4"/>
      <c r="BJ35" s="16">
        <f t="shared" si="12"/>
        <v>0</v>
      </c>
    </row>
    <row r="36" spans="1:62">
      <c r="A36" s="4">
        <f t="shared" si="13"/>
        <v>1000</v>
      </c>
      <c r="B36" s="111">
        <f t="shared" si="14"/>
        <v>1000</v>
      </c>
      <c r="C36" s="111">
        <f t="shared" si="14"/>
        <v>1000</v>
      </c>
      <c r="D36" s="111">
        <f t="shared" si="14"/>
        <v>1E-3</v>
      </c>
      <c r="F36" s="4">
        <v>5</v>
      </c>
      <c r="G36" s="1">
        <v>15</v>
      </c>
      <c r="H36" s="4">
        <v>37.700000000000003</v>
      </c>
      <c r="I36" s="4">
        <v>4</v>
      </c>
      <c r="J36" s="16">
        <f t="shared" si="15"/>
        <v>4.0000000000000001E-3</v>
      </c>
      <c r="N36" s="4">
        <v>5</v>
      </c>
      <c r="O36" s="4">
        <v>463.56</v>
      </c>
      <c r="P36" s="4">
        <v>946</v>
      </c>
      <c r="Q36" s="16">
        <f t="shared" si="16"/>
        <v>0.94599999999999995</v>
      </c>
      <c r="AC36" s="4">
        <v>5</v>
      </c>
      <c r="AD36" s="4">
        <v>752.66</v>
      </c>
      <c r="AE36" s="4">
        <v>824</v>
      </c>
      <c r="AF36" s="16">
        <f t="shared" si="10"/>
        <v>0.82399999999999995</v>
      </c>
      <c r="AR36" s="4">
        <v>5</v>
      </c>
      <c r="AS36" s="4">
        <v>1056.44</v>
      </c>
      <c r="AT36" s="4">
        <v>736</v>
      </c>
      <c r="AU36" s="16">
        <f t="shared" si="11"/>
        <v>0.73599999999999999</v>
      </c>
      <c r="BG36" s="4">
        <v>5</v>
      </c>
      <c r="BH36" s="4"/>
      <c r="BI36" s="4"/>
      <c r="BJ36" s="16">
        <f t="shared" si="12"/>
        <v>0</v>
      </c>
    </row>
    <row r="37" spans="1:62">
      <c r="A37" s="1">
        <f t="shared" ref="A37:D37" si="17">A12</f>
        <v>1000</v>
      </c>
      <c r="B37" s="128">
        <f t="shared" si="17"/>
        <v>1414</v>
      </c>
      <c r="C37" s="128">
        <f t="shared" si="17"/>
        <v>14141</v>
      </c>
      <c r="D37" s="136">
        <f t="shared" si="17"/>
        <v>5.0011567675603369E-5</v>
      </c>
      <c r="F37" s="4">
        <v>6</v>
      </c>
      <c r="G37" s="1">
        <v>15</v>
      </c>
      <c r="H37" s="4">
        <v>25.46</v>
      </c>
      <c r="I37" s="4">
        <v>3</v>
      </c>
      <c r="J37" s="16">
        <f t="shared" si="15"/>
        <v>3.0000000000000001E-3</v>
      </c>
      <c r="N37" s="4">
        <v>6</v>
      </c>
      <c r="O37" s="4">
        <v>390.19</v>
      </c>
      <c r="P37" s="4">
        <v>979</v>
      </c>
      <c r="Q37" s="16">
        <f t="shared" si="16"/>
        <v>0.97899999999999998</v>
      </c>
      <c r="AC37" s="4">
        <v>6</v>
      </c>
      <c r="AD37" s="4">
        <v>683.7</v>
      </c>
      <c r="AE37" s="4">
        <v>917</v>
      </c>
      <c r="AF37" s="16">
        <f t="shared" si="10"/>
        <v>0.91700000000000004</v>
      </c>
      <c r="AR37" s="4">
        <v>6</v>
      </c>
      <c r="AS37" s="4">
        <v>831.05</v>
      </c>
      <c r="AT37" s="4">
        <v>677</v>
      </c>
      <c r="AU37" s="16">
        <f t="shared" si="11"/>
        <v>0.67700000000000005</v>
      </c>
      <c r="BG37" s="4">
        <v>6</v>
      </c>
      <c r="BH37" s="4"/>
      <c r="BI37" s="4"/>
      <c r="BJ37" s="16">
        <f t="shared" si="12"/>
        <v>0</v>
      </c>
    </row>
    <row r="38" spans="1:62">
      <c r="A38" s="1">
        <f t="shared" ref="A38:D38" si="18">A13</f>
        <v>1000</v>
      </c>
      <c r="B38" s="135">
        <f t="shared" si="18"/>
        <v>3162</v>
      </c>
      <c r="C38" s="135">
        <f t="shared" si="18"/>
        <v>3162</v>
      </c>
      <c r="D38" s="137">
        <f t="shared" si="18"/>
        <v>1.0001756308407756E-4</v>
      </c>
      <c r="F38" s="4">
        <v>7</v>
      </c>
      <c r="G38" s="1">
        <v>15</v>
      </c>
      <c r="H38" s="4">
        <v>0</v>
      </c>
      <c r="I38" s="4">
        <v>1</v>
      </c>
      <c r="J38" s="16">
        <f t="shared" si="15"/>
        <v>1E-3</v>
      </c>
      <c r="N38" s="4">
        <v>7</v>
      </c>
      <c r="O38" s="4">
        <v>363.5</v>
      </c>
      <c r="P38" s="4">
        <v>973</v>
      </c>
      <c r="Q38" s="16">
        <f t="shared" si="16"/>
        <v>0.97299999999999998</v>
      </c>
      <c r="AC38" s="4">
        <v>7</v>
      </c>
      <c r="AD38" s="4">
        <v>585.9</v>
      </c>
      <c r="AE38" s="4">
        <v>913</v>
      </c>
      <c r="AF38" s="16">
        <f t="shared" si="10"/>
        <v>0.91300000000000003</v>
      </c>
      <c r="AR38" s="4">
        <v>7</v>
      </c>
      <c r="AS38" s="4">
        <v>688.76</v>
      </c>
      <c r="AT38" s="4">
        <v>710</v>
      </c>
      <c r="AU38" s="16">
        <f t="shared" si="11"/>
        <v>0.71</v>
      </c>
      <c r="BG38" s="4">
        <v>7</v>
      </c>
      <c r="BH38" s="4"/>
      <c r="BI38" s="4"/>
      <c r="BJ38" s="16">
        <f t="shared" si="12"/>
        <v>0</v>
      </c>
    </row>
    <row r="39" spans="1:62">
      <c r="F39" s="4">
        <v>8</v>
      </c>
      <c r="G39" s="1">
        <v>15</v>
      </c>
      <c r="H39" s="4">
        <v>13.23</v>
      </c>
      <c r="I39" s="4">
        <v>2</v>
      </c>
      <c r="J39" s="16">
        <f t="shared" si="15"/>
        <v>2E-3</v>
      </c>
      <c r="N39" s="4">
        <v>8</v>
      </c>
      <c r="O39" s="4">
        <v>341.25</v>
      </c>
      <c r="P39" s="4">
        <v>983</v>
      </c>
      <c r="Q39" s="16">
        <f t="shared" si="16"/>
        <v>0.98299999999999998</v>
      </c>
      <c r="AC39" s="4">
        <v>8</v>
      </c>
      <c r="AD39" s="4">
        <v>546.96</v>
      </c>
      <c r="AE39" s="4">
        <v>881</v>
      </c>
      <c r="AF39" s="16">
        <f t="shared" si="10"/>
        <v>0.88100000000000001</v>
      </c>
      <c r="AR39" s="4">
        <v>8</v>
      </c>
      <c r="AS39" s="4">
        <v>718.2</v>
      </c>
      <c r="AT39" s="4">
        <v>785</v>
      </c>
      <c r="AU39" s="16">
        <f t="shared" si="11"/>
        <v>0.78500000000000003</v>
      </c>
      <c r="BG39" s="4">
        <v>8</v>
      </c>
      <c r="BH39" s="4"/>
      <c r="BI39" s="4"/>
      <c r="BJ39" s="16">
        <f t="shared" si="12"/>
        <v>0</v>
      </c>
    </row>
    <row r="40" spans="1:62">
      <c r="F40" s="4">
        <v>9</v>
      </c>
      <c r="G40" s="1">
        <v>15</v>
      </c>
      <c r="H40" s="4">
        <v>13.23</v>
      </c>
      <c r="I40" s="4">
        <v>2</v>
      </c>
      <c r="J40" s="16">
        <f t="shared" si="15"/>
        <v>2E-3</v>
      </c>
      <c r="N40" s="4">
        <v>9</v>
      </c>
      <c r="O40" s="4">
        <v>351.27</v>
      </c>
      <c r="P40" s="4">
        <v>981</v>
      </c>
      <c r="Q40" s="16">
        <f t="shared" si="16"/>
        <v>0.98099999999999998</v>
      </c>
      <c r="AC40" s="4">
        <v>9</v>
      </c>
      <c r="AD40" s="4">
        <v>705.97</v>
      </c>
      <c r="AE40" s="4">
        <v>926</v>
      </c>
      <c r="AF40" s="16">
        <f t="shared" si="10"/>
        <v>0.92600000000000005</v>
      </c>
      <c r="AR40" s="4">
        <v>9</v>
      </c>
      <c r="AS40" s="4">
        <v>718.2</v>
      </c>
      <c r="AT40" s="4">
        <v>687</v>
      </c>
      <c r="AU40" s="16">
        <f t="shared" si="11"/>
        <v>0.68700000000000006</v>
      </c>
      <c r="BG40" s="4">
        <v>9</v>
      </c>
      <c r="BH40" s="4"/>
      <c r="BI40" s="4"/>
      <c r="BJ40" s="16">
        <f t="shared" si="12"/>
        <v>0</v>
      </c>
    </row>
    <row r="41" spans="1:62">
      <c r="F41" s="4">
        <v>10</v>
      </c>
      <c r="G41" s="1">
        <v>15</v>
      </c>
      <c r="H41" s="4">
        <v>13.23</v>
      </c>
      <c r="I41" s="4">
        <v>2</v>
      </c>
      <c r="J41" s="16">
        <f t="shared" si="15"/>
        <v>2E-3</v>
      </c>
      <c r="N41" s="4">
        <v>10</v>
      </c>
      <c r="O41" s="4">
        <v>419.64</v>
      </c>
      <c r="P41" s="4">
        <v>968</v>
      </c>
      <c r="Q41" s="16">
        <f t="shared" si="16"/>
        <v>0.96799999999999997</v>
      </c>
      <c r="AC41" s="4">
        <v>10</v>
      </c>
      <c r="AD41" s="4">
        <v>705.95</v>
      </c>
      <c r="AE41" s="4">
        <v>818</v>
      </c>
      <c r="AF41" s="16">
        <f t="shared" si="10"/>
        <v>0.81799999999999995</v>
      </c>
      <c r="AR41" s="4">
        <v>10</v>
      </c>
      <c r="AS41" s="4">
        <v>791.62</v>
      </c>
      <c r="AT41" s="4">
        <v>723</v>
      </c>
      <c r="AU41" s="16">
        <f t="shared" si="11"/>
        <v>0.72299999999999998</v>
      </c>
      <c r="BG41" s="4">
        <v>10</v>
      </c>
      <c r="BH41" s="4"/>
      <c r="BI41" s="4"/>
      <c r="BJ41" s="16">
        <f t="shared" si="12"/>
        <v>0</v>
      </c>
    </row>
    <row r="42" spans="1:62">
      <c r="F42" s="4">
        <v>11</v>
      </c>
      <c r="N42" s="4">
        <v>11</v>
      </c>
      <c r="O42" s="4">
        <v>449.13</v>
      </c>
      <c r="P42" s="4">
        <v>958</v>
      </c>
      <c r="Q42" s="16">
        <f t="shared" si="16"/>
        <v>0.95799999999999996</v>
      </c>
      <c r="AC42" s="4">
        <v>11</v>
      </c>
      <c r="AD42" s="4">
        <v>818026</v>
      </c>
      <c r="AE42" s="4">
        <v>870</v>
      </c>
      <c r="AF42" s="16">
        <f t="shared" si="10"/>
        <v>0.87</v>
      </c>
      <c r="AR42" s="4">
        <v>11</v>
      </c>
      <c r="AS42" s="4">
        <v>956.15</v>
      </c>
      <c r="AT42" s="4">
        <v>707</v>
      </c>
      <c r="AU42" s="16">
        <f t="shared" si="11"/>
        <v>0.70699999999999996</v>
      </c>
      <c r="BG42" s="4">
        <v>11</v>
      </c>
      <c r="BH42" s="4"/>
      <c r="BI42" s="4"/>
      <c r="BJ42" s="16">
        <f t="shared" si="12"/>
        <v>0</v>
      </c>
    </row>
    <row r="43" spans="1:62">
      <c r="F43" s="4">
        <v>12</v>
      </c>
      <c r="N43" s="4">
        <v>12</v>
      </c>
      <c r="O43" s="4">
        <v>358.48</v>
      </c>
      <c r="P43" s="4">
        <v>979</v>
      </c>
      <c r="Q43" s="16">
        <f t="shared" si="16"/>
        <v>0.97899999999999998</v>
      </c>
      <c r="AC43" s="4">
        <v>12</v>
      </c>
      <c r="AD43" s="4">
        <v>578.67999999999995</v>
      </c>
      <c r="AE43" s="4">
        <v>917</v>
      </c>
      <c r="AF43" s="16">
        <f t="shared" si="10"/>
        <v>0.91700000000000004</v>
      </c>
      <c r="AR43" s="4">
        <v>12</v>
      </c>
      <c r="AS43" s="4">
        <v>603.09</v>
      </c>
      <c r="AT43" s="4">
        <v>671</v>
      </c>
      <c r="AU43" s="16">
        <f t="shared" si="11"/>
        <v>0.67100000000000004</v>
      </c>
      <c r="BG43" s="4">
        <v>12</v>
      </c>
      <c r="BH43" s="4"/>
      <c r="BI43" s="4"/>
      <c r="BJ43" s="16">
        <f t="shared" si="12"/>
        <v>0</v>
      </c>
    </row>
    <row r="44" spans="1:62">
      <c r="F44" s="4">
        <v>13</v>
      </c>
      <c r="N44" s="4">
        <v>13</v>
      </c>
      <c r="O44" s="4">
        <v>390.17</v>
      </c>
      <c r="P44" s="4">
        <v>976</v>
      </c>
      <c r="Q44" s="16">
        <f t="shared" si="16"/>
        <v>0.97599999999999998</v>
      </c>
      <c r="AC44" s="4">
        <v>13</v>
      </c>
      <c r="AD44" s="4">
        <v>679.28</v>
      </c>
      <c r="AE44" s="4">
        <v>891</v>
      </c>
      <c r="AF44" s="16">
        <f t="shared" si="10"/>
        <v>0.89100000000000001</v>
      </c>
      <c r="AR44" s="4">
        <v>13</v>
      </c>
      <c r="AS44" s="4">
        <v>647.02</v>
      </c>
      <c r="AT44" s="4">
        <v>702</v>
      </c>
      <c r="AU44" s="16">
        <f t="shared" si="11"/>
        <v>0.70199999999999996</v>
      </c>
      <c r="BG44" s="4">
        <v>13</v>
      </c>
      <c r="BH44" s="4"/>
      <c r="BI44" s="4"/>
      <c r="BJ44" s="16">
        <f t="shared" si="12"/>
        <v>0</v>
      </c>
    </row>
    <row r="45" spans="1:62">
      <c r="F45" s="4">
        <v>14</v>
      </c>
      <c r="N45" s="4">
        <v>14</v>
      </c>
      <c r="O45" s="4">
        <v>134.79</v>
      </c>
      <c r="P45" s="4">
        <v>985</v>
      </c>
      <c r="Q45" s="16">
        <f t="shared" si="16"/>
        <v>0.98499999999999999</v>
      </c>
      <c r="AC45" s="4">
        <v>14</v>
      </c>
      <c r="AD45" s="4">
        <v>468.62</v>
      </c>
      <c r="AE45" s="4">
        <v>943</v>
      </c>
      <c r="AF45" s="16">
        <f t="shared" si="10"/>
        <v>0.94299999999999995</v>
      </c>
      <c r="AR45" s="4">
        <v>14</v>
      </c>
      <c r="AS45" s="4">
        <v>518.28</v>
      </c>
      <c r="AT45" s="4">
        <v>343</v>
      </c>
      <c r="AU45" s="16">
        <f t="shared" si="11"/>
        <v>0.34300000000000003</v>
      </c>
      <c r="BG45" s="4">
        <v>14</v>
      </c>
      <c r="BH45" s="4"/>
      <c r="BI45" s="4"/>
      <c r="BJ45" s="16">
        <f t="shared" si="12"/>
        <v>0</v>
      </c>
    </row>
    <row r="46" spans="1:62">
      <c r="F46" s="4">
        <v>15</v>
      </c>
      <c r="N46" s="4">
        <v>15</v>
      </c>
      <c r="O46" s="4">
        <v>392.96</v>
      </c>
      <c r="P46" s="4">
        <v>978</v>
      </c>
      <c r="Q46" s="16">
        <f t="shared" si="16"/>
        <v>0.97799999999999998</v>
      </c>
      <c r="AC46" s="4">
        <v>15</v>
      </c>
      <c r="AD46" s="4">
        <v>644.79999999999995</v>
      </c>
      <c r="AE46" s="4">
        <v>910</v>
      </c>
      <c r="AF46" s="16">
        <f t="shared" si="10"/>
        <v>0.91</v>
      </c>
      <c r="AR46" s="4">
        <v>15</v>
      </c>
      <c r="AS46" s="4">
        <v>803.82</v>
      </c>
      <c r="AT46" s="4">
        <v>792</v>
      </c>
      <c r="AU46" s="16">
        <f t="shared" si="11"/>
        <v>0.79200000000000004</v>
      </c>
      <c r="BG46" s="4">
        <v>15</v>
      </c>
      <c r="BH46" s="4"/>
      <c r="BI46" s="4"/>
      <c r="BJ46" s="16">
        <f t="shared" si="12"/>
        <v>0</v>
      </c>
    </row>
    <row r="47" spans="1:62">
      <c r="F47" s="4">
        <v>16</v>
      </c>
      <c r="N47" s="4">
        <v>16</v>
      </c>
      <c r="O47" s="4">
        <v>387.94</v>
      </c>
      <c r="P47" s="4">
        <v>969</v>
      </c>
      <c r="Q47" s="16">
        <f t="shared" si="16"/>
        <v>0.96899999999999997</v>
      </c>
      <c r="AC47" s="4">
        <v>16</v>
      </c>
      <c r="AD47" s="4">
        <v>627.55999999999995</v>
      </c>
      <c r="AE47" s="4">
        <v>887</v>
      </c>
      <c r="AF47" s="16">
        <f t="shared" si="10"/>
        <v>0.88700000000000001</v>
      </c>
      <c r="AR47" s="4">
        <v>16</v>
      </c>
      <c r="AS47" s="4">
        <v>913.95</v>
      </c>
      <c r="AT47" s="4">
        <v>660</v>
      </c>
      <c r="AU47" s="16">
        <f t="shared" si="11"/>
        <v>0.66</v>
      </c>
      <c r="BG47" s="4">
        <v>16</v>
      </c>
      <c r="BH47" s="4"/>
      <c r="BI47" s="4"/>
      <c r="BJ47" s="16">
        <f t="shared" si="12"/>
        <v>0</v>
      </c>
    </row>
    <row r="48" spans="1:62">
      <c r="F48" s="4">
        <v>17</v>
      </c>
      <c r="N48" s="4">
        <v>17</v>
      </c>
      <c r="O48" s="4">
        <v>407.41</v>
      </c>
      <c r="P48" s="4">
        <v>975</v>
      </c>
      <c r="Q48" s="16">
        <f t="shared" si="16"/>
        <v>0.97499999999999998</v>
      </c>
      <c r="AC48" s="4">
        <v>17</v>
      </c>
      <c r="AD48" s="4">
        <v>671.49</v>
      </c>
      <c r="AE48" s="4">
        <v>907</v>
      </c>
      <c r="AF48" s="16">
        <f t="shared" si="10"/>
        <v>0.90700000000000003</v>
      </c>
      <c r="AR48" s="4">
        <v>17</v>
      </c>
      <c r="AS48" s="4">
        <v>769.38</v>
      </c>
      <c r="AT48" s="4">
        <v>477</v>
      </c>
      <c r="AU48" s="16">
        <f t="shared" si="11"/>
        <v>0.47699999999999998</v>
      </c>
      <c r="BG48" s="4">
        <v>17</v>
      </c>
      <c r="BH48" s="4"/>
      <c r="BI48" s="4"/>
      <c r="BJ48" s="16">
        <f t="shared" si="12"/>
        <v>0</v>
      </c>
    </row>
    <row r="49" spans="1:103">
      <c r="F49" s="4">
        <v>18</v>
      </c>
      <c r="N49" s="4">
        <v>18</v>
      </c>
      <c r="O49" s="4">
        <v>329.02</v>
      </c>
      <c r="P49" s="4">
        <v>981</v>
      </c>
      <c r="Q49" s="16">
        <f t="shared" si="16"/>
        <v>0.98099999999999998</v>
      </c>
      <c r="AC49" s="4">
        <v>18</v>
      </c>
      <c r="AD49" s="4">
        <v>60801</v>
      </c>
      <c r="AE49" s="4">
        <v>920</v>
      </c>
      <c r="AF49" s="16">
        <f t="shared" si="10"/>
        <v>0.92</v>
      </c>
      <c r="AR49" s="4">
        <v>18</v>
      </c>
      <c r="AS49" s="4">
        <v>796.59</v>
      </c>
      <c r="AT49" s="4">
        <v>723</v>
      </c>
      <c r="AU49" s="16">
        <f t="shared" si="11"/>
        <v>0.72299999999999998</v>
      </c>
      <c r="BG49" s="4">
        <v>18</v>
      </c>
      <c r="BH49" s="4"/>
      <c r="BI49" s="4"/>
      <c r="BJ49" s="16">
        <f t="shared" si="12"/>
        <v>0</v>
      </c>
    </row>
    <row r="50" spans="1:103">
      <c r="F50" s="4">
        <v>19</v>
      </c>
      <c r="N50" s="4">
        <v>19</v>
      </c>
      <c r="O50" s="4">
        <v>292.32</v>
      </c>
      <c r="P50" s="4">
        <v>991</v>
      </c>
      <c r="Q50" s="16">
        <f t="shared" si="16"/>
        <v>0.99099999999999999</v>
      </c>
      <c r="AC50" s="4">
        <v>19</v>
      </c>
      <c r="AD50" s="4">
        <v>503.05</v>
      </c>
      <c r="AE50" s="4">
        <v>922</v>
      </c>
      <c r="AF50" s="16">
        <f t="shared" si="10"/>
        <v>0.92200000000000004</v>
      </c>
      <c r="AR50" s="4">
        <v>19</v>
      </c>
      <c r="AS50" s="4">
        <v>759.92</v>
      </c>
      <c r="AT50" s="4">
        <v>810</v>
      </c>
      <c r="AU50" s="16">
        <f t="shared" si="11"/>
        <v>0.81</v>
      </c>
      <c r="BG50" s="4">
        <v>19</v>
      </c>
      <c r="BH50" s="4"/>
      <c r="BI50" s="4"/>
      <c r="BJ50" s="16">
        <f t="shared" si="12"/>
        <v>0</v>
      </c>
    </row>
    <row r="51" spans="1:103">
      <c r="F51" s="4">
        <v>20</v>
      </c>
      <c r="N51" s="4">
        <v>20</v>
      </c>
      <c r="O51" s="4">
        <v>424.66</v>
      </c>
      <c r="P51" s="4">
        <v>969</v>
      </c>
      <c r="Q51" s="16">
        <f t="shared" si="16"/>
        <v>0.96899999999999997</v>
      </c>
      <c r="AC51" s="4">
        <v>20</v>
      </c>
      <c r="AD51" s="4">
        <v>747.69</v>
      </c>
      <c r="AE51" s="4">
        <v>835</v>
      </c>
      <c r="AF51" s="16">
        <f t="shared" si="10"/>
        <v>0.83499999999999996</v>
      </c>
      <c r="AR51" s="4">
        <v>20</v>
      </c>
      <c r="AS51" s="4">
        <v>895</v>
      </c>
      <c r="AT51" s="4">
        <v>648</v>
      </c>
      <c r="AU51" s="16">
        <f t="shared" si="11"/>
        <v>0.64800000000000002</v>
      </c>
      <c r="BG51" s="4">
        <v>20</v>
      </c>
      <c r="BH51" s="4"/>
      <c r="BI51" s="4"/>
      <c r="BJ51" s="16">
        <f t="shared" si="12"/>
        <v>0</v>
      </c>
    </row>
    <row r="53" spans="1:103">
      <c r="A53" s="182" t="s">
        <v>10</v>
      </c>
      <c r="B53" s="182"/>
      <c r="H53" s="1"/>
    </row>
    <row r="54" spans="1:103">
      <c r="A54" s="10">
        <v>1</v>
      </c>
      <c r="B54" s="11" t="s">
        <v>11</v>
      </c>
      <c r="H54" s="1"/>
    </row>
    <row r="55" spans="1:103" ht="15.75">
      <c r="H55" s="1"/>
      <c r="N55" s="183" t="s">
        <v>34</v>
      </c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  <c r="AA55" s="184"/>
      <c r="AB55" s="185"/>
      <c r="AC55" s="190" t="s">
        <v>35</v>
      </c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2"/>
      <c r="AR55" s="186" t="s">
        <v>36</v>
      </c>
      <c r="AS55" s="187"/>
      <c r="AT55" s="187"/>
      <c r="AU55" s="187"/>
      <c r="AV55" s="187"/>
      <c r="AW55" s="187"/>
      <c r="AX55" s="187"/>
      <c r="AY55" s="187"/>
      <c r="AZ55" s="187"/>
      <c r="BA55" s="187"/>
      <c r="BB55" s="187"/>
      <c r="BC55" s="187"/>
      <c r="BD55" s="187"/>
      <c r="BE55" s="187"/>
      <c r="BF55" s="188"/>
      <c r="BG55" s="176" t="s">
        <v>49</v>
      </c>
      <c r="BH55" s="177"/>
      <c r="BI55" s="177"/>
      <c r="BJ55" s="177"/>
      <c r="BK55" s="177"/>
      <c r="BL55" s="177"/>
      <c r="BM55" s="177"/>
      <c r="BN55" s="177"/>
      <c r="BO55" s="177"/>
      <c r="BP55" s="177"/>
      <c r="BQ55" s="177"/>
      <c r="BR55" s="177"/>
      <c r="BS55" s="177"/>
      <c r="BT55" s="177"/>
      <c r="BU55" s="178"/>
      <c r="BV55" s="170" t="s">
        <v>52</v>
      </c>
      <c r="BW55" s="171"/>
      <c r="BX55" s="171"/>
      <c r="BY55" s="171"/>
      <c r="BZ55" s="171"/>
      <c r="CA55" s="171"/>
      <c r="CB55" s="171"/>
      <c r="CC55" s="171"/>
      <c r="CD55" s="171"/>
      <c r="CE55" s="171"/>
      <c r="CF55" s="171"/>
      <c r="CG55" s="171"/>
      <c r="CH55" s="171"/>
      <c r="CI55" s="171"/>
      <c r="CJ55" s="172"/>
      <c r="CK55" s="173" t="s">
        <v>53</v>
      </c>
      <c r="CL55" s="174"/>
      <c r="CM55" s="174"/>
      <c r="CN55" s="174"/>
      <c r="CO55" s="174"/>
      <c r="CP55" s="174"/>
      <c r="CQ55" s="174"/>
      <c r="CR55" s="174"/>
      <c r="CS55" s="174"/>
      <c r="CT55" s="174"/>
      <c r="CU55" s="174"/>
      <c r="CV55" s="174"/>
      <c r="CW55" s="174"/>
      <c r="CX55" s="174"/>
      <c r="CY55" s="175"/>
    </row>
    <row r="56" spans="1:103" ht="60">
      <c r="A56" s="3" t="s">
        <v>4</v>
      </c>
      <c r="B56" s="3" t="s">
        <v>7</v>
      </c>
      <c r="C56" s="3" t="s">
        <v>8</v>
      </c>
      <c r="D56" s="3" t="s">
        <v>32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12</v>
      </c>
      <c r="L56" s="9" t="s">
        <v>13</v>
      </c>
      <c r="M56" s="9" t="s">
        <v>9</v>
      </c>
      <c r="N56" s="3" t="s">
        <v>43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44</v>
      </c>
      <c r="U56" s="3" t="s">
        <v>41</v>
      </c>
      <c r="V56" s="3" t="s">
        <v>9</v>
      </c>
      <c r="W56" s="41" t="s">
        <v>38</v>
      </c>
      <c r="X56" s="61" t="s">
        <v>56</v>
      </c>
      <c r="Y56" s="41" t="s">
        <v>9</v>
      </c>
      <c r="Z56" s="41" t="s">
        <v>56</v>
      </c>
      <c r="AA56" s="41" t="s">
        <v>37</v>
      </c>
      <c r="AB56" s="41" t="s">
        <v>56</v>
      </c>
      <c r="AC56" s="3" t="s">
        <v>43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44</v>
      </c>
      <c r="AJ56" s="3" t="s">
        <v>41</v>
      </c>
      <c r="AK56" s="3" t="s">
        <v>9</v>
      </c>
      <c r="AL56" s="46" t="s">
        <v>38</v>
      </c>
      <c r="AM56" s="46" t="s">
        <v>56</v>
      </c>
      <c r="AN56" s="46" t="s">
        <v>9</v>
      </c>
      <c r="AO56" s="46" t="s">
        <v>56</v>
      </c>
      <c r="AP56" s="46" t="s">
        <v>37</v>
      </c>
      <c r="AQ56" s="46" t="s">
        <v>56</v>
      </c>
      <c r="AR56" s="3" t="s">
        <v>43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44</v>
      </c>
      <c r="AY56" s="3" t="s">
        <v>41</v>
      </c>
      <c r="AZ56" s="3" t="s">
        <v>9</v>
      </c>
      <c r="BA56" s="107" t="s">
        <v>38</v>
      </c>
      <c r="BB56" s="107" t="s">
        <v>56</v>
      </c>
      <c r="BC56" s="107" t="s">
        <v>9</v>
      </c>
      <c r="BD56" s="107" t="s">
        <v>56</v>
      </c>
      <c r="BE56" s="107" t="s">
        <v>37</v>
      </c>
      <c r="BF56" s="107" t="s">
        <v>56</v>
      </c>
      <c r="BG56" s="3" t="s">
        <v>43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44</v>
      </c>
      <c r="BN56" s="3" t="s">
        <v>41</v>
      </c>
      <c r="BO56" s="3" t="s">
        <v>9</v>
      </c>
      <c r="BP56" s="108" t="s">
        <v>38</v>
      </c>
      <c r="BQ56" s="108" t="s">
        <v>56</v>
      </c>
      <c r="BR56" s="108" t="s">
        <v>9</v>
      </c>
      <c r="BS56" s="108" t="s">
        <v>56</v>
      </c>
      <c r="BT56" s="108" t="s">
        <v>37</v>
      </c>
      <c r="BU56" s="108" t="s">
        <v>56</v>
      </c>
      <c r="BV56" s="3" t="s">
        <v>43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44</v>
      </c>
      <c r="CC56" s="3" t="s">
        <v>41</v>
      </c>
      <c r="CD56" s="3" t="s">
        <v>9</v>
      </c>
      <c r="CE56" s="127" t="s">
        <v>38</v>
      </c>
      <c r="CF56" s="127" t="s">
        <v>56</v>
      </c>
      <c r="CG56" s="127" t="s">
        <v>9</v>
      </c>
      <c r="CH56" s="127" t="s">
        <v>56</v>
      </c>
      <c r="CI56" s="127" t="s">
        <v>37</v>
      </c>
      <c r="CJ56" s="127" t="s">
        <v>56</v>
      </c>
      <c r="CK56" s="3" t="s">
        <v>43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44</v>
      </c>
      <c r="CR56" s="3" t="s">
        <v>41</v>
      </c>
      <c r="CS56" s="3" t="s">
        <v>9</v>
      </c>
      <c r="CT56" s="133" t="s">
        <v>38</v>
      </c>
      <c r="CU56" s="133" t="s">
        <v>56</v>
      </c>
      <c r="CV56" s="133" t="s">
        <v>9</v>
      </c>
      <c r="CW56" s="133" t="s">
        <v>56</v>
      </c>
      <c r="CX56" s="133" t="s">
        <v>37</v>
      </c>
      <c r="CY56" s="133" t="s">
        <v>56</v>
      </c>
    </row>
    <row r="57" spans="1:103">
      <c r="A57" s="4">
        <f>A32</f>
        <v>1000</v>
      </c>
      <c r="B57" s="13">
        <f>B32</f>
        <v>1000</v>
      </c>
      <c r="C57" s="13">
        <f t="shared" ref="C57:D57" si="19">C32</f>
        <v>1000</v>
      </c>
      <c r="D57" s="13">
        <f t="shared" si="19"/>
        <v>1E-3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253.94</v>
      </c>
      <c r="P57" s="4">
        <v>997</v>
      </c>
      <c r="Q57" s="16">
        <f>P57/A$33</f>
        <v>0.997</v>
      </c>
      <c r="R57" s="92">
        <f>AVERAGE(O57:O76)</f>
        <v>238.92999999999998</v>
      </c>
      <c r="S57" s="92">
        <f>AVERAGEIF(O57:O76,"&gt;0")</f>
        <v>238.92999999999998</v>
      </c>
      <c r="T57" s="92">
        <f>VAR(O57:O76)</f>
        <v>3817.2557894737265</v>
      </c>
      <c r="U57" s="92">
        <f>STDEV(O57:O76)</f>
        <v>61.783944431168578</v>
      </c>
      <c r="V57" s="93">
        <f>AVERAGE(Q57:Q76)</f>
        <v>0.99810000000000021</v>
      </c>
      <c r="W57" s="44">
        <v>250</v>
      </c>
      <c r="X57" s="62">
        <v>16.600000000000001</v>
      </c>
      <c r="Y57" s="62">
        <v>998</v>
      </c>
      <c r="Z57" s="62">
        <v>1.35</v>
      </c>
      <c r="AA57" s="45">
        <f>Y57/$A58</f>
        <v>0.998</v>
      </c>
      <c r="AB57" s="45">
        <f>Z57/$A$33</f>
        <v>1.3500000000000001E-3</v>
      </c>
      <c r="AC57" s="4">
        <v>1</v>
      </c>
      <c r="AD57" s="4">
        <v>253.94</v>
      </c>
      <c r="AE57" s="4">
        <v>997</v>
      </c>
      <c r="AF57" s="16">
        <f t="shared" ref="AF57:AF76" si="20">AE57/A$34</f>
        <v>0.997</v>
      </c>
      <c r="AG57" s="92">
        <f>AVERAGE(AD57:AD76)</f>
        <v>238.92999999999998</v>
      </c>
      <c r="AH57" s="92">
        <f>AVERAGEIF(AD57:AD76,"&gt;0")</f>
        <v>238.92999999999998</v>
      </c>
      <c r="AI57" s="92">
        <f>VAR(AD57:AD76)</f>
        <v>3817.2557894737265</v>
      </c>
      <c r="AJ57" s="92">
        <f>STDEV(AD57:AD76)</f>
        <v>61.783944431168578</v>
      </c>
      <c r="AK57" s="93">
        <f>AVERAGE(AF57:AF76)</f>
        <v>0.99810000000000021</v>
      </c>
      <c r="AL57" s="48">
        <v>250</v>
      </c>
      <c r="AM57" s="63">
        <v>16.600000000000001</v>
      </c>
      <c r="AN57" s="63">
        <v>998</v>
      </c>
      <c r="AO57" s="63">
        <v>1.35</v>
      </c>
      <c r="AP57" s="49">
        <f>AN57/$A59</f>
        <v>0.998</v>
      </c>
      <c r="AQ57" s="49">
        <f>AO57/$A$34</f>
        <v>1.3500000000000001E-3</v>
      </c>
      <c r="AR57" s="4">
        <v>1</v>
      </c>
      <c r="AS57" s="4">
        <v>253.94</v>
      </c>
      <c r="AT57" s="4">
        <v>997</v>
      </c>
      <c r="AU57" s="16">
        <f t="shared" ref="AU57:AU76" si="21">AT57/A$35</f>
        <v>0.997</v>
      </c>
      <c r="AV57" s="92">
        <f>AVERAGE(AS57:AS76)</f>
        <v>238.92999999999998</v>
      </c>
      <c r="AW57" s="92">
        <f>AVERAGEIF(AS57:AS76,"&gt;0")</f>
        <v>238.92999999999998</v>
      </c>
      <c r="AX57" s="92">
        <f>VAR(AS57:AS76)</f>
        <v>3817.2557894737265</v>
      </c>
      <c r="AY57" s="92">
        <f>STDEV(AS57:AS76)</f>
        <v>61.783944431168578</v>
      </c>
      <c r="AZ57" s="93">
        <f>AVERAGE(AU57:AU76)</f>
        <v>0.99810000000000021</v>
      </c>
      <c r="BA57" s="121">
        <v>250</v>
      </c>
      <c r="BB57" s="122">
        <v>16.600000000000001</v>
      </c>
      <c r="BC57" s="122">
        <v>998</v>
      </c>
      <c r="BD57" s="122">
        <v>1.35</v>
      </c>
      <c r="BE57" s="123">
        <f>BC57/$A60</f>
        <v>0.998</v>
      </c>
      <c r="BF57" s="123">
        <f>BD57/$A$35</f>
        <v>1.3500000000000001E-3</v>
      </c>
      <c r="BG57" s="4">
        <v>1</v>
      </c>
      <c r="BH57" s="4">
        <v>409.64</v>
      </c>
      <c r="BI57" s="4">
        <v>964</v>
      </c>
      <c r="BJ57" s="16">
        <f t="shared" ref="BJ57:BJ76" si="22">BI57/A$61</f>
        <v>0.96399999999999997</v>
      </c>
      <c r="BK57" s="92">
        <f>AVERAGE(BH57:BH76)</f>
        <v>551.70049999999992</v>
      </c>
      <c r="BL57" s="92">
        <f>AVERAGEIF(BH57:BH76,"&gt;0")</f>
        <v>551.70049999999992</v>
      </c>
      <c r="BM57" s="92">
        <f>VAR(BH57:BH76)</f>
        <v>11596.439341842197</v>
      </c>
      <c r="BN57" s="92">
        <f>STDEV(BH57:BH76)</f>
        <v>107.6867649334968</v>
      </c>
      <c r="BO57" s="93">
        <f>AVERAGE(BJ57:BJ76)</f>
        <v>0.92790000000000017</v>
      </c>
      <c r="BP57" s="104">
        <v>562</v>
      </c>
      <c r="BQ57" s="105">
        <v>43.7</v>
      </c>
      <c r="BR57" s="105">
        <v>928</v>
      </c>
      <c r="BS57" s="105">
        <v>13.3</v>
      </c>
      <c r="BT57" s="106">
        <f>BR57/$A61</f>
        <v>0.92800000000000005</v>
      </c>
      <c r="BU57" s="106">
        <f>BS57/$A$61</f>
        <v>1.3300000000000001E-2</v>
      </c>
      <c r="BV57" s="4">
        <v>1</v>
      </c>
      <c r="BW57" s="4">
        <v>196.71</v>
      </c>
      <c r="BX57" s="4">
        <v>53</v>
      </c>
      <c r="BY57" s="16">
        <f t="shared" ref="BY57:BY76" si="23">BX57/A$62</f>
        <v>5.2999999999999999E-2</v>
      </c>
      <c r="BZ57" s="92">
        <f>AVERAGE(BW57:BW76)</f>
        <v>279.6825</v>
      </c>
      <c r="CA57" s="92">
        <f>AVERAGEIF(BW57:BW76,"&gt;0")</f>
        <v>279.6825</v>
      </c>
      <c r="CB57" s="92">
        <f>VAR(BW57:BW76)</f>
        <v>35203.129135526309</v>
      </c>
      <c r="CC57" s="92">
        <f>STDEV(BW57:BW76)</f>
        <v>187.62496938181312</v>
      </c>
      <c r="CD57" s="93">
        <f>AVERAGE(BY57:BY76)</f>
        <v>9.6900000000000014E-2</v>
      </c>
      <c r="CE57" s="124">
        <v>280</v>
      </c>
      <c r="CF57" s="125">
        <v>87.8</v>
      </c>
      <c r="CG57" s="125">
        <v>96.9</v>
      </c>
      <c r="CH57" s="125">
        <v>46</v>
      </c>
      <c r="CI57" s="126">
        <f>CG57/$A62</f>
        <v>9.69E-2</v>
      </c>
      <c r="CJ57" s="126">
        <f>CH57/$A$62</f>
        <v>4.5999999999999999E-2</v>
      </c>
      <c r="CK57" s="4">
        <v>1</v>
      </c>
      <c r="CL57" s="4">
        <v>0</v>
      </c>
      <c r="CM57" s="4">
        <v>1</v>
      </c>
      <c r="CN57" s="16">
        <f t="shared" ref="CN57:CN76" si="24">CM57/A$63</f>
        <v>1E-3</v>
      </c>
      <c r="CO57" s="92">
        <f>AVERAGE(CL57:CL76)</f>
        <v>13.493</v>
      </c>
      <c r="CP57" s="92">
        <f>AVERAGEIF(CL57:CL76,"&gt;0")</f>
        <v>20.758461538461539</v>
      </c>
      <c r="CQ57" s="92">
        <f>VAR(CL57:CL76)</f>
        <v>143.187085263158</v>
      </c>
      <c r="CR57" s="92">
        <f>STDEV(CL57:CL76)</f>
        <v>11.966080614100759</v>
      </c>
      <c r="CS57" s="93">
        <f>AVERAGE(CN57:CN76)</f>
        <v>2.1000000000000007E-3</v>
      </c>
      <c r="CT57" s="130">
        <v>13.5</v>
      </c>
      <c r="CU57" s="131">
        <v>5.6</v>
      </c>
      <c r="CV57" s="131">
        <v>2.1</v>
      </c>
      <c r="CW57" s="131">
        <v>0.47799999999999998</v>
      </c>
      <c r="CX57" s="132">
        <f>CV57/$A63</f>
        <v>2.1000000000000003E-3</v>
      </c>
      <c r="CY57" s="132">
        <f>CW57/$A$63</f>
        <v>4.7799999999999996E-4</v>
      </c>
    </row>
    <row r="58" spans="1:103">
      <c r="A58" s="4">
        <f t="shared" ref="A58:D63" si="25">A33</f>
        <v>1000</v>
      </c>
      <c r="B58" s="14">
        <f t="shared" ref="B58:D58" si="26">B33</f>
        <v>223</v>
      </c>
      <c r="C58" s="14">
        <f t="shared" si="26"/>
        <v>223</v>
      </c>
      <c r="D58" s="14">
        <f t="shared" si="26"/>
        <v>2.0108990729755274E-2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217.24</v>
      </c>
      <c r="P58" s="4">
        <v>996</v>
      </c>
      <c r="Q58" s="16">
        <f t="shared" ref="Q58:Q76" si="27">P58/A$33</f>
        <v>0.996</v>
      </c>
      <c r="AC58" s="4">
        <v>2</v>
      </c>
      <c r="AD58" s="4">
        <v>217.24</v>
      </c>
      <c r="AE58" s="4">
        <v>996</v>
      </c>
      <c r="AF58" s="16">
        <f t="shared" si="20"/>
        <v>0.996</v>
      </c>
      <c r="AO58" s="64"/>
      <c r="AR58" s="4">
        <v>2</v>
      </c>
      <c r="AS58" s="4">
        <v>217.24</v>
      </c>
      <c r="AT58" s="4">
        <v>996</v>
      </c>
      <c r="AU58" s="16">
        <f t="shared" si="21"/>
        <v>0.996</v>
      </c>
      <c r="BG58" s="4">
        <v>2</v>
      </c>
      <c r="BH58" s="4">
        <v>622.55999999999995</v>
      </c>
      <c r="BI58" s="4">
        <v>914</v>
      </c>
      <c r="BJ58" s="16">
        <f t="shared" si="22"/>
        <v>0.91400000000000003</v>
      </c>
      <c r="BV58" s="4">
        <v>2</v>
      </c>
      <c r="BW58" s="4">
        <v>165.01</v>
      </c>
      <c r="BX58" s="4">
        <v>36</v>
      </c>
      <c r="BY58" s="16">
        <f t="shared" si="23"/>
        <v>3.5999999999999997E-2</v>
      </c>
      <c r="CK58" s="4">
        <v>2</v>
      </c>
      <c r="CL58" s="4">
        <v>25.46</v>
      </c>
      <c r="CM58" s="4">
        <v>3</v>
      </c>
      <c r="CN58" s="16">
        <f t="shared" si="24"/>
        <v>3.0000000000000001E-3</v>
      </c>
    </row>
    <row r="59" spans="1:103">
      <c r="A59" s="4">
        <f t="shared" si="25"/>
        <v>1000</v>
      </c>
      <c r="B59" s="47">
        <f t="shared" ref="B59:D59" si="28">B34</f>
        <v>316</v>
      </c>
      <c r="C59" s="47">
        <f t="shared" si="28"/>
        <v>316</v>
      </c>
      <c r="D59" s="47">
        <f t="shared" si="28"/>
        <v>1.00144207659029E-2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393.95</v>
      </c>
      <c r="P59" s="4">
        <v>987</v>
      </c>
      <c r="Q59" s="16">
        <f t="shared" si="27"/>
        <v>0.98699999999999999</v>
      </c>
      <c r="U59" s="189" t="s">
        <v>57</v>
      </c>
      <c r="AC59" s="4">
        <v>3</v>
      </c>
      <c r="AD59" s="4">
        <v>393.95</v>
      </c>
      <c r="AE59" s="4">
        <v>987</v>
      </c>
      <c r="AF59" s="16">
        <f t="shared" si="20"/>
        <v>0.98699999999999999</v>
      </c>
      <c r="AJ59" s="189" t="s">
        <v>57</v>
      </c>
      <c r="AR59" s="4">
        <v>3</v>
      </c>
      <c r="AS59" s="4">
        <v>393.95</v>
      </c>
      <c r="AT59" s="4">
        <v>987</v>
      </c>
      <c r="AU59" s="16">
        <f t="shared" si="21"/>
        <v>0.98699999999999999</v>
      </c>
      <c r="AY59" s="189" t="s">
        <v>57</v>
      </c>
      <c r="BG59" s="4">
        <v>3</v>
      </c>
      <c r="BH59" s="4">
        <v>483.61</v>
      </c>
      <c r="BI59" s="4">
        <v>961</v>
      </c>
      <c r="BJ59" s="16">
        <f t="shared" si="22"/>
        <v>0.96099999999999997</v>
      </c>
      <c r="BN59" s="189" t="s">
        <v>57</v>
      </c>
      <c r="BV59" s="4">
        <v>3</v>
      </c>
      <c r="BW59" s="4">
        <v>493.04</v>
      </c>
      <c r="BX59" s="4">
        <v>317</v>
      </c>
      <c r="BY59" s="16">
        <f t="shared" si="23"/>
        <v>0.317</v>
      </c>
      <c r="CC59" s="189" t="s">
        <v>57</v>
      </c>
      <c r="CK59" s="4">
        <v>3</v>
      </c>
      <c r="CL59" s="4">
        <v>0</v>
      </c>
      <c r="CM59" s="4">
        <v>1</v>
      </c>
      <c r="CN59" s="16">
        <f t="shared" si="24"/>
        <v>1E-3</v>
      </c>
      <c r="CR59" s="189" t="s">
        <v>57</v>
      </c>
    </row>
    <row r="60" spans="1:103">
      <c r="A60" s="4">
        <f t="shared" si="25"/>
        <v>1000</v>
      </c>
      <c r="B60" s="50">
        <f t="shared" ref="B60:D61" si="29">B35</f>
        <v>354</v>
      </c>
      <c r="C60" s="50">
        <f t="shared" si="29"/>
        <v>354</v>
      </c>
      <c r="D60" s="50">
        <f t="shared" si="29"/>
        <v>7.9798269973506974E-3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231.16</v>
      </c>
      <c r="P60" s="4">
        <v>1000</v>
      </c>
      <c r="Q60" s="16">
        <f t="shared" si="27"/>
        <v>1</v>
      </c>
      <c r="U60" s="163"/>
      <c r="AC60" s="4">
        <v>4</v>
      </c>
      <c r="AD60" s="4">
        <v>231.16</v>
      </c>
      <c r="AE60" s="4">
        <v>1000</v>
      </c>
      <c r="AF60" s="16">
        <f t="shared" si="20"/>
        <v>1</v>
      </c>
      <c r="AJ60" s="163"/>
      <c r="AR60" s="4">
        <v>4</v>
      </c>
      <c r="AS60" s="4">
        <v>231.16</v>
      </c>
      <c r="AT60" s="4">
        <v>1000</v>
      </c>
      <c r="AU60" s="16">
        <f t="shared" si="21"/>
        <v>1</v>
      </c>
      <c r="AY60" s="163"/>
      <c r="BG60" s="4">
        <v>4</v>
      </c>
      <c r="BH60" s="4">
        <v>620.36</v>
      </c>
      <c r="BI60" s="4">
        <v>899</v>
      </c>
      <c r="BJ60" s="16">
        <f t="shared" si="22"/>
        <v>0.89900000000000002</v>
      </c>
      <c r="BN60" s="163"/>
      <c r="BV60" s="4">
        <v>4</v>
      </c>
      <c r="BW60" s="4">
        <v>311.77</v>
      </c>
      <c r="BX60" s="4">
        <v>65</v>
      </c>
      <c r="BY60" s="16">
        <f t="shared" si="23"/>
        <v>6.5000000000000002E-2</v>
      </c>
      <c r="CC60" s="163"/>
      <c r="CK60" s="4">
        <v>4</v>
      </c>
      <c r="CL60" s="4">
        <v>0</v>
      </c>
      <c r="CM60" s="4">
        <v>1</v>
      </c>
      <c r="CN60" s="16">
        <f t="shared" si="24"/>
        <v>1E-3</v>
      </c>
      <c r="CR60" s="163"/>
    </row>
    <row r="61" spans="1:103">
      <c r="A61" s="4">
        <f t="shared" si="25"/>
        <v>1000</v>
      </c>
      <c r="B61" s="111">
        <f t="shared" si="29"/>
        <v>1000</v>
      </c>
      <c r="C61" s="111">
        <f t="shared" si="29"/>
        <v>1000</v>
      </c>
      <c r="D61" s="111">
        <f t="shared" si="29"/>
        <v>1E-3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225.57</v>
      </c>
      <c r="P61" s="4">
        <v>999</v>
      </c>
      <c r="Q61" s="16">
        <f t="shared" si="27"/>
        <v>0.999</v>
      </c>
      <c r="U61">
        <f>CONFIDENCE(0.05,U57,20)</f>
        <v>27.077509969825108</v>
      </c>
      <c r="AC61" s="4">
        <v>5</v>
      </c>
      <c r="AD61" s="4">
        <v>225.57</v>
      </c>
      <c r="AE61" s="4">
        <v>999</v>
      </c>
      <c r="AF61" s="16">
        <f t="shared" si="20"/>
        <v>0.999</v>
      </c>
      <c r="AJ61">
        <f>CONFIDENCE(0.05,AJ57,20)</f>
        <v>27.077509969825108</v>
      </c>
      <c r="AR61" s="4">
        <v>5</v>
      </c>
      <c r="AS61" s="4">
        <v>225.57</v>
      </c>
      <c r="AT61" s="4">
        <v>999</v>
      </c>
      <c r="AU61" s="16">
        <f t="shared" si="21"/>
        <v>0.999</v>
      </c>
      <c r="AY61">
        <f>CONFIDENCE(0.05,AY57,20)</f>
        <v>27.077509969825108</v>
      </c>
      <c r="BG61" s="4">
        <v>5</v>
      </c>
      <c r="BH61" s="4">
        <v>708.19</v>
      </c>
      <c r="BI61" s="4">
        <v>885</v>
      </c>
      <c r="BJ61" s="16">
        <f t="shared" si="22"/>
        <v>0.88500000000000001</v>
      </c>
      <c r="BN61">
        <f>CONFIDENCE(0.05,BN57,20)</f>
        <v>47.194938392990871</v>
      </c>
      <c r="BV61" s="4">
        <v>5</v>
      </c>
      <c r="BW61" s="4">
        <v>262.86</v>
      </c>
      <c r="BX61" s="4">
        <v>81</v>
      </c>
      <c r="BY61" s="16">
        <f t="shared" si="23"/>
        <v>8.1000000000000003E-2</v>
      </c>
      <c r="CC61">
        <f>CONFIDENCE(0.05,CC57,20)</f>
        <v>82.22875741907508</v>
      </c>
      <c r="CK61" s="4">
        <v>5</v>
      </c>
      <c r="CL61" s="4">
        <v>37.700000000000003</v>
      </c>
      <c r="CM61" s="4">
        <v>4</v>
      </c>
      <c r="CN61" s="16">
        <f t="shared" si="24"/>
        <v>4.0000000000000001E-3</v>
      </c>
      <c r="CR61">
        <f>CONFIDENCE(0.05,CR57,20)</f>
        <v>5.2442696903078891</v>
      </c>
    </row>
    <row r="62" spans="1:103">
      <c r="A62" s="4">
        <f t="shared" si="25"/>
        <v>1000</v>
      </c>
      <c r="B62" s="111">
        <f t="shared" si="25"/>
        <v>1414</v>
      </c>
      <c r="C62" s="111">
        <f t="shared" si="25"/>
        <v>14141</v>
      </c>
      <c r="D62" s="111">
        <f t="shared" si="25"/>
        <v>5.0011567675603369E-5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249.47</v>
      </c>
      <c r="P62" s="4">
        <v>998</v>
      </c>
      <c r="Q62" s="16">
        <f t="shared" si="27"/>
        <v>0.998</v>
      </c>
      <c r="AC62" s="4">
        <v>6</v>
      </c>
      <c r="AD62" s="4">
        <v>249.47</v>
      </c>
      <c r="AE62" s="4">
        <v>998</v>
      </c>
      <c r="AF62" s="16">
        <f t="shared" si="20"/>
        <v>0.998</v>
      </c>
      <c r="AR62" s="4">
        <v>6</v>
      </c>
      <c r="AS62" s="4">
        <v>249.47</v>
      </c>
      <c r="AT62" s="4">
        <v>998</v>
      </c>
      <c r="AU62" s="16">
        <f t="shared" si="21"/>
        <v>0.998</v>
      </c>
      <c r="BG62" s="4">
        <v>6</v>
      </c>
      <c r="BH62" s="4">
        <v>598.12</v>
      </c>
      <c r="BI62" s="4">
        <v>945</v>
      </c>
      <c r="BJ62" s="16">
        <f t="shared" si="22"/>
        <v>0.94499999999999995</v>
      </c>
      <c r="BV62" s="4">
        <v>6</v>
      </c>
      <c r="BW62" s="4">
        <v>275.08999999999997</v>
      </c>
      <c r="BX62" s="4">
        <v>64</v>
      </c>
      <c r="BY62" s="16">
        <f t="shared" si="23"/>
        <v>6.4000000000000001E-2</v>
      </c>
      <c r="CK62" s="4">
        <v>6</v>
      </c>
      <c r="CL62" s="4">
        <v>25.46</v>
      </c>
      <c r="CM62" s="4">
        <v>3</v>
      </c>
      <c r="CN62" s="16">
        <f t="shared" si="24"/>
        <v>3.0000000000000001E-3</v>
      </c>
    </row>
    <row r="63" spans="1:103">
      <c r="A63" s="4">
        <f t="shared" si="25"/>
        <v>1000</v>
      </c>
      <c r="B63" s="111">
        <f t="shared" si="25"/>
        <v>3162</v>
      </c>
      <c r="C63" s="111">
        <f t="shared" si="25"/>
        <v>3162</v>
      </c>
      <c r="D63" s="111">
        <f t="shared" si="25"/>
        <v>1.0001756308407756E-4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243.94</v>
      </c>
      <c r="P63" s="4">
        <v>1000</v>
      </c>
      <c r="Q63" s="16">
        <f t="shared" si="27"/>
        <v>1</v>
      </c>
      <c r="AC63" s="4">
        <v>7</v>
      </c>
      <c r="AD63" s="4">
        <v>243.94</v>
      </c>
      <c r="AE63" s="4">
        <v>1000</v>
      </c>
      <c r="AF63" s="16">
        <f t="shared" si="20"/>
        <v>1</v>
      </c>
      <c r="AR63" s="4">
        <v>7</v>
      </c>
      <c r="AS63" s="4">
        <v>243.94</v>
      </c>
      <c r="AT63" s="4">
        <v>1000</v>
      </c>
      <c r="AU63" s="16">
        <f t="shared" si="21"/>
        <v>1</v>
      </c>
      <c r="BG63" s="4">
        <v>7</v>
      </c>
      <c r="BH63" s="4">
        <v>319.72000000000003</v>
      </c>
      <c r="BI63" s="4">
        <v>937</v>
      </c>
      <c r="BJ63" s="16">
        <f t="shared" si="22"/>
        <v>0.93700000000000006</v>
      </c>
      <c r="BV63" s="4">
        <v>7</v>
      </c>
      <c r="BW63" s="4">
        <v>37.69</v>
      </c>
      <c r="BX63" s="4">
        <v>5</v>
      </c>
      <c r="BY63" s="16">
        <f t="shared" si="23"/>
        <v>5.0000000000000001E-3</v>
      </c>
      <c r="CK63" s="4">
        <v>7</v>
      </c>
      <c r="CL63" s="4">
        <v>0</v>
      </c>
      <c r="CM63" s="4">
        <v>1</v>
      </c>
      <c r="CN63" s="16">
        <f t="shared" si="24"/>
        <v>1E-3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24.15</v>
      </c>
      <c r="P64" s="4">
        <v>1000</v>
      </c>
      <c r="Q64" s="16">
        <f t="shared" si="27"/>
        <v>1</v>
      </c>
      <c r="AC64" s="4">
        <v>8</v>
      </c>
      <c r="AD64" s="4">
        <v>24.15</v>
      </c>
      <c r="AE64" s="4">
        <v>1000</v>
      </c>
      <c r="AF64" s="16">
        <f t="shared" si="20"/>
        <v>1</v>
      </c>
      <c r="AR64" s="4">
        <v>8</v>
      </c>
      <c r="AS64" s="4">
        <v>24.15</v>
      </c>
      <c r="AT64" s="4">
        <v>1000</v>
      </c>
      <c r="AU64" s="16">
        <f t="shared" si="21"/>
        <v>1</v>
      </c>
      <c r="BG64" s="4">
        <v>8</v>
      </c>
      <c r="BH64" s="4">
        <v>505.28</v>
      </c>
      <c r="BI64" s="4">
        <v>948</v>
      </c>
      <c r="BJ64" s="16">
        <f t="shared" si="22"/>
        <v>0.94799999999999995</v>
      </c>
      <c r="BV64" s="4">
        <v>8</v>
      </c>
      <c r="BW64" s="4">
        <v>451.33</v>
      </c>
      <c r="BX64" s="4">
        <v>138</v>
      </c>
      <c r="BY64" s="16">
        <f t="shared" si="23"/>
        <v>0.13800000000000001</v>
      </c>
      <c r="CK64" s="4">
        <v>8</v>
      </c>
      <c r="CL64" s="4">
        <v>13.23</v>
      </c>
      <c r="CM64" s="4">
        <v>2</v>
      </c>
      <c r="CN64" s="16">
        <f t="shared" si="24"/>
        <v>2E-3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245.58</v>
      </c>
      <c r="P65" s="4">
        <v>999</v>
      </c>
      <c r="Q65" s="16">
        <f t="shared" si="27"/>
        <v>0.999</v>
      </c>
      <c r="AC65" s="4">
        <v>9</v>
      </c>
      <c r="AD65" s="4">
        <v>245.58</v>
      </c>
      <c r="AE65" s="4">
        <v>999</v>
      </c>
      <c r="AF65" s="16">
        <f t="shared" si="20"/>
        <v>0.999</v>
      </c>
      <c r="AR65" s="4">
        <v>9</v>
      </c>
      <c r="AS65" s="4">
        <v>245.58</v>
      </c>
      <c r="AT65" s="4">
        <v>999</v>
      </c>
      <c r="AU65" s="16">
        <f t="shared" si="21"/>
        <v>0.999</v>
      </c>
      <c r="BG65" s="4">
        <v>9</v>
      </c>
      <c r="BH65" s="4">
        <v>573.66</v>
      </c>
      <c r="BI65" s="4">
        <v>936</v>
      </c>
      <c r="BJ65" s="16">
        <f t="shared" si="22"/>
        <v>0.93600000000000005</v>
      </c>
      <c r="BV65" s="4">
        <v>9</v>
      </c>
      <c r="BW65" s="4">
        <v>177.25</v>
      </c>
      <c r="BX65" s="4">
        <v>51</v>
      </c>
      <c r="BY65" s="16">
        <f t="shared" si="23"/>
        <v>5.0999999999999997E-2</v>
      </c>
      <c r="CK65" s="4">
        <v>9</v>
      </c>
      <c r="CL65" s="4">
        <v>13.23</v>
      </c>
      <c r="CM65" s="4">
        <v>2</v>
      </c>
      <c r="CN65" s="16">
        <f t="shared" si="24"/>
        <v>2E-3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252.25</v>
      </c>
      <c r="P66" s="4">
        <v>1000</v>
      </c>
      <c r="Q66" s="16">
        <f t="shared" si="27"/>
        <v>1</v>
      </c>
      <c r="AC66" s="4">
        <v>10</v>
      </c>
      <c r="AD66" s="4">
        <v>252.25</v>
      </c>
      <c r="AE66" s="4">
        <v>1000</v>
      </c>
      <c r="AF66" s="16">
        <f t="shared" si="20"/>
        <v>1</v>
      </c>
      <c r="AR66" s="4">
        <v>10</v>
      </c>
      <c r="AS66" s="4">
        <v>252.25</v>
      </c>
      <c r="AT66" s="4">
        <v>1000</v>
      </c>
      <c r="AU66" s="16">
        <f t="shared" si="21"/>
        <v>1</v>
      </c>
      <c r="BG66" s="4">
        <v>10</v>
      </c>
      <c r="BH66" s="4">
        <v>615.4</v>
      </c>
      <c r="BI66" s="4">
        <v>927</v>
      </c>
      <c r="BJ66" s="16">
        <f t="shared" si="22"/>
        <v>0.92700000000000005</v>
      </c>
      <c r="BV66" s="4">
        <v>10</v>
      </c>
      <c r="BW66" s="4">
        <v>341.25</v>
      </c>
      <c r="BX66" s="4">
        <v>148</v>
      </c>
      <c r="BY66" s="16">
        <f t="shared" si="23"/>
        <v>0.14799999999999999</v>
      </c>
      <c r="CK66" s="4">
        <v>10</v>
      </c>
      <c r="CL66" s="4">
        <v>13.23</v>
      </c>
      <c r="CM66" s="4">
        <v>2</v>
      </c>
      <c r="CN66" s="16">
        <f t="shared" si="24"/>
        <v>2E-3</v>
      </c>
    </row>
    <row r="67" spans="6:92">
      <c r="F67" s="4">
        <v>11</v>
      </c>
      <c r="G67" s="1">
        <v>50</v>
      </c>
      <c r="N67" s="4">
        <v>11</v>
      </c>
      <c r="O67" s="4">
        <v>242.79</v>
      </c>
      <c r="P67" s="4">
        <v>999</v>
      </c>
      <c r="Q67" s="16">
        <f t="shared" si="27"/>
        <v>0.999</v>
      </c>
      <c r="AC67" s="4">
        <v>11</v>
      </c>
      <c r="AD67" s="4">
        <v>242.79</v>
      </c>
      <c r="AE67" s="4">
        <v>999</v>
      </c>
      <c r="AF67" s="16">
        <f t="shared" si="20"/>
        <v>0.999</v>
      </c>
      <c r="AR67" s="4">
        <v>11</v>
      </c>
      <c r="AS67" s="4">
        <v>242.79</v>
      </c>
      <c r="AT67" s="4">
        <v>999</v>
      </c>
      <c r="AU67" s="16">
        <f t="shared" si="21"/>
        <v>0.999</v>
      </c>
      <c r="BG67" s="4">
        <v>11</v>
      </c>
      <c r="BH67" s="4">
        <v>757.68</v>
      </c>
      <c r="BI67" s="4">
        <v>888</v>
      </c>
      <c r="BJ67" s="16">
        <f t="shared" si="22"/>
        <v>0.88800000000000001</v>
      </c>
      <c r="BV67" s="4">
        <v>11</v>
      </c>
      <c r="BW67" s="4">
        <v>316.81</v>
      </c>
      <c r="BX67" s="4">
        <v>97</v>
      </c>
      <c r="BY67" s="16">
        <f t="shared" si="23"/>
        <v>9.7000000000000003E-2</v>
      </c>
      <c r="CK67" s="4">
        <v>11</v>
      </c>
      <c r="CL67" s="4">
        <v>13.23</v>
      </c>
      <c r="CM67" s="4">
        <v>2</v>
      </c>
      <c r="CN67" s="16">
        <f t="shared" si="24"/>
        <v>2E-3</v>
      </c>
    </row>
    <row r="68" spans="6:92">
      <c r="F68" s="4">
        <v>12</v>
      </c>
      <c r="G68" s="1">
        <v>50</v>
      </c>
      <c r="N68" s="4">
        <v>12</v>
      </c>
      <c r="O68" s="4">
        <v>238.94</v>
      </c>
      <c r="P68" s="4">
        <v>997</v>
      </c>
      <c r="Q68" s="16">
        <f t="shared" si="27"/>
        <v>0.997</v>
      </c>
      <c r="AC68" s="4">
        <v>12</v>
      </c>
      <c r="AD68" s="4">
        <v>238.94</v>
      </c>
      <c r="AE68" s="4">
        <v>997</v>
      </c>
      <c r="AF68" s="16">
        <f t="shared" si="20"/>
        <v>0.997</v>
      </c>
      <c r="AR68" s="4">
        <v>12</v>
      </c>
      <c r="AS68" s="4">
        <v>238.94</v>
      </c>
      <c r="AT68" s="4">
        <v>997</v>
      </c>
      <c r="AU68" s="16">
        <f t="shared" si="21"/>
        <v>0.997</v>
      </c>
      <c r="BG68" s="4">
        <v>12</v>
      </c>
      <c r="BH68" s="4">
        <v>534.73</v>
      </c>
      <c r="BI68" s="4">
        <v>931</v>
      </c>
      <c r="BJ68" s="16">
        <f t="shared" si="22"/>
        <v>0.93100000000000005</v>
      </c>
      <c r="BV68" s="4">
        <v>12</v>
      </c>
      <c r="BW68" s="4">
        <v>590.87</v>
      </c>
      <c r="BX68" s="4">
        <v>361</v>
      </c>
      <c r="BY68" s="16">
        <f t="shared" si="23"/>
        <v>0.36099999999999999</v>
      </c>
      <c r="CK68" s="4">
        <v>12</v>
      </c>
      <c r="CL68" s="4">
        <v>0</v>
      </c>
      <c r="CM68" s="4">
        <v>1</v>
      </c>
      <c r="CN68" s="16">
        <f t="shared" si="24"/>
        <v>1E-3</v>
      </c>
    </row>
    <row r="69" spans="6:92">
      <c r="F69" s="4">
        <v>13</v>
      </c>
      <c r="G69" s="1">
        <v>50</v>
      </c>
      <c r="N69" s="4">
        <v>13</v>
      </c>
      <c r="O69" s="4">
        <v>233.93</v>
      </c>
      <c r="P69" s="4">
        <v>1000</v>
      </c>
      <c r="Q69" s="16">
        <f t="shared" si="27"/>
        <v>1</v>
      </c>
      <c r="AC69" s="4">
        <v>13</v>
      </c>
      <c r="AD69" s="4">
        <v>233.93</v>
      </c>
      <c r="AE69" s="4">
        <v>1000</v>
      </c>
      <c r="AF69" s="16">
        <f t="shared" si="20"/>
        <v>1</v>
      </c>
      <c r="AR69" s="4">
        <v>13</v>
      </c>
      <c r="AS69" s="4">
        <v>233.93</v>
      </c>
      <c r="AT69" s="4">
        <v>1000</v>
      </c>
      <c r="AU69" s="16">
        <f t="shared" si="21"/>
        <v>1</v>
      </c>
      <c r="BG69" s="4">
        <v>13</v>
      </c>
      <c r="BH69" s="4">
        <v>559.20000000000005</v>
      </c>
      <c r="BI69" s="4">
        <v>925</v>
      </c>
      <c r="BJ69" s="16">
        <f t="shared" si="22"/>
        <v>0.92500000000000004</v>
      </c>
      <c r="BV69" s="4">
        <v>13</v>
      </c>
      <c r="BW69" s="4">
        <v>140.55000000000001</v>
      </c>
      <c r="BX69" s="4">
        <v>30</v>
      </c>
      <c r="BY69" s="16">
        <f t="shared" si="23"/>
        <v>0.03</v>
      </c>
      <c r="CK69" s="4">
        <v>13</v>
      </c>
      <c r="CL69" s="4">
        <v>25.46</v>
      </c>
      <c r="CM69" s="4">
        <v>3</v>
      </c>
      <c r="CN69" s="16">
        <f t="shared" si="24"/>
        <v>3.0000000000000001E-3</v>
      </c>
    </row>
    <row r="70" spans="6:92">
      <c r="F70" s="4">
        <v>14</v>
      </c>
      <c r="G70" s="1">
        <v>50</v>
      </c>
      <c r="N70" s="4">
        <v>14</v>
      </c>
      <c r="O70" s="4">
        <v>248.37</v>
      </c>
      <c r="P70" s="4">
        <v>999</v>
      </c>
      <c r="Q70" s="16">
        <f t="shared" si="27"/>
        <v>0.999</v>
      </c>
      <c r="AC70" s="4">
        <v>14</v>
      </c>
      <c r="AD70" s="4">
        <v>248.37</v>
      </c>
      <c r="AE70" s="4">
        <v>999</v>
      </c>
      <c r="AF70" s="16">
        <f t="shared" si="20"/>
        <v>0.999</v>
      </c>
      <c r="AR70" s="4">
        <v>14</v>
      </c>
      <c r="AS70" s="4">
        <v>248.37</v>
      </c>
      <c r="AT70" s="4">
        <v>999</v>
      </c>
      <c r="AU70" s="16">
        <f t="shared" si="21"/>
        <v>0.999</v>
      </c>
      <c r="BG70" s="4">
        <v>14</v>
      </c>
      <c r="BH70" s="4">
        <v>414.66</v>
      </c>
      <c r="BI70" s="4">
        <v>950</v>
      </c>
      <c r="BJ70" s="16">
        <f t="shared" si="22"/>
        <v>0.95</v>
      </c>
      <c r="BV70" s="4">
        <v>14</v>
      </c>
      <c r="BW70" s="4">
        <v>13.23</v>
      </c>
      <c r="BX70" s="4">
        <v>2</v>
      </c>
      <c r="BY70" s="16">
        <f t="shared" si="23"/>
        <v>2E-3</v>
      </c>
      <c r="CK70" s="4">
        <v>14</v>
      </c>
      <c r="CL70" s="4">
        <v>0</v>
      </c>
      <c r="CM70" s="4">
        <v>1</v>
      </c>
      <c r="CN70" s="16">
        <f t="shared" si="24"/>
        <v>1E-3</v>
      </c>
    </row>
    <row r="71" spans="6:92">
      <c r="F71" s="4">
        <v>15</v>
      </c>
      <c r="G71" s="1">
        <v>50</v>
      </c>
      <c r="N71" s="4">
        <v>15</v>
      </c>
      <c r="O71" s="4">
        <v>249.37</v>
      </c>
      <c r="P71" s="4">
        <v>999</v>
      </c>
      <c r="Q71" s="16">
        <f t="shared" si="27"/>
        <v>0.999</v>
      </c>
      <c r="AC71" s="4">
        <v>15</v>
      </c>
      <c r="AD71" s="4">
        <v>249.37</v>
      </c>
      <c r="AE71" s="4">
        <v>999</v>
      </c>
      <c r="AF71" s="16">
        <f t="shared" si="20"/>
        <v>0.999</v>
      </c>
      <c r="AR71" s="4">
        <v>15</v>
      </c>
      <c r="AS71" s="4">
        <v>249.37</v>
      </c>
      <c r="AT71" s="4">
        <v>999</v>
      </c>
      <c r="AU71" s="16">
        <f t="shared" si="21"/>
        <v>0.999</v>
      </c>
      <c r="BG71" s="4">
        <v>15</v>
      </c>
      <c r="BH71" s="4">
        <v>603.09</v>
      </c>
      <c r="BI71" s="4">
        <v>936</v>
      </c>
      <c r="BJ71" s="16">
        <f t="shared" si="22"/>
        <v>0.93600000000000005</v>
      </c>
      <c r="BV71" s="4">
        <v>15</v>
      </c>
      <c r="BW71" s="4">
        <v>424.68</v>
      </c>
      <c r="BX71" s="4">
        <v>134</v>
      </c>
      <c r="BY71" s="16">
        <f t="shared" si="23"/>
        <v>0.13400000000000001</v>
      </c>
      <c r="CK71" s="4">
        <v>15</v>
      </c>
      <c r="CL71" s="4">
        <v>25.47</v>
      </c>
      <c r="CM71" s="4">
        <v>4</v>
      </c>
      <c r="CN71" s="16">
        <f t="shared" si="24"/>
        <v>4.0000000000000001E-3</v>
      </c>
    </row>
    <row r="72" spans="6:92">
      <c r="F72" s="4">
        <v>16</v>
      </c>
      <c r="G72" s="1">
        <v>50</v>
      </c>
      <c r="N72" s="4">
        <v>16</v>
      </c>
      <c r="O72" s="4">
        <v>239.47</v>
      </c>
      <c r="P72" s="4">
        <v>999</v>
      </c>
      <c r="Q72" s="16">
        <f t="shared" si="27"/>
        <v>0.999</v>
      </c>
      <c r="AC72" s="4">
        <v>16</v>
      </c>
      <c r="AD72" s="4">
        <v>239.47</v>
      </c>
      <c r="AE72" s="4">
        <v>999</v>
      </c>
      <c r="AF72" s="16">
        <f t="shared" si="20"/>
        <v>0.999</v>
      </c>
      <c r="AR72" s="4">
        <v>16</v>
      </c>
      <c r="AS72" s="4">
        <v>239.47</v>
      </c>
      <c r="AT72" s="4">
        <v>999</v>
      </c>
      <c r="AU72" s="16">
        <f t="shared" si="21"/>
        <v>0.999</v>
      </c>
      <c r="BG72" s="4">
        <v>16</v>
      </c>
      <c r="BH72" s="4">
        <v>539.75</v>
      </c>
      <c r="BI72" s="4">
        <v>919</v>
      </c>
      <c r="BJ72" s="16">
        <f t="shared" si="22"/>
        <v>0.91900000000000004</v>
      </c>
      <c r="BV72" s="4">
        <v>16</v>
      </c>
      <c r="BW72" s="4">
        <v>705.98</v>
      </c>
      <c r="BX72" s="4">
        <v>198</v>
      </c>
      <c r="BY72" s="16">
        <f t="shared" si="23"/>
        <v>0.19800000000000001</v>
      </c>
      <c r="CK72" s="4">
        <v>16</v>
      </c>
      <c r="CL72" s="4">
        <v>0</v>
      </c>
      <c r="CM72" s="4">
        <v>1</v>
      </c>
      <c r="CN72" s="16">
        <f t="shared" si="24"/>
        <v>1E-3</v>
      </c>
    </row>
    <row r="73" spans="6:92">
      <c r="F73" s="4">
        <v>17</v>
      </c>
      <c r="G73" s="1">
        <v>50</v>
      </c>
      <c r="N73" s="4">
        <v>17</v>
      </c>
      <c r="O73" s="4">
        <v>256.14999999999998</v>
      </c>
      <c r="P73" s="4">
        <v>998</v>
      </c>
      <c r="Q73" s="16">
        <f t="shared" si="27"/>
        <v>0.998</v>
      </c>
      <c r="AC73" s="4">
        <v>17</v>
      </c>
      <c r="AD73" s="4">
        <v>256.14999999999998</v>
      </c>
      <c r="AE73" s="4">
        <v>998</v>
      </c>
      <c r="AF73" s="16">
        <f t="shared" si="20"/>
        <v>0.998</v>
      </c>
      <c r="AR73" s="4">
        <v>17</v>
      </c>
      <c r="AS73" s="4">
        <v>256.14999999999998</v>
      </c>
      <c r="AT73" s="4">
        <v>998</v>
      </c>
      <c r="AU73" s="16">
        <f t="shared" si="21"/>
        <v>0.998</v>
      </c>
      <c r="BG73" s="4">
        <v>17</v>
      </c>
      <c r="BH73" s="4">
        <v>581.41</v>
      </c>
      <c r="BI73" s="4">
        <v>933</v>
      </c>
      <c r="BJ73" s="16">
        <f t="shared" si="22"/>
        <v>0.93300000000000005</v>
      </c>
      <c r="BV73" s="4">
        <v>17</v>
      </c>
      <c r="BW73" s="4">
        <v>37.700000000000003</v>
      </c>
      <c r="BX73" s="4">
        <v>6</v>
      </c>
      <c r="BY73" s="16">
        <f t="shared" si="23"/>
        <v>6.0000000000000001E-3</v>
      </c>
      <c r="CK73" s="4">
        <v>17</v>
      </c>
      <c r="CL73" s="4">
        <v>13.23</v>
      </c>
      <c r="CM73" s="4">
        <v>2</v>
      </c>
      <c r="CN73" s="16">
        <f t="shared" si="24"/>
        <v>2E-3</v>
      </c>
    </row>
    <row r="74" spans="6:92">
      <c r="F74" s="4">
        <v>18</v>
      </c>
      <c r="G74" s="1">
        <v>50</v>
      </c>
      <c r="N74" s="4">
        <v>18</v>
      </c>
      <c r="O74" s="4">
        <v>238.93</v>
      </c>
      <c r="P74" s="4">
        <v>998</v>
      </c>
      <c r="Q74" s="16">
        <f t="shared" si="27"/>
        <v>0.998</v>
      </c>
      <c r="AC74" s="4">
        <v>18</v>
      </c>
      <c r="AD74" s="4">
        <v>238.93</v>
      </c>
      <c r="AE74" s="4">
        <v>998</v>
      </c>
      <c r="AF74" s="16">
        <f t="shared" si="20"/>
        <v>0.998</v>
      </c>
      <c r="AR74" s="4">
        <v>18</v>
      </c>
      <c r="AS74" s="4">
        <v>238.93</v>
      </c>
      <c r="AT74" s="4">
        <v>998</v>
      </c>
      <c r="AU74" s="16">
        <f t="shared" si="21"/>
        <v>0.998</v>
      </c>
      <c r="BG74" s="4">
        <v>18</v>
      </c>
      <c r="BH74" s="4">
        <v>493.04</v>
      </c>
      <c r="BI74" s="4">
        <v>950</v>
      </c>
      <c r="BJ74" s="16">
        <f t="shared" si="22"/>
        <v>0.95</v>
      </c>
      <c r="BV74" s="4">
        <v>18</v>
      </c>
      <c r="BW74" s="4">
        <v>152.78</v>
      </c>
      <c r="BX74" s="4">
        <v>27</v>
      </c>
      <c r="BY74" s="16">
        <f t="shared" si="23"/>
        <v>2.7E-2</v>
      </c>
      <c r="CK74" s="4">
        <v>18</v>
      </c>
      <c r="CL74" s="4">
        <v>25.47</v>
      </c>
      <c r="CM74" s="4">
        <v>3</v>
      </c>
      <c r="CN74" s="16">
        <f t="shared" si="24"/>
        <v>3.0000000000000001E-3</v>
      </c>
    </row>
    <row r="75" spans="6:92">
      <c r="F75" s="4">
        <v>19</v>
      </c>
      <c r="G75" s="1">
        <v>50</v>
      </c>
      <c r="N75" s="4">
        <v>19</v>
      </c>
      <c r="O75" s="4">
        <v>261.16000000000003</v>
      </c>
      <c r="P75" s="4">
        <v>1000</v>
      </c>
      <c r="Q75" s="16">
        <f t="shared" si="27"/>
        <v>1</v>
      </c>
      <c r="AC75" s="4">
        <v>19</v>
      </c>
      <c r="AD75" s="4">
        <v>261.16000000000003</v>
      </c>
      <c r="AE75" s="4">
        <v>1000</v>
      </c>
      <c r="AF75" s="16">
        <f t="shared" si="20"/>
        <v>1</v>
      </c>
      <c r="AR75" s="4">
        <v>19</v>
      </c>
      <c r="AS75" s="4">
        <v>261.16000000000003</v>
      </c>
      <c r="AT75" s="4">
        <v>1000</v>
      </c>
      <c r="AU75" s="16">
        <f t="shared" si="21"/>
        <v>1</v>
      </c>
      <c r="BG75" s="4">
        <v>19</v>
      </c>
      <c r="BH75" s="4">
        <v>424.64</v>
      </c>
      <c r="BI75" s="4">
        <v>957</v>
      </c>
      <c r="BJ75" s="16">
        <f t="shared" si="22"/>
        <v>0.95699999999999996</v>
      </c>
      <c r="BV75" s="4">
        <v>19</v>
      </c>
      <c r="BW75" s="4">
        <v>123.31</v>
      </c>
      <c r="BX75" s="4">
        <v>31</v>
      </c>
      <c r="BY75" s="16">
        <f t="shared" si="23"/>
        <v>3.1E-2</v>
      </c>
      <c r="CK75" s="4">
        <v>19</v>
      </c>
      <c r="CL75" s="4">
        <v>25.46</v>
      </c>
      <c r="CM75" s="4">
        <v>3</v>
      </c>
      <c r="CN75" s="16">
        <f t="shared" si="24"/>
        <v>3.0000000000000001E-3</v>
      </c>
    </row>
    <row r="76" spans="6:92">
      <c r="F76" s="4">
        <v>20</v>
      </c>
      <c r="G76" s="1">
        <v>50</v>
      </c>
      <c r="N76" s="4">
        <v>20</v>
      </c>
      <c r="O76" s="4">
        <v>232.24</v>
      </c>
      <c r="P76" s="4">
        <v>997</v>
      </c>
      <c r="Q76" s="16">
        <f t="shared" si="27"/>
        <v>0.997</v>
      </c>
      <c r="AC76" s="4">
        <v>20</v>
      </c>
      <c r="AD76" s="4">
        <v>232.24</v>
      </c>
      <c r="AE76" s="4">
        <v>997</v>
      </c>
      <c r="AF76" s="16">
        <f t="shared" si="20"/>
        <v>0.997</v>
      </c>
      <c r="AR76" s="4">
        <v>20</v>
      </c>
      <c r="AS76" s="4">
        <v>232.24</v>
      </c>
      <c r="AT76" s="4">
        <v>997</v>
      </c>
      <c r="AU76" s="16">
        <f t="shared" si="21"/>
        <v>0.997</v>
      </c>
      <c r="BG76" s="4">
        <v>20</v>
      </c>
      <c r="BH76" s="4">
        <v>669.27</v>
      </c>
      <c r="BI76" s="4">
        <v>853</v>
      </c>
      <c r="BJ76" s="16">
        <f t="shared" si="22"/>
        <v>0.85299999999999998</v>
      </c>
      <c r="BV76" s="4">
        <v>20</v>
      </c>
      <c r="BW76" s="4">
        <v>375.74</v>
      </c>
      <c r="BX76" s="4">
        <v>94</v>
      </c>
      <c r="BY76" s="16">
        <f t="shared" si="23"/>
        <v>9.4E-2</v>
      </c>
      <c r="CK76" s="4">
        <v>20</v>
      </c>
      <c r="CL76" s="4">
        <v>13.23</v>
      </c>
      <c r="CM76" s="4">
        <v>2</v>
      </c>
      <c r="CN76" s="16">
        <f t="shared" si="24"/>
        <v>2E-3</v>
      </c>
    </row>
  </sheetData>
  <mergeCells count="24">
    <mergeCell ref="A53:B53"/>
    <mergeCell ref="N55:AB55"/>
    <mergeCell ref="AC55:AQ55"/>
    <mergeCell ref="AR55:BF55"/>
    <mergeCell ref="BG5:BU5"/>
    <mergeCell ref="BG30:BU30"/>
    <mergeCell ref="BG55:BU55"/>
    <mergeCell ref="B1:F1"/>
    <mergeCell ref="A3:B3"/>
    <mergeCell ref="A28:B28"/>
    <mergeCell ref="N30:AB30"/>
    <mergeCell ref="N5:AB5"/>
    <mergeCell ref="U59:U60"/>
    <mergeCell ref="AR30:BF30"/>
    <mergeCell ref="AC5:AQ5"/>
    <mergeCell ref="CC59:CC60"/>
    <mergeCell ref="CR59:CR60"/>
    <mergeCell ref="BN59:BN60"/>
    <mergeCell ref="AY59:AY60"/>
    <mergeCell ref="AJ59:AJ60"/>
    <mergeCell ref="AC30:AQ30"/>
    <mergeCell ref="AR5:BF5"/>
    <mergeCell ref="BV55:CJ55"/>
    <mergeCell ref="CK55:CY55"/>
  </mergeCells>
  <pageMargins left="0.7" right="0.7" top="0.75" bottom="0.75" header="0.3" footer="0.3"/>
  <pageSetup paperSize="9" orientation="portrait" horizontalDpi="30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Foglio11"/>
  <dimension ref="A1:BA99"/>
  <sheetViews>
    <sheetView tabSelected="1" topLeftCell="AD55" zoomScale="85" zoomScaleNormal="85" workbookViewId="0">
      <selection activeCell="AG58" sqref="AG58"/>
    </sheetView>
  </sheetViews>
  <sheetFormatPr defaultRowHeight="15"/>
  <cols>
    <col min="2" max="2" width="9.140625" customWidth="1"/>
    <col min="3" max="3" width="2.7109375" bestFit="1" customWidth="1"/>
    <col min="4" max="4" width="9" customWidth="1"/>
    <col min="5" max="5" width="11.7109375" customWidth="1"/>
    <col min="6" max="6" width="3" bestFit="1" customWidth="1"/>
    <col min="7" max="7" width="9.85546875" customWidth="1"/>
    <col min="8" max="8" width="9.140625" customWidth="1"/>
    <col min="9" max="9" width="2.7109375" bestFit="1" customWidth="1"/>
    <col min="10" max="10" width="10.140625" customWidth="1"/>
    <col min="11" max="11" width="11.7109375" customWidth="1"/>
    <col min="12" max="12" width="2.7109375" bestFit="1" customWidth="1"/>
    <col min="13" max="13" width="9" customWidth="1"/>
    <col min="14" max="14" width="9.140625" customWidth="1"/>
    <col min="15" max="15" width="2.7109375" bestFit="1" customWidth="1"/>
    <col min="16" max="16" width="9" customWidth="1"/>
    <col min="17" max="17" width="11.7109375" customWidth="1"/>
    <col min="18" max="18" width="2.7109375" bestFit="1" customWidth="1"/>
    <col min="19" max="19" width="9" customWidth="1"/>
    <col min="20" max="20" width="10.5703125" customWidth="1"/>
    <col min="21" max="21" width="2.7109375" bestFit="1" customWidth="1"/>
    <col min="22" max="22" width="7.7109375" customWidth="1"/>
    <col min="23" max="23" width="11.7109375" customWidth="1"/>
    <col min="24" max="24" width="2.7109375" bestFit="1" customWidth="1"/>
    <col min="25" max="25" width="7.7109375" customWidth="1"/>
    <col min="26" max="29" width="9.140625" customWidth="1"/>
    <col min="31" max="31" width="9.140625" customWidth="1"/>
    <col min="33" max="35" width="9.140625" customWidth="1"/>
    <col min="37" max="37" width="9.140625" customWidth="1"/>
    <col min="39" max="41" width="9.140625" customWidth="1"/>
    <col min="43" max="43" width="9.140625" customWidth="1"/>
    <col min="46" max="46" width="9.140625" customWidth="1"/>
    <col min="49" max="49" width="9.140625" customWidth="1"/>
    <col min="52" max="52" width="9.140625" customWidth="1"/>
    <col min="55" max="55" width="9.140625" customWidth="1"/>
    <col min="58" max="58" width="9.140625" customWidth="1"/>
    <col min="61" max="61" width="9.140625" customWidth="1"/>
    <col min="64" max="64" width="9.140625" customWidth="1"/>
  </cols>
  <sheetData>
    <row r="1" spans="1:7" ht="27" thickBot="1">
      <c r="B1" s="205" t="s">
        <v>31</v>
      </c>
      <c r="C1" s="206"/>
      <c r="F1">
        <f ca="1">INDIRECT(A6&amp;"!$N$7")</f>
        <v>1</v>
      </c>
    </row>
    <row r="3" spans="1:7">
      <c r="A3" s="196" t="s">
        <v>28</v>
      </c>
      <c r="B3" s="233" t="s">
        <v>24</v>
      </c>
      <c r="C3" s="234"/>
      <c r="D3" s="234"/>
      <c r="E3" s="234"/>
      <c r="F3" s="234"/>
      <c r="G3" s="234"/>
    </row>
    <row r="4" spans="1:7">
      <c r="A4" s="197"/>
      <c r="B4" s="230" t="s">
        <v>29</v>
      </c>
      <c r="C4" s="231"/>
      <c r="D4" s="232"/>
      <c r="E4" s="225" t="s">
        <v>30</v>
      </c>
      <c r="F4" s="226"/>
      <c r="G4" s="226"/>
    </row>
    <row r="5" spans="1:7">
      <c r="A5" s="198"/>
      <c r="B5" s="57" t="s">
        <v>26</v>
      </c>
      <c r="D5" s="57" t="s">
        <v>27</v>
      </c>
      <c r="E5" s="57" t="s">
        <v>26</v>
      </c>
      <c r="G5" s="27" t="s">
        <v>27</v>
      </c>
    </row>
    <row r="6" spans="1:7">
      <c r="A6" s="88">
        <v>2</v>
      </c>
      <c r="B6" s="18">
        <f>'2'!$L$7</f>
        <v>13.234444444444442</v>
      </c>
      <c r="D6" s="21">
        <f>'2'!$M$7</f>
        <v>0.95</v>
      </c>
      <c r="E6" s="18">
        <f>'2'!$L$32</f>
        <v>13.23</v>
      </c>
      <c r="G6" s="21">
        <f>'2'!$M$32</f>
        <v>1</v>
      </c>
    </row>
    <row r="7" spans="1:7">
      <c r="A7" s="89">
        <v>5</v>
      </c>
      <c r="B7" s="19">
        <f>'5'!$L$7</f>
        <v>36.97</v>
      </c>
      <c r="D7" s="22">
        <f>'5'!$M$7</f>
        <v>0.91999999999999993</v>
      </c>
      <c r="E7" s="19">
        <f>'5'!$L$32</f>
        <v>37.69</v>
      </c>
      <c r="G7" s="22">
        <f>'5'!$M$32</f>
        <v>1</v>
      </c>
    </row>
    <row r="8" spans="1:7">
      <c r="A8" s="89">
        <v>10</v>
      </c>
      <c r="B8" s="19">
        <f>'10'!$L$7</f>
        <v>54.376999999999995</v>
      </c>
      <c r="D8" s="22">
        <f>'10'!$M$7</f>
        <v>0.74</v>
      </c>
      <c r="E8" s="19">
        <f>'10'!$L$32</f>
        <v>66.383999999999986</v>
      </c>
      <c r="G8" s="22">
        <f>'10'!$M$32</f>
        <v>0.99</v>
      </c>
    </row>
    <row r="9" spans="1:7">
      <c r="A9" s="89">
        <v>30</v>
      </c>
      <c r="B9" s="19">
        <f>'30'!$L$7</f>
        <v>108.196</v>
      </c>
      <c r="D9" s="22">
        <f>'30'!$M$7</f>
        <v>0.54666666666666675</v>
      </c>
      <c r="E9" s="19">
        <f>'30'!$L$32</f>
        <v>114.86799999999998</v>
      </c>
      <c r="G9" s="22">
        <f>'30'!$M$32</f>
        <v>1</v>
      </c>
    </row>
    <row r="10" spans="1:7">
      <c r="A10" s="89">
        <v>50</v>
      </c>
      <c r="B10" s="19">
        <f>'50'!$L$7</f>
        <v>135.12</v>
      </c>
      <c r="D10" s="22">
        <f>'50'!$M$7</f>
        <v>0.81600000000000006</v>
      </c>
      <c r="E10" s="19">
        <f>'50'!$L$32</f>
        <v>107.58399999999999</v>
      </c>
      <c r="G10" s="22">
        <f>'50'!$M$32</f>
        <v>1</v>
      </c>
    </row>
    <row r="11" spans="1:7">
      <c r="A11" s="89">
        <v>80</v>
      </c>
      <c r="B11" s="19">
        <f>'80'!$L$7</f>
        <v>90.76111111111112</v>
      </c>
      <c r="D11" s="22">
        <f>'80'!$M$7</f>
        <v>0.17375000000000002</v>
      </c>
      <c r="E11" s="19">
        <f>'80'!$L$32</f>
        <v>211.99200000000002</v>
      </c>
      <c r="G11" s="22">
        <f>'80'!$M$32</f>
        <v>0.8</v>
      </c>
    </row>
    <row r="12" spans="1:7">
      <c r="A12" s="89">
        <v>100</v>
      </c>
      <c r="B12" s="19">
        <f>'100'!$L$7</f>
        <v>141.85</v>
      </c>
      <c r="D12" s="22">
        <f>'100'!$M$7</f>
        <v>0.20700000000000002</v>
      </c>
      <c r="E12" s="19">
        <f>'100'!$L$32</f>
        <v>212.55800000000005</v>
      </c>
      <c r="G12" s="22">
        <f>'100'!$M$32</f>
        <v>0.94299999999999995</v>
      </c>
    </row>
    <row r="13" spans="1:7">
      <c r="A13" s="89">
        <v>200</v>
      </c>
      <c r="B13" s="19">
        <f>'200'!$L$7</f>
        <v>506.0855555555554</v>
      </c>
      <c r="D13" s="22">
        <f>'200'!$M$7</f>
        <v>2.3E-2</v>
      </c>
      <c r="E13" s="19">
        <f>'200'!$L$32</f>
        <v>118.59900000000002</v>
      </c>
      <c r="G13" s="22">
        <f>'200'!$M$32</f>
        <v>0.14750000000000002</v>
      </c>
    </row>
    <row r="14" spans="1:7">
      <c r="A14" s="89">
        <v>500</v>
      </c>
      <c r="B14" s="19">
        <f>'500'!$L$7</f>
        <v>16.287500000000001</v>
      </c>
      <c r="D14" s="22">
        <f>'500'!$M$7</f>
        <v>3.0000000000000005E-3</v>
      </c>
      <c r="E14" s="19">
        <f>'500'!$L$32</f>
        <v>39.124285714285712</v>
      </c>
      <c r="G14" s="22">
        <f>'500'!$M$32</f>
        <v>7.4000000000000012E-3</v>
      </c>
    </row>
    <row r="15" spans="1:7">
      <c r="A15" s="90">
        <v>1000</v>
      </c>
      <c r="B15" s="20">
        <f>'1000'!$L$7</f>
        <v>19.344999999999999</v>
      </c>
      <c r="D15" s="23">
        <f>'1000'!$M$7</f>
        <v>1.3000000000000002E-3</v>
      </c>
      <c r="E15" s="20">
        <f>'1000'!$L$32</f>
        <v>21.386666666666667</v>
      </c>
      <c r="G15" s="23">
        <f>'1000'!$M$32</f>
        <v>2.0000000000000005E-3</v>
      </c>
    </row>
    <row r="17" spans="1:25">
      <c r="A17" s="196" t="s">
        <v>28</v>
      </c>
      <c r="B17" s="222" t="s">
        <v>25</v>
      </c>
      <c r="C17" s="223"/>
      <c r="D17" s="223"/>
      <c r="E17" s="223"/>
      <c r="F17" s="223"/>
      <c r="G17" s="223"/>
      <c r="H17" s="223"/>
      <c r="I17" s="223"/>
      <c r="J17" s="223"/>
      <c r="K17" s="223"/>
      <c r="L17" s="223"/>
      <c r="M17" s="223"/>
      <c r="N17" s="223"/>
      <c r="O17" s="223"/>
      <c r="P17" s="223"/>
      <c r="Q17" s="223"/>
      <c r="R17" s="223"/>
      <c r="S17" s="223"/>
      <c r="T17" s="223"/>
      <c r="U17" s="223"/>
      <c r="V17" s="223"/>
      <c r="W17" s="223"/>
      <c r="X17" s="223"/>
      <c r="Y17" s="224"/>
    </row>
    <row r="18" spans="1:25">
      <c r="A18" s="197"/>
      <c r="B18" s="219" t="s">
        <v>29</v>
      </c>
      <c r="C18" s="220"/>
      <c r="D18" s="220"/>
      <c r="E18" s="220"/>
      <c r="F18" s="220"/>
      <c r="G18" s="221"/>
      <c r="H18" s="219" t="s">
        <v>30</v>
      </c>
      <c r="I18" s="220"/>
      <c r="J18" s="220"/>
      <c r="K18" s="220"/>
      <c r="L18" s="220"/>
      <c r="M18" s="221"/>
      <c r="N18" s="219" t="s">
        <v>48</v>
      </c>
      <c r="O18" s="220"/>
      <c r="P18" s="220"/>
      <c r="Q18" s="220"/>
      <c r="R18" s="220"/>
      <c r="S18" s="221"/>
      <c r="T18" s="222" t="s">
        <v>39</v>
      </c>
      <c r="U18" s="223"/>
      <c r="V18" s="223"/>
      <c r="W18" s="223"/>
      <c r="X18" s="223"/>
      <c r="Y18" s="224"/>
    </row>
    <row r="19" spans="1:25">
      <c r="A19" s="198"/>
      <c r="B19" s="69" t="s">
        <v>26</v>
      </c>
      <c r="C19" s="70"/>
      <c r="D19" s="74" t="s">
        <v>57</v>
      </c>
      <c r="E19" s="69" t="s">
        <v>27</v>
      </c>
      <c r="F19" s="70"/>
      <c r="G19" s="74" t="s">
        <v>57</v>
      </c>
      <c r="H19" s="69" t="s">
        <v>26</v>
      </c>
      <c r="I19" s="70"/>
      <c r="J19" s="74" t="s">
        <v>57</v>
      </c>
      <c r="K19" s="69" t="s">
        <v>27</v>
      </c>
      <c r="L19" s="70"/>
      <c r="M19" s="79" t="s">
        <v>57</v>
      </c>
      <c r="N19" s="69" t="s">
        <v>26</v>
      </c>
      <c r="O19" s="70"/>
      <c r="P19" s="74" t="s">
        <v>57</v>
      </c>
      <c r="Q19" s="69" t="s">
        <v>27</v>
      </c>
      <c r="R19" s="70"/>
      <c r="S19" s="79" t="s">
        <v>57</v>
      </c>
      <c r="T19" s="53" t="s">
        <v>40</v>
      </c>
      <c r="U19" s="58"/>
      <c r="V19" s="54" t="s">
        <v>57</v>
      </c>
      <c r="W19" s="53" t="s">
        <v>27</v>
      </c>
      <c r="X19" s="58"/>
      <c r="Y19" s="54" t="s">
        <v>57</v>
      </c>
    </row>
    <row r="20" spans="1:25">
      <c r="A20" s="88">
        <v>2</v>
      </c>
      <c r="B20" s="68">
        <f ca="1">INDIRECT($A20&amp;"!$W$7")</f>
        <v>13.23</v>
      </c>
      <c r="C20" s="76" t="s">
        <v>42</v>
      </c>
      <c r="D20" s="75">
        <f ca="1">INDIRECT($A20&amp;"!$X$7")</f>
        <v>0</v>
      </c>
      <c r="E20" s="24">
        <f ca="1">INDIRECT($A20&amp;"!$AA$7")</f>
        <v>0.97499999999999998</v>
      </c>
      <c r="F20" s="76" t="s">
        <v>42</v>
      </c>
      <c r="G20" s="65">
        <f ca="1">INDIRECT($A20&amp;"!$AB$7")</f>
        <v>5.2499999999999998E-2</v>
      </c>
      <c r="H20" s="68">
        <f ca="1">INDIRECT($A20&amp;"!$W$32")</f>
        <v>13.2</v>
      </c>
      <c r="I20" s="76" t="s">
        <v>42</v>
      </c>
      <c r="J20" s="75">
        <f ca="1">INDIRECT($A20&amp;"!$X$32")</f>
        <v>2.0499999999999997E-7</v>
      </c>
      <c r="K20" s="24">
        <f ca="1">INDIRECT($A20&amp;"!$AA$32")</f>
        <v>1</v>
      </c>
      <c r="L20" s="76" t="s">
        <v>42</v>
      </c>
      <c r="M20" s="94">
        <f ca="1">INDIRECT($A20&amp;"!$AB$32")</f>
        <v>0</v>
      </c>
      <c r="N20" s="68">
        <f ca="1">INDIRECT($A20&amp;"!$W$57")</f>
        <v>13.2</v>
      </c>
      <c r="O20" s="76" t="s">
        <v>42</v>
      </c>
      <c r="P20" s="75">
        <f ca="1">INDIRECT($A20&amp;"!$X$57")</f>
        <v>2.0499999999999997E-7</v>
      </c>
      <c r="Q20" s="24">
        <f ca="1">INDIRECT($A20&amp;"!$AA$57")</f>
        <v>1</v>
      </c>
      <c r="R20" s="76" t="s">
        <v>42</v>
      </c>
      <c r="S20" s="65">
        <f ca="1">INDIRECT($A20&amp;"!$AB$57")</f>
        <v>0</v>
      </c>
      <c r="T20" s="97">
        <f ca="1">AVERAGE(B20,H20,N20)</f>
        <v>13.209999999999999</v>
      </c>
      <c r="U20" s="76" t="s">
        <v>42</v>
      </c>
      <c r="V20" s="71">
        <f ca="1">AVERAGE(J20,P20)</f>
        <v>2.0499999999999997E-7</v>
      </c>
      <c r="W20" s="24">
        <f ca="1">AVERAGE(E20,K20,Q20)</f>
        <v>0.9916666666666667</v>
      </c>
      <c r="X20" s="76" t="s">
        <v>42</v>
      </c>
      <c r="Y20" s="65">
        <f ca="1">AVERAGE(M20,S20)</f>
        <v>0</v>
      </c>
    </row>
    <row r="21" spans="1:25">
      <c r="A21" s="89">
        <v>5</v>
      </c>
      <c r="B21" s="100">
        <f t="shared" ref="B21:B29" ca="1" si="0">INDIRECT($A21&amp;"!$W$7")</f>
        <v>34.9</v>
      </c>
      <c r="C21" s="77" t="s">
        <v>42</v>
      </c>
      <c r="D21" s="101">
        <f t="shared" ref="D21:D29" ca="1" si="1">INDIRECT($A21&amp;"!$X$7")</f>
        <v>4.1399999999999997</v>
      </c>
      <c r="E21" s="25">
        <f t="shared" ref="E21:E29" ca="1" si="2">INDIRECT($A21&amp;"!$AA$7")</f>
        <v>0.86</v>
      </c>
      <c r="F21" s="77" t="s">
        <v>42</v>
      </c>
      <c r="G21" s="66">
        <f t="shared" ref="G21:G29" ca="1" si="3">INDIRECT($A21&amp;"!$AB$7")</f>
        <v>0.1056</v>
      </c>
      <c r="H21" s="100">
        <f t="shared" ref="H21:H29" ca="1" si="4">INDIRECT($A21&amp;"!$W$32")</f>
        <v>37.69</v>
      </c>
      <c r="I21" s="77" t="s">
        <v>42</v>
      </c>
      <c r="J21" s="101">
        <f t="shared" ref="J21:J29" ca="1" si="5">INDIRECT($A21&amp;"!$X$32")</f>
        <v>0</v>
      </c>
      <c r="K21" s="25">
        <f t="shared" ref="K21:K29" ca="1" si="6">INDIRECT($A21&amp;"!$AA$32")</f>
        <v>1</v>
      </c>
      <c r="L21" s="77" t="s">
        <v>42</v>
      </c>
      <c r="M21" s="95">
        <f t="shared" ref="M21:M29" ca="1" si="7">INDIRECT($A21&amp;"!$AB$32")</f>
        <v>0</v>
      </c>
      <c r="N21" s="100">
        <f t="shared" ref="N21:N29" ca="1" si="8">INDIRECT($A21&amp;"!$W$57")</f>
        <v>37.69</v>
      </c>
      <c r="O21" s="77" t="s">
        <v>42</v>
      </c>
      <c r="P21" s="101">
        <f t="shared" ref="P21:P29" ca="1" si="9">INDIRECT($A21&amp;"!$X$57")</f>
        <v>0</v>
      </c>
      <c r="Q21" s="25">
        <f t="shared" ref="Q21:Q29" ca="1" si="10">INDIRECT($A21&amp;"!$AA$57")</f>
        <v>1</v>
      </c>
      <c r="R21" s="77" t="s">
        <v>42</v>
      </c>
      <c r="S21" s="66">
        <f t="shared" ref="S21:S29" ca="1" si="11">INDIRECT($A21&amp;"!$AB$57")</f>
        <v>0</v>
      </c>
      <c r="T21" s="98">
        <f t="shared" ref="T21:T29" ca="1" si="12">AVERAGE(B21,H21,N21)</f>
        <v>36.76</v>
      </c>
      <c r="U21" s="77" t="s">
        <v>42</v>
      </c>
      <c r="V21" s="72">
        <f t="shared" ref="V21:V29" ca="1" si="13">AVERAGE(J21,P21)</f>
        <v>0</v>
      </c>
      <c r="W21" s="25">
        <f t="shared" ref="W21:W29" ca="1" si="14">AVERAGE(E21,K21,Q21)</f>
        <v>0.95333333333333325</v>
      </c>
      <c r="X21" s="77" t="s">
        <v>42</v>
      </c>
      <c r="Y21" s="66">
        <f t="shared" ref="Y21:Y29" ca="1" si="15">AVERAGE(M21,S21)</f>
        <v>0</v>
      </c>
    </row>
    <row r="22" spans="1:25">
      <c r="A22" s="89">
        <v>10</v>
      </c>
      <c r="B22" s="100">
        <f t="shared" ca="1" si="0"/>
        <v>65.7</v>
      </c>
      <c r="C22" s="77" t="s">
        <v>42</v>
      </c>
      <c r="D22" s="101">
        <f t="shared" ca="1" si="1"/>
        <v>6.89</v>
      </c>
      <c r="E22" s="25">
        <f t="shared" ca="1" si="2"/>
        <v>0.94000000000000006</v>
      </c>
      <c r="F22" s="77" t="s">
        <v>42</v>
      </c>
      <c r="G22" s="66">
        <f t="shared" ca="1" si="3"/>
        <v>6.1499999999999999E-2</v>
      </c>
      <c r="H22" s="100">
        <f t="shared" ca="1" si="4"/>
        <v>57.3</v>
      </c>
      <c r="I22" s="77" t="s">
        <v>42</v>
      </c>
      <c r="J22" s="101">
        <f t="shared" ca="1" si="5"/>
        <v>2.13</v>
      </c>
      <c r="K22" s="25">
        <f t="shared" ca="1" si="6"/>
        <v>1</v>
      </c>
      <c r="L22" s="77" t="s">
        <v>42</v>
      </c>
      <c r="M22" s="95">
        <f t="shared" ca="1" si="7"/>
        <v>0</v>
      </c>
      <c r="N22" s="100">
        <f t="shared" ca="1" si="8"/>
        <v>64.930000000000007</v>
      </c>
      <c r="O22" s="77" t="s">
        <v>42</v>
      </c>
      <c r="P22" s="101">
        <f t="shared" ca="1" si="9"/>
        <v>0</v>
      </c>
      <c r="Q22" s="25">
        <f t="shared" ca="1" si="10"/>
        <v>1</v>
      </c>
      <c r="R22" s="77" t="s">
        <v>42</v>
      </c>
      <c r="S22" s="66">
        <f t="shared" ca="1" si="11"/>
        <v>0</v>
      </c>
      <c r="T22" s="98">
        <f t="shared" ca="1" si="12"/>
        <v>62.643333333333338</v>
      </c>
      <c r="U22" s="77" t="s">
        <v>42</v>
      </c>
      <c r="V22" s="72">
        <f t="shared" ca="1" si="13"/>
        <v>1.0649999999999999</v>
      </c>
      <c r="W22" s="25">
        <f t="shared" ca="1" si="14"/>
        <v>0.98</v>
      </c>
      <c r="X22" s="77" t="s">
        <v>42</v>
      </c>
      <c r="Y22" s="66">
        <f t="shared" ca="1" si="15"/>
        <v>0</v>
      </c>
    </row>
    <row r="23" spans="1:25">
      <c r="A23" s="89">
        <v>30</v>
      </c>
      <c r="B23" s="100">
        <f t="shared" ca="1" si="0"/>
        <v>119</v>
      </c>
      <c r="C23" s="77" t="s">
        <v>42</v>
      </c>
      <c r="D23" s="101">
        <f t="shared" ca="1" si="1"/>
        <v>21.2</v>
      </c>
      <c r="E23" s="25">
        <f t="shared" ca="1" si="2"/>
        <v>0.86333333333333329</v>
      </c>
      <c r="F23" s="77" t="s">
        <v>42</v>
      </c>
      <c r="G23" s="66">
        <f t="shared" ca="1" si="3"/>
        <v>0.127</v>
      </c>
      <c r="H23" s="100">
        <f t="shared" ca="1" si="4"/>
        <v>90.1</v>
      </c>
      <c r="I23" s="77" t="s">
        <v>42</v>
      </c>
      <c r="J23" s="101">
        <f t="shared" ca="1" si="5"/>
        <v>3.25</v>
      </c>
      <c r="K23" s="25">
        <f t="shared" ca="1" si="6"/>
        <v>1</v>
      </c>
      <c r="L23" s="77" t="s">
        <v>42</v>
      </c>
      <c r="M23" s="95">
        <f t="shared" ca="1" si="7"/>
        <v>3.5000000000000001E-3</v>
      </c>
      <c r="N23" s="100">
        <f t="shared" ca="1" si="8"/>
        <v>172</v>
      </c>
      <c r="O23" s="77" t="s">
        <v>42</v>
      </c>
      <c r="P23" s="101">
        <f t="shared" ca="1" si="9"/>
        <v>2.0799999999999998E-3</v>
      </c>
      <c r="Q23" s="25">
        <f t="shared" ca="1" si="10"/>
        <v>1</v>
      </c>
      <c r="R23" s="77" t="s">
        <v>42</v>
      </c>
      <c r="S23" s="66">
        <f t="shared" ca="1" si="11"/>
        <v>0</v>
      </c>
      <c r="T23" s="98">
        <f t="shared" ca="1" si="12"/>
        <v>127.03333333333335</v>
      </c>
      <c r="U23" s="77" t="s">
        <v>42</v>
      </c>
      <c r="V23" s="72">
        <f t="shared" ca="1" si="13"/>
        <v>1.6260399999999999</v>
      </c>
      <c r="W23" s="25">
        <f t="shared" ca="1" si="14"/>
        <v>0.95444444444444443</v>
      </c>
      <c r="X23" s="77" t="s">
        <v>42</v>
      </c>
      <c r="Y23" s="66">
        <f t="shared" ca="1" si="15"/>
        <v>1.75E-3</v>
      </c>
    </row>
    <row r="24" spans="1:25">
      <c r="A24" s="89">
        <v>50</v>
      </c>
      <c r="B24" s="100">
        <f t="shared" ca="1" si="0"/>
        <v>121</v>
      </c>
      <c r="C24" s="77" t="s">
        <v>42</v>
      </c>
      <c r="D24" s="101">
        <f t="shared" ca="1" si="1"/>
        <v>22.1</v>
      </c>
      <c r="E24" s="25">
        <f t="shared" ca="1" si="2"/>
        <v>0.754</v>
      </c>
      <c r="F24" s="77" t="s">
        <v>42</v>
      </c>
      <c r="G24" s="66">
        <f t="shared" ca="1" si="3"/>
        <v>0.14859999999999998</v>
      </c>
      <c r="H24" s="100">
        <f t="shared" ca="1" si="4"/>
        <v>113</v>
      </c>
      <c r="I24" s="77" t="s">
        <v>42</v>
      </c>
      <c r="J24" s="101">
        <f t="shared" ca="1" si="5"/>
        <v>5.05</v>
      </c>
      <c r="K24" s="25">
        <f t="shared" ca="1" si="6"/>
        <v>1</v>
      </c>
      <c r="L24" s="77" t="s">
        <v>42</v>
      </c>
      <c r="M24" s="95">
        <f t="shared" ca="1" si="7"/>
        <v>0</v>
      </c>
      <c r="N24" s="100">
        <f t="shared" ca="1" si="8"/>
        <v>241</v>
      </c>
      <c r="O24" s="77" t="s">
        <v>42</v>
      </c>
      <c r="P24" s="101">
        <f t="shared" ca="1" si="9"/>
        <v>6.41</v>
      </c>
      <c r="Q24" s="25">
        <f t="shared" ca="1" si="10"/>
        <v>0.998</v>
      </c>
      <c r="R24" s="77" t="s">
        <v>42</v>
      </c>
      <c r="S24" s="66">
        <f t="shared" ca="1" si="11"/>
        <v>3.4200000000000003E-3</v>
      </c>
      <c r="T24" s="98">
        <f t="shared" ca="1" si="12"/>
        <v>158.33333333333334</v>
      </c>
      <c r="U24" s="77" t="s">
        <v>42</v>
      </c>
      <c r="V24" s="72">
        <f t="shared" ca="1" si="13"/>
        <v>5.73</v>
      </c>
      <c r="W24" s="25">
        <f t="shared" ca="1" si="14"/>
        <v>0.91733333333333322</v>
      </c>
      <c r="X24" s="77" t="s">
        <v>42</v>
      </c>
      <c r="Y24" s="66">
        <f t="shared" ca="1" si="15"/>
        <v>1.7100000000000001E-3</v>
      </c>
    </row>
    <row r="25" spans="1:25">
      <c r="A25" s="89">
        <v>80</v>
      </c>
      <c r="B25" s="100">
        <f t="shared" ca="1" si="0"/>
        <v>189</v>
      </c>
      <c r="C25" s="77" t="s">
        <v>42</v>
      </c>
      <c r="D25" s="101">
        <f t="shared" ca="1" si="1"/>
        <v>26.3</v>
      </c>
      <c r="E25" s="25">
        <f t="shared" ca="1" si="2"/>
        <v>0.80875000000000008</v>
      </c>
      <c r="F25" s="77" t="s">
        <v>42</v>
      </c>
      <c r="G25" s="66">
        <f t="shared" ca="1" si="3"/>
        <v>0.13999999999999999</v>
      </c>
      <c r="H25" s="100">
        <f t="shared" ca="1" si="4"/>
        <v>134</v>
      </c>
      <c r="I25" s="77" t="s">
        <v>42</v>
      </c>
      <c r="J25" s="101">
        <f t="shared" ca="1" si="5"/>
        <v>6.1</v>
      </c>
      <c r="K25" s="25">
        <f t="shared" ca="1" si="6"/>
        <v>1</v>
      </c>
      <c r="L25" s="77" t="s">
        <v>42</v>
      </c>
      <c r="M25" s="95">
        <f t="shared" ca="1" si="7"/>
        <v>0</v>
      </c>
      <c r="N25" s="100">
        <f t="shared" ca="1" si="8"/>
        <v>285</v>
      </c>
      <c r="O25" s="77" t="s">
        <v>42</v>
      </c>
      <c r="P25" s="101">
        <f t="shared" ca="1" si="9"/>
        <v>15.4</v>
      </c>
      <c r="Q25" s="25">
        <f t="shared" ca="1" si="10"/>
        <v>0.99375000000000002</v>
      </c>
      <c r="R25" s="77" t="s">
        <v>42</v>
      </c>
      <c r="S25" s="66">
        <f t="shared" ca="1" si="11"/>
        <v>3.0000000000000001E-3</v>
      </c>
      <c r="T25" s="98">
        <f t="shared" ca="1" si="12"/>
        <v>202.66666666666666</v>
      </c>
      <c r="U25" s="77" t="s">
        <v>42</v>
      </c>
      <c r="V25" s="72">
        <f t="shared" ca="1" si="13"/>
        <v>10.75</v>
      </c>
      <c r="W25" s="25">
        <f t="shared" ca="1" si="14"/>
        <v>0.9341666666666667</v>
      </c>
      <c r="X25" s="77" t="s">
        <v>42</v>
      </c>
      <c r="Y25" s="66">
        <f t="shared" ca="1" si="15"/>
        <v>1.5E-3</v>
      </c>
    </row>
    <row r="26" spans="1:25">
      <c r="A26" s="89">
        <v>100</v>
      </c>
      <c r="B26" s="100">
        <f t="shared" ca="1" si="0"/>
        <v>251</v>
      </c>
      <c r="C26" s="77" t="s">
        <v>42</v>
      </c>
      <c r="D26" s="101">
        <f t="shared" ca="1" si="1"/>
        <v>36.4</v>
      </c>
      <c r="E26" s="25">
        <f t="shared" ca="1" si="2"/>
        <v>0.88500000000000001</v>
      </c>
      <c r="F26" s="77" t="s">
        <v>42</v>
      </c>
      <c r="G26" s="66">
        <f t="shared" ca="1" si="3"/>
        <v>8.7100000000000011E-2</v>
      </c>
      <c r="H26" s="100">
        <f t="shared" ca="1" si="4"/>
        <v>145</v>
      </c>
      <c r="I26" s="77" t="s">
        <v>42</v>
      </c>
      <c r="J26" s="101">
        <f t="shared" ca="1" si="5"/>
        <v>7.13</v>
      </c>
      <c r="K26" s="25">
        <f t="shared" ca="1" si="6"/>
        <v>1</v>
      </c>
      <c r="L26" s="77" t="s">
        <v>42</v>
      </c>
      <c r="M26" s="95">
        <f t="shared" ca="1" si="7"/>
        <v>0</v>
      </c>
      <c r="N26" s="100">
        <f t="shared" ca="1" si="8"/>
        <v>300</v>
      </c>
      <c r="O26" s="77" t="s">
        <v>42</v>
      </c>
      <c r="P26" s="101">
        <f t="shared" ca="1" si="9"/>
        <v>10.6</v>
      </c>
      <c r="Q26" s="25">
        <f t="shared" ca="1" si="10"/>
        <v>0.995</v>
      </c>
      <c r="R26" s="77" t="s">
        <v>42</v>
      </c>
      <c r="S26" s="66">
        <f t="shared" ca="1" si="11"/>
        <v>2.8399999999999996E-3</v>
      </c>
      <c r="T26" s="98">
        <f t="shared" ca="1" si="12"/>
        <v>232</v>
      </c>
      <c r="U26" s="77" t="s">
        <v>42</v>
      </c>
      <c r="V26" s="72">
        <f t="shared" ca="1" si="13"/>
        <v>8.8650000000000002</v>
      </c>
      <c r="W26" s="25">
        <f t="shared" ca="1" si="14"/>
        <v>0.96</v>
      </c>
      <c r="X26" s="77" t="s">
        <v>42</v>
      </c>
      <c r="Y26" s="66">
        <f t="shared" ca="1" si="15"/>
        <v>1.4199999999999998E-3</v>
      </c>
    </row>
    <row r="27" spans="1:25">
      <c r="A27" s="89">
        <v>200</v>
      </c>
      <c r="B27" s="100">
        <f t="shared" ca="1" si="0"/>
        <v>340</v>
      </c>
      <c r="C27" s="77" t="s">
        <v>42</v>
      </c>
      <c r="D27" s="101">
        <f t="shared" ca="1" si="1"/>
        <v>60.4</v>
      </c>
      <c r="E27" s="25">
        <f t="shared" ca="1" si="2"/>
        <v>0.81499999999999995</v>
      </c>
      <c r="F27" s="77" t="s">
        <v>42</v>
      </c>
      <c r="G27" s="66">
        <f t="shared" ca="1" si="3"/>
        <v>0.129</v>
      </c>
      <c r="H27" s="100">
        <f t="shared" ca="1" si="4"/>
        <v>200</v>
      </c>
      <c r="I27" s="77" t="s">
        <v>42</v>
      </c>
      <c r="J27" s="101">
        <f t="shared" ca="1" si="5"/>
        <v>10.4</v>
      </c>
      <c r="K27" s="25">
        <f t="shared" ca="1" si="6"/>
        <v>0.995</v>
      </c>
      <c r="L27" s="77" t="s">
        <v>42</v>
      </c>
      <c r="M27" s="95">
        <f t="shared" ca="1" si="7"/>
        <v>3.3E-3</v>
      </c>
      <c r="N27" s="100">
        <f t="shared" ca="1" si="8"/>
        <v>270</v>
      </c>
      <c r="O27" s="77" t="s">
        <v>42</v>
      </c>
      <c r="P27" s="101">
        <f t="shared" ca="1" si="9"/>
        <v>26.5</v>
      </c>
      <c r="Q27" s="25">
        <f t="shared" ca="1" si="10"/>
        <v>0.995</v>
      </c>
      <c r="R27" s="77" t="s">
        <v>42</v>
      </c>
      <c r="S27" s="66">
        <f t="shared" ca="1" si="11"/>
        <v>3.2450000000000001E-3</v>
      </c>
      <c r="T27" s="98">
        <f t="shared" ca="1" si="12"/>
        <v>270</v>
      </c>
      <c r="U27" s="77" t="s">
        <v>42</v>
      </c>
      <c r="V27" s="72">
        <f t="shared" ca="1" si="13"/>
        <v>18.45</v>
      </c>
      <c r="W27" s="25">
        <f t="shared" ca="1" si="14"/>
        <v>0.93500000000000005</v>
      </c>
      <c r="X27" s="77" t="s">
        <v>42</v>
      </c>
      <c r="Y27" s="66">
        <f t="shared" ca="1" si="15"/>
        <v>3.2725000000000002E-3</v>
      </c>
    </row>
    <row r="28" spans="1:25">
      <c r="A28" s="89">
        <v>500</v>
      </c>
      <c r="B28" s="100">
        <f t="shared" ca="1" si="0"/>
        <v>539</v>
      </c>
      <c r="C28" s="77" t="s">
        <v>42</v>
      </c>
      <c r="D28" s="101">
        <f t="shared" ca="1" si="1"/>
        <v>85.3</v>
      </c>
      <c r="E28" s="25">
        <f t="shared" ca="1" si="2"/>
        <v>0.78800000000000003</v>
      </c>
      <c r="F28" s="77" t="s">
        <v>42</v>
      </c>
      <c r="G28" s="66">
        <f t="shared" ca="1" si="3"/>
        <v>0.10679999999999999</v>
      </c>
      <c r="H28" s="100">
        <f t="shared" ca="1" si="4"/>
        <v>286</v>
      </c>
      <c r="I28" s="77" t="s">
        <v>42</v>
      </c>
      <c r="J28" s="101">
        <f t="shared" ca="1" si="5"/>
        <v>14.6</v>
      </c>
      <c r="K28" s="25">
        <f t="shared" ca="1" si="6"/>
        <v>0.98599999999999999</v>
      </c>
      <c r="L28" s="77" t="s">
        <v>42</v>
      </c>
      <c r="M28" s="95">
        <f t="shared" ca="1" si="7"/>
        <v>3.0600000000000002E-3</v>
      </c>
      <c r="N28" s="100">
        <f t="shared" ca="1" si="8"/>
        <v>232</v>
      </c>
      <c r="O28" s="77" t="s">
        <v>42</v>
      </c>
      <c r="P28" s="101">
        <f t="shared" ca="1" si="9"/>
        <v>7</v>
      </c>
      <c r="Q28" s="25">
        <f t="shared" ca="1" si="10"/>
        <v>0.998</v>
      </c>
      <c r="R28" s="77" t="s">
        <v>42</v>
      </c>
      <c r="S28" s="66">
        <f t="shared" ca="1" si="11"/>
        <v>9.1600000000000004E-4</v>
      </c>
      <c r="T28" s="98">
        <f t="shared" ca="1" si="12"/>
        <v>352.33333333333331</v>
      </c>
      <c r="U28" s="77" t="s">
        <v>42</v>
      </c>
      <c r="V28" s="72">
        <f t="shared" ca="1" si="13"/>
        <v>10.8</v>
      </c>
      <c r="W28" s="25">
        <f t="shared" ca="1" si="14"/>
        <v>0.92400000000000004</v>
      </c>
      <c r="X28" s="77" t="s">
        <v>42</v>
      </c>
      <c r="Y28" s="66">
        <f t="shared" ca="1" si="15"/>
        <v>1.9880000000000002E-3</v>
      </c>
    </row>
    <row r="29" spans="1:25">
      <c r="A29" s="90">
        <v>1000</v>
      </c>
      <c r="B29" s="102">
        <f t="shared" ca="1" si="0"/>
        <v>685</v>
      </c>
      <c r="C29" s="78" t="s">
        <v>42</v>
      </c>
      <c r="D29" s="103">
        <f t="shared" ca="1" si="1"/>
        <v>84.6</v>
      </c>
      <c r="E29" s="26">
        <f t="shared" ca="1" si="2"/>
        <v>0.79600000000000004</v>
      </c>
      <c r="F29" s="78" t="s">
        <v>42</v>
      </c>
      <c r="G29" s="67">
        <f t="shared" ca="1" si="3"/>
        <v>0.08</v>
      </c>
      <c r="H29" s="102">
        <f t="shared" ca="1" si="4"/>
        <v>375</v>
      </c>
      <c r="I29" s="78" t="s">
        <v>42</v>
      </c>
      <c r="J29" s="103">
        <f t="shared" ca="1" si="5"/>
        <v>23</v>
      </c>
      <c r="K29" s="26">
        <f t="shared" ca="1" si="6"/>
        <v>0.97599999999999998</v>
      </c>
      <c r="L29" s="78" t="s">
        <v>42</v>
      </c>
      <c r="M29" s="96">
        <f t="shared" ca="1" si="7"/>
        <v>4.9900000000000005E-3</v>
      </c>
      <c r="N29" s="102">
        <f t="shared" ca="1" si="8"/>
        <v>250</v>
      </c>
      <c r="O29" s="78" t="s">
        <v>42</v>
      </c>
      <c r="P29" s="103">
        <f t="shared" ca="1" si="9"/>
        <v>16.600000000000001</v>
      </c>
      <c r="Q29" s="26">
        <f t="shared" ca="1" si="10"/>
        <v>0.998</v>
      </c>
      <c r="R29" s="78" t="s">
        <v>42</v>
      </c>
      <c r="S29" s="67">
        <f t="shared" ca="1" si="11"/>
        <v>1.3500000000000001E-3</v>
      </c>
      <c r="T29" s="99">
        <f t="shared" ca="1" si="12"/>
        <v>436.66666666666669</v>
      </c>
      <c r="U29" s="78" t="s">
        <v>42</v>
      </c>
      <c r="V29" s="73">
        <f t="shared" ca="1" si="13"/>
        <v>19.8</v>
      </c>
      <c r="W29" s="26">
        <f t="shared" ca="1" si="14"/>
        <v>0.92333333333333334</v>
      </c>
      <c r="X29" s="78" t="s">
        <v>42</v>
      </c>
      <c r="Y29" s="67">
        <f t="shared" ca="1" si="15"/>
        <v>3.1700000000000001E-3</v>
      </c>
    </row>
    <row r="31" spans="1:25">
      <c r="A31" s="196" t="s">
        <v>28</v>
      </c>
      <c r="B31" s="216" t="s">
        <v>51</v>
      </c>
      <c r="C31" s="217"/>
      <c r="D31" s="217"/>
      <c r="E31" s="217"/>
      <c r="F31" s="217"/>
      <c r="G31" s="217"/>
      <c r="H31" s="217"/>
      <c r="I31" s="217"/>
      <c r="J31" s="217"/>
      <c r="K31" s="217"/>
      <c r="L31" s="217"/>
      <c r="M31" s="217"/>
      <c r="N31" s="217"/>
      <c r="O31" s="217"/>
      <c r="P31" s="217"/>
      <c r="Q31" s="217"/>
      <c r="R31" s="217"/>
      <c r="S31" s="217"/>
      <c r="T31" s="217"/>
      <c r="U31" s="217"/>
      <c r="V31" s="217"/>
      <c r="W31" s="217"/>
      <c r="X31" s="217"/>
      <c r="Y31" s="218"/>
    </row>
    <row r="32" spans="1:25">
      <c r="A32" s="197"/>
      <c r="B32" s="213" t="s">
        <v>29</v>
      </c>
      <c r="C32" s="214"/>
      <c r="D32" s="214"/>
      <c r="E32" s="214"/>
      <c r="F32" s="214"/>
      <c r="G32" s="215"/>
      <c r="H32" s="213" t="s">
        <v>30</v>
      </c>
      <c r="I32" s="214"/>
      <c r="J32" s="214"/>
      <c r="K32" s="214"/>
      <c r="L32" s="214"/>
      <c r="M32" s="215"/>
      <c r="N32" s="213" t="s">
        <v>48</v>
      </c>
      <c r="O32" s="214"/>
      <c r="P32" s="214"/>
      <c r="Q32" s="214"/>
      <c r="R32" s="214"/>
      <c r="S32" s="215"/>
      <c r="T32" s="216" t="s">
        <v>39</v>
      </c>
      <c r="U32" s="217"/>
      <c r="V32" s="217"/>
      <c r="W32" s="217"/>
      <c r="X32" s="217"/>
      <c r="Y32" s="218"/>
    </row>
    <row r="33" spans="1:53">
      <c r="A33" s="198"/>
      <c r="B33" s="80" t="s">
        <v>26</v>
      </c>
      <c r="C33" s="81"/>
      <c r="D33" s="82" t="s">
        <v>57</v>
      </c>
      <c r="E33" s="80" t="s">
        <v>27</v>
      </c>
      <c r="F33" s="81"/>
      <c r="G33" s="82" t="s">
        <v>57</v>
      </c>
      <c r="H33" s="80" t="s">
        <v>26</v>
      </c>
      <c r="I33" s="81"/>
      <c r="J33" s="82" t="s">
        <v>57</v>
      </c>
      <c r="K33" s="80" t="s">
        <v>27</v>
      </c>
      <c r="L33" s="81"/>
      <c r="M33" s="83" t="s">
        <v>57</v>
      </c>
      <c r="N33" s="80" t="s">
        <v>26</v>
      </c>
      <c r="O33" s="81"/>
      <c r="P33" s="82" t="s">
        <v>57</v>
      </c>
      <c r="Q33" s="80" t="s">
        <v>27</v>
      </c>
      <c r="R33" s="81"/>
      <c r="S33" s="83" t="s">
        <v>57</v>
      </c>
      <c r="T33" s="55" t="s">
        <v>40</v>
      </c>
      <c r="U33" s="60"/>
      <c r="V33" s="56" t="s">
        <v>57</v>
      </c>
      <c r="W33" s="55" t="s">
        <v>27</v>
      </c>
      <c r="X33" s="60"/>
      <c r="Y33" s="56" t="s">
        <v>57</v>
      </c>
    </row>
    <row r="34" spans="1:53">
      <c r="A34" s="88">
        <v>2</v>
      </c>
      <c r="B34" s="68">
        <f ca="1">INDIRECT($A34&amp;"!$AL$7")</f>
        <v>7.94</v>
      </c>
      <c r="C34" s="76" t="s">
        <v>42</v>
      </c>
      <c r="D34" s="75">
        <f ca="1">INDIRECT($A34&amp;"!$AM$7")</f>
        <v>3.11</v>
      </c>
      <c r="E34" s="24">
        <f ca="1">INDIRECT($A34&amp;"!$AP$7")</f>
        <v>0.8</v>
      </c>
      <c r="F34" s="76" t="s">
        <v>42</v>
      </c>
      <c r="G34" s="65">
        <f ca="1">INDIRECT($A34&amp;"!$AQ$7")</f>
        <v>0.11749999999999999</v>
      </c>
      <c r="H34" s="68">
        <f ca="1">INDIRECT($A34&amp;"!$AL$32")</f>
        <v>13.2</v>
      </c>
      <c r="I34" s="76" t="s">
        <v>42</v>
      </c>
      <c r="J34" s="75">
        <f ca="1">INDIRECT($A34&amp;"!$AM$32")</f>
        <v>2.0499999999999997E-7</v>
      </c>
      <c r="K34" s="24">
        <f ca="1">INDIRECT($A34&amp;"!$AP$32")</f>
        <v>1</v>
      </c>
      <c r="L34" s="76" t="s">
        <v>42</v>
      </c>
      <c r="M34" s="65">
        <f ca="1">INDIRECT($A34&amp;"!$AQ$32")</f>
        <v>0</v>
      </c>
      <c r="N34" s="68">
        <f ca="1">INDIRECT($A34&amp;"!$AL$57")</f>
        <v>13.2</v>
      </c>
      <c r="O34" s="76" t="s">
        <v>42</v>
      </c>
      <c r="P34" s="75">
        <f ca="1">INDIRECT($A34&amp;"!$AM$57")</f>
        <v>2.0499999999999997E-7</v>
      </c>
      <c r="Q34" s="24">
        <f ca="1">INDIRECT($A34&amp;"!$AP$57")</f>
        <v>1</v>
      </c>
      <c r="R34" s="76" t="s">
        <v>42</v>
      </c>
      <c r="S34" s="65">
        <f ca="1">INDIRECT($A34&amp;"!$AQ$57")</f>
        <v>0</v>
      </c>
      <c r="T34" s="97">
        <f ca="1">AVERAGE(B34,H34,N34)</f>
        <v>11.446666666666667</v>
      </c>
      <c r="U34" s="76" t="s">
        <v>42</v>
      </c>
      <c r="V34" s="71">
        <f t="shared" ref="V34" ca="1" si="16">AVERAGE(J34,P34)</f>
        <v>2.0499999999999997E-7</v>
      </c>
      <c r="W34" s="24">
        <f ca="1">AVERAGE(E34,K34,Q34)</f>
        <v>0.93333333333333324</v>
      </c>
      <c r="X34" s="76" t="s">
        <v>42</v>
      </c>
      <c r="Y34" s="65">
        <f t="shared" ref="Y34" ca="1" si="17">AVERAGE(M34,S34)</f>
        <v>0</v>
      </c>
    </row>
    <row r="35" spans="1:53">
      <c r="A35" s="89">
        <v>5</v>
      </c>
      <c r="B35" s="100">
        <f t="shared" ref="B35:B43" ca="1" si="18">INDIRECT($A35&amp;"!$AL$7")</f>
        <v>25.7</v>
      </c>
      <c r="C35" s="77" t="s">
        <v>42</v>
      </c>
      <c r="D35" s="101">
        <f t="shared" ref="D35:D43" ca="1" si="19">INDIRECT($A35&amp;"!$AM$7")</f>
        <v>6.5</v>
      </c>
      <c r="E35" s="25">
        <f t="shared" ref="E35:E43" ca="1" si="20">INDIRECT($A35&amp;"!$AP$7")</f>
        <v>0.63</v>
      </c>
      <c r="F35" s="77" t="s">
        <v>42</v>
      </c>
      <c r="G35" s="66">
        <f t="shared" ref="G35:G43" ca="1" si="21">INDIRECT($A35&amp;"!$AQ$7")</f>
        <v>0.11479999999999999</v>
      </c>
      <c r="H35" s="100">
        <f t="shared" ref="H35:H43" ca="1" si="22">INDIRECT($A35&amp;"!$AL$32")</f>
        <v>38.799999999999997</v>
      </c>
      <c r="I35" s="77" t="s">
        <v>42</v>
      </c>
      <c r="J35" s="101">
        <f t="shared" ref="J35:J43" ca="1" si="23">INDIRECT($A35&amp;"!$AM$32")</f>
        <v>3.79</v>
      </c>
      <c r="K35" s="25">
        <f t="shared" ref="K35:K43" ca="1" si="24">INDIRECT($A35&amp;"!$AP$32")</f>
        <v>0.95</v>
      </c>
      <c r="L35" s="77" t="s">
        <v>42</v>
      </c>
      <c r="M35" s="66">
        <f t="shared" ref="M35:M43" ca="1" si="25">INDIRECT($A35&amp;"!$AQ$32")</f>
        <v>6.7000000000000004E-2</v>
      </c>
      <c r="N35" s="100">
        <f t="shared" ref="N35:N43" ca="1" si="26">INDIRECT($A35&amp;"!$AL$57")</f>
        <v>37.69</v>
      </c>
      <c r="O35" s="77" t="s">
        <v>42</v>
      </c>
      <c r="P35" s="101">
        <f t="shared" ref="P35:P43" ca="1" si="27">INDIRECT($A35&amp;"!$AM$57")</f>
        <v>0</v>
      </c>
      <c r="Q35" s="25">
        <f t="shared" ref="Q35:Q43" ca="1" si="28">INDIRECT($A35&amp;"!$AP$57")</f>
        <v>1</v>
      </c>
      <c r="R35" s="77" t="s">
        <v>42</v>
      </c>
      <c r="S35" s="66">
        <f t="shared" ref="S35:S43" ca="1" si="29">INDIRECT($A35&amp;"!$AQ$57")</f>
        <v>0</v>
      </c>
      <c r="T35" s="98">
        <f t="shared" ref="T35:T43" ca="1" si="30">AVERAGE(B35,H35,N35)</f>
        <v>34.063333333333333</v>
      </c>
      <c r="U35" s="77" t="s">
        <v>42</v>
      </c>
      <c r="V35" s="72">
        <f t="shared" ref="V35:V43" ca="1" si="31">AVERAGE(J35,P35)</f>
        <v>1.895</v>
      </c>
      <c r="W35" s="25">
        <f t="shared" ref="W35:W43" ca="1" si="32">AVERAGE(E35,K35,Q35)</f>
        <v>0.86</v>
      </c>
      <c r="X35" s="77" t="s">
        <v>42</v>
      </c>
      <c r="Y35" s="66">
        <f t="shared" ref="Y35:Y43" ca="1" si="33">AVERAGE(M35,S35)</f>
        <v>3.3500000000000002E-2</v>
      </c>
    </row>
    <row r="36" spans="1:53">
      <c r="A36" s="89">
        <v>10</v>
      </c>
      <c r="B36" s="100">
        <f t="shared" ca="1" si="18"/>
        <v>42.4</v>
      </c>
      <c r="C36" s="77" t="s">
        <v>42</v>
      </c>
      <c r="D36" s="101">
        <f t="shared" ca="1" si="19"/>
        <v>10.9</v>
      </c>
      <c r="E36" s="25">
        <f t="shared" ca="1" si="20"/>
        <v>0.54500000000000004</v>
      </c>
      <c r="F36" s="77" t="s">
        <v>42</v>
      </c>
      <c r="G36" s="66">
        <f t="shared" ca="1" si="21"/>
        <v>0.129</v>
      </c>
      <c r="H36" s="100">
        <f t="shared" ca="1" si="22"/>
        <v>64.5</v>
      </c>
      <c r="I36" s="77" t="s">
        <v>42</v>
      </c>
      <c r="J36" s="101">
        <f t="shared" ca="1" si="23"/>
        <v>6.76</v>
      </c>
      <c r="K36" s="25">
        <f t="shared" ca="1" si="24"/>
        <v>0.94000000000000006</v>
      </c>
      <c r="L36" s="77" t="s">
        <v>42</v>
      </c>
      <c r="M36" s="66">
        <f t="shared" ca="1" si="25"/>
        <v>6.1499999999999999E-2</v>
      </c>
      <c r="N36" s="100">
        <f t="shared" ca="1" si="26"/>
        <v>64.930000000000007</v>
      </c>
      <c r="O36" s="77" t="s">
        <v>42</v>
      </c>
      <c r="P36" s="101">
        <f t="shared" ca="1" si="27"/>
        <v>0</v>
      </c>
      <c r="Q36" s="25">
        <f t="shared" ca="1" si="28"/>
        <v>1</v>
      </c>
      <c r="R36" s="77" t="s">
        <v>42</v>
      </c>
      <c r="S36" s="66">
        <f t="shared" ca="1" si="29"/>
        <v>0</v>
      </c>
      <c r="T36" s="98">
        <f t="shared" ca="1" si="30"/>
        <v>57.276666666666671</v>
      </c>
      <c r="U36" s="77" t="s">
        <v>42</v>
      </c>
      <c r="V36" s="72">
        <f t="shared" ca="1" si="31"/>
        <v>3.38</v>
      </c>
      <c r="W36" s="25">
        <f t="shared" ca="1" si="32"/>
        <v>0.82833333333333348</v>
      </c>
      <c r="X36" s="77" t="s">
        <v>42</v>
      </c>
      <c r="Y36" s="66">
        <f t="shared" ca="1" si="33"/>
        <v>3.075E-2</v>
      </c>
    </row>
    <row r="37" spans="1:53">
      <c r="A37" s="89">
        <v>30</v>
      </c>
      <c r="B37" s="100">
        <f t="shared" ca="1" si="18"/>
        <v>85</v>
      </c>
      <c r="C37" s="77" t="s">
        <v>42</v>
      </c>
      <c r="D37" s="101">
        <f t="shared" ca="1" si="19"/>
        <v>23.1</v>
      </c>
      <c r="E37" s="25">
        <f t="shared" ca="1" si="20"/>
        <v>0.44333333333333336</v>
      </c>
      <c r="F37" s="77" t="s">
        <v>42</v>
      </c>
      <c r="G37" s="66">
        <f t="shared" ca="1" si="21"/>
        <v>0.13366666666666666</v>
      </c>
      <c r="H37" s="100">
        <f t="shared" ca="1" si="22"/>
        <v>114</v>
      </c>
      <c r="I37" s="77" t="s">
        <v>42</v>
      </c>
      <c r="J37" s="101">
        <f t="shared" ca="1" si="23"/>
        <v>19.5</v>
      </c>
      <c r="K37" s="25">
        <f t="shared" ca="1" si="24"/>
        <v>0.87333333333333329</v>
      </c>
      <c r="L37" s="77" t="s">
        <v>42</v>
      </c>
      <c r="M37" s="66">
        <f t="shared" ca="1" si="25"/>
        <v>0.129</v>
      </c>
      <c r="N37" s="100">
        <f t="shared" ca="1" si="26"/>
        <v>172</v>
      </c>
      <c r="O37" s="77" t="s">
        <v>42</v>
      </c>
      <c r="P37" s="101">
        <f t="shared" ca="1" si="27"/>
        <v>2.0799999999999998E-3</v>
      </c>
      <c r="Q37" s="25">
        <f t="shared" ca="1" si="28"/>
        <v>1</v>
      </c>
      <c r="R37" s="77" t="s">
        <v>42</v>
      </c>
      <c r="S37" s="66">
        <f t="shared" ca="1" si="29"/>
        <v>0</v>
      </c>
      <c r="T37" s="98">
        <f t="shared" ca="1" si="30"/>
        <v>123.66666666666667</v>
      </c>
      <c r="U37" s="77" t="s">
        <v>42</v>
      </c>
      <c r="V37" s="72">
        <f t="shared" ca="1" si="31"/>
        <v>9.7510399999999997</v>
      </c>
      <c r="W37" s="25">
        <f t="shared" ca="1" si="32"/>
        <v>0.77222222222222214</v>
      </c>
      <c r="X37" s="77" t="s">
        <v>42</v>
      </c>
      <c r="Y37" s="66">
        <f t="shared" ca="1" si="33"/>
        <v>6.4500000000000002E-2</v>
      </c>
    </row>
    <row r="38" spans="1:53">
      <c r="A38" s="89">
        <v>50</v>
      </c>
      <c r="B38" s="100">
        <f t="shared" ca="1" si="18"/>
        <v>65.2</v>
      </c>
      <c r="C38" s="77" t="s">
        <v>42</v>
      </c>
      <c r="D38" s="101">
        <f t="shared" ca="1" si="19"/>
        <v>19.8</v>
      </c>
      <c r="E38" s="25">
        <f t="shared" ca="1" si="20"/>
        <v>0.214</v>
      </c>
      <c r="F38" s="77" t="s">
        <v>42</v>
      </c>
      <c r="G38" s="66">
        <f t="shared" ca="1" si="21"/>
        <v>8.0399999999999985E-2</v>
      </c>
      <c r="H38" s="100">
        <f t="shared" ca="1" si="22"/>
        <v>148</v>
      </c>
      <c r="I38" s="77" t="s">
        <v>42</v>
      </c>
      <c r="J38" s="101">
        <f t="shared" ca="1" si="23"/>
        <v>23.3</v>
      </c>
      <c r="K38" s="25">
        <f t="shared" ca="1" si="24"/>
        <v>0.87400000000000011</v>
      </c>
      <c r="L38" s="77" t="s">
        <v>42</v>
      </c>
      <c r="M38" s="66">
        <f t="shared" ca="1" si="25"/>
        <v>0.10859999999999999</v>
      </c>
      <c r="N38" s="100">
        <f t="shared" ca="1" si="26"/>
        <v>241</v>
      </c>
      <c r="O38" s="77" t="s">
        <v>42</v>
      </c>
      <c r="P38" s="101">
        <f t="shared" ca="1" si="27"/>
        <v>6.41</v>
      </c>
      <c r="Q38" s="25">
        <f t="shared" ca="1" si="28"/>
        <v>0.998</v>
      </c>
      <c r="R38" s="77" t="s">
        <v>42</v>
      </c>
      <c r="S38" s="66">
        <f t="shared" ca="1" si="29"/>
        <v>3.4200000000000003E-3</v>
      </c>
      <c r="T38" s="98">
        <f t="shared" ca="1" si="30"/>
        <v>151.4</v>
      </c>
      <c r="U38" s="77" t="s">
        <v>42</v>
      </c>
      <c r="V38" s="72">
        <f t="shared" ca="1" si="31"/>
        <v>14.855</v>
      </c>
      <c r="W38" s="25">
        <f t="shared" ca="1" si="32"/>
        <v>0.69533333333333347</v>
      </c>
      <c r="X38" s="77" t="s">
        <v>42</v>
      </c>
      <c r="Y38" s="66">
        <f t="shared" ca="1" si="33"/>
        <v>5.6009999999999997E-2</v>
      </c>
    </row>
    <row r="39" spans="1:53">
      <c r="A39" s="89">
        <v>80</v>
      </c>
      <c r="B39" s="100">
        <f t="shared" ca="1" si="18"/>
        <v>104</v>
      </c>
      <c r="C39" s="77" t="s">
        <v>42</v>
      </c>
      <c r="D39" s="101">
        <f t="shared" ca="1" si="19"/>
        <v>33.799999999999997</v>
      </c>
      <c r="E39" s="25">
        <f t="shared" ca="1" si="20"/>
        <v>0.22374999999999998</v>
      </c>
      <c r="F39" s="77" t="s">
        <v>42</v>
      </c>
      <c r="G39" s="66">
        <f t="shared" ca="1" si="21"/>
        <v>9.1499999999999998E-2</v>
      </c>
      <c r="H39" s="100">
        <f t="shared" ca="1" si="22"/>
        <v>193</v>
      </c>
      <c r="I39" s="77" t="s">
        <v>42</v>
      </c>
      <c r="J39" s="101">
        <f t="shared" ca="1" si="23"/>
        <v>19.899999999999999</v>
      </c>
      <c r="K39" s="25">
        <f t="shared" ca="1" si="24"/>
        <v>0.91374999999999995</v>
      </c>
      <c r="L39" s="77" t="s">
        <v>42</v>
      </c>
      <c r="M39" s="66">
        <f t="shared" ca="1" si="25"/>
        <v>9.0999999999999998E-2</v>
      </c>
      <c r="N39" s="100">
        <f t="shared" ca="1" si="26"/>
        <v>285</v>
      </c>
      <c r="O39" s="77" t="s">
        <v>42</v>
      </c>
      <c r="P39" s="101">
        <f t="shared" ca="1" si="27"/>
        <v>15.4</v>
      </c>
      <c r="Q39" s="25">
        <f t="shared" ca="1" si="28"/>
        <v>0.99375000000000002</v>
      </c>
      <c r="R39" s="77" t="s">
        <v>42</v>
      </c>
      <c r="S39" s="66">
        <f t="shared" ca="1" si="29"/>
        <v>3.0000000000000001E-3</v>
      </c>
      <c r="T39" s="98">
        <f t="shared" ca="1" si="30"/>
        <v>194</v>
      </c>
      <c r="U39" s="77" t="s">
        <v>42</v>
      </c>
      <c r="V39" s="72">
        <f t="shared" ca="1" si="31"/>
        <v>17.649999999999999</v>
      </c>
      <c r="W39" s="25">
        <f t="shared" ca="1" si="32"/>
        <v>0.7104166666666667</v>
      </c>
      <c r="X39" s="77" t="s">
        <v>42</v>
      </c>
      <c r="Y39" s="66">
        <f t="shared" ca="1" si="33"/>
        <v>4.7E-2</v>
      </c>
    </row>
    <row r="40" spans="1:53">
      <c r="A40" s="89">
        <v>100</v>
      </c>
      <c r="B40" s="100">
        <f t="shared" ca="1" si="18"/>
        <v>104</v>
      </c>
      <c r="C40" s="77" t="s">
        <v>42</v>
      </c>
      <c r="D40" s="101">
        <f t="shared" ca="1" si="19"/>
        <v>36.5</v>
      </c>
      <c r="E40" s="25">
        <f t="shared" ca="1" si="20"/>
        <v>0.17600000000000002</v>
      </c>
      <c r="F40" s="77" t="s">
        <v>42</v>
      </c>
      <c r="G40" s="66">
        <f t="shared" ca="1" si="21"/>
        <v>6.6900000000000001E-2</v>
      </c>
      <c r="H40" s="100">
        <f t="shared" ca="1" si="22"/>
        <v>225</v>
      </c>
      <c r="I40" s="77" t="s">
        <v>42</v>
      </c>
      <c r="J40" s="101">
        <f t="shared" ca="1" si="23"/>
        <v>27.8</v>
      </c>
      <c r="K40" s="25">
        <f t="shared" ca="1" si="24"/>
        <v>0.91200000000000003</v>
      </c>
      <c r="L40" s="77" t="s">
        <v>42</v>
      </c>
      <c r="M40" s="66">
        <f t="shared" ca="1" si="25"/>
        <v>8.8900000000000007E-2</v>
      </c>
      <c r="N40" s="100">
        <f t="shared" ca="1" si="26"/>
        <v>300</v>
      </c>
      <c r="O40" s="77" t="s">
        <v>42</v>
      </c>
      <c r="P40" s="101">
        <f t="shared" ca="1" si="27"/>
        <v>10.6</v>
      </c>
      <c r="Q40" s="25">
        <f t="shared" ca="1" si="28"/>
        <v>0.995</v>
      </c>
      <c r="R40" s="77" t="s">
        <v>42</v>
      </c>
      <c r="S40" s="66">
        <f t="shared" ca="1" si="29"/>
        <v>2.8399999999999996E-3</v>
      </c>
      <c r="T40" s="98">
        <f t="shared" ca="1" si="30"/>
        <v>209.66666666666666</v>
      </c>
      <c r="U40" s="77" t="s">
        <v>42</v>
      </c>
      <c r="V40" s="72">
        <f t="shared" ca="1" si="31"/>
        <v>19.2</v>
      </c>
      <c r="W40" s="25">
        <f t="shared" ca="1" si="32"/>
        <v>0.69433333333333336</v>
      </c>
      <c r="X40" s="77" t="s">
        <v>42</v>
      </c>
      <c r="Y40" s="66">
        <f t="shared" ca="1" si="33"/>
        <v>4.5870000000000001E-2</v>
      </c>
    </row>
    <row r="41" spans="1:53">
      <c r="A41" s="89">
        <v>200</v>
      </c>
      <c r="B41" s="100">
        <f t="shared" ca="1" si="18"/>
        <v>99.1</v>
      </c>
      <c r="C41" s="77" t="s">
        <v>42</v>
      </c>
      <c r="D41" s="101">
        <f t="shared" ca="1" si="19"/>
        <v>46.4</v>
      </c>
      <c r="E41" s="25">
        <f t="shared" ca="1" si="20"/>
        <v>8.1500000000000003E-2</v>
      </c>
      <c r="F41" s="77" t="s">
        <v>42</v>
      </c>
      <c r="G41" s="66">
        <f t="shared" ca="1" si="21"/>
        <v>4.2549999999999998E-2</v>
      </c>
      <c r="H41" s="100">
        <f t="shared" ca="1" si="22"/>
        <v>315</v>
      </c>
      <c r="I41" s="77" t="s">
        <v>42</v>
      </c>
      <c r="J41" s="101">
        <f t="shared" ca="1" si="23"/>
        <v>58.1</v>
      </c>
      <c r="K41" s="25">
        <f t="shared" ca="1" si="24"/>
        <v>0.85499999999999998</v>
      </c>
      <c r="L41" s="77" t="s">
        <v>42</v>
      </c>
      <c r="M41" s="66">
        <f t="shared" ca="1" si="25"/>
        <v>0.13350000000000001</v>
      </c>
      <c r="N41" s="100">
        <f t="shared" ca="1" si="26"/>
        <v>270</v>
      </c>
      <c r="O41" s="77" t="s">
        <v>42</v>
      </c>
      <c r="P41" s="101">
        <f t="shared" ca="1" si="27"/>
        <v>26.5</v>
      </c>
      <c r="Q41" s="25">
        <f t="shared" ca="1" si="28"/>
        <v>0.995</v>
      </c>
      <c r="R41" s="77" t="s">
        <v>42</v>
      </c>
      <c r="S41" s="66">
        <f t="shared" ca="1" si="29"/>
        <v>3.2450000000000001E-3</v>
      </c>
      <c r="T41" s="98">
        <f t="shared" ca="1" si="30"/>
        <v>228.03333333333333</v>
      </c>
      <c r="U41" s="77" t="s">
        <v>42</v>
      </c>
      <c r="V41" s="72">
        <f t="shared" ca="1" si="31"/>
        <v>42.3</v>
      </c>
      <c r="W41" s="25">
        <f t="shared" ca="1" si="32"/>
        <v>0.64383333333333337</v>
      </c>
      <c r="X41" s="77" t="s">
        <v>42</v>
      </c>
      <c r="Y41" s="66">
        <f t="shared" ca="1" si="33"/>
        <v>6.8372500000000003E-2</v>
      </c>
    </row>
    <row r="42" spans="1:53">
      <c r="A42" s="89">
        <v>500</v>
      </c>
      <c r="B42" s="100">
        <f t="shared" ca="1" si="18"/>
        <v>116</v>
      </c>
      <c r="C42" s="77" t="s">
        <v>42</v>
      </c>
      <c r="D42" s="101">
        <f t="shared" ca="1" si="19"/>
        <v>52.3</v>
      </c>
      <c r="E42" s="25">
        <f t="shared" ca="1" si="20"/>
        <v>4.8000000000000001E-2</v>
      </c>
      <c r="F42" s="77" t="s">
        <v>42</v>
      </c>
      <c r="G42" s="66">
        <f t="shared" ca="1" si="21"/>
        <v>2.46E-2</v>
      </c>
      <c r="H42" s="100">
        <f t="shared" ca="1" si="22"/>
        <v>476</v>
      </c>
      <c r="I42" s="77" t="s">
        <v>42</v>
      </c>
      <c r="J42" s="101">
        <f t="shared" ca="1" si="23"/>
        <v>62.1</v>
      </c>
      <c r="K42" s="25">
        <f t="shared" ca="1" si="24"/>
        <v>0.84399999999999997</v>
      </c>
      <c r="L42" s="77" t="s">
        <v>42</v>
      </c>
      <c r="M42" s="66">
        <f t="shared" ca="1" si="25"/>
        <v>0.112</v>
      </c>
      <c r="N42" s="100">
        <f t="shared" ca="1" si="26"/>
        <v>232</v>
      </c>
      <c r="O42" s="77" t="s">
        <v>42</v>
      </c>
      <c r="P42" s="101">
        <f t="shared" ca="1" si="27"/>
        <v>7</v>
      </c>
      <c r="Q42" s="25">
        <f t="shared" ca="1" si="28"/>
        <v>0.998</v>
      </c>
      <c r="R42" s="77" t="s">
        <v>42</v>
      </c>
      <c r="S42" s="66">
        <f t="shared" ca="1" si="29"/>
        <v>9.1600000000000004E-4</v>
      </c>
      <c r="T42" s="98">
        <f t="shared" ca="1" si="30"/>
        <v>274.66666666666669</v>
      </c>
      <c r="U42" s="77" t="s">
        <v>42</v>
      </c>
      <c r="V42" s="72">
        <f t="shared" ca="1" si="31"/>
        <v>34.549999999999997</v>
      </c>
      <c r="W42" s="25">
        <f t="shared" ca="1" si="32"/>
        <v>0.63</v>
      </c>
      <c r="X42" s="77" t="s">
        <v>42</v>
      </c>
      <c r="Y42" s="66">
        <f t="shared" ca="1" si="33"/>
        <v>5.6458000000000001E-2</v>
      </c>
    </row>
    <row r="43" spans="1:53">
      <c r="A43" s="90">
        <v>1000</v>
      </c>
      <c r="B43" s="102">
        <f t="shared" ca="1" si="18"/>
        <v>170</v>
      </c>
      <c r="C43" s="78" t="s">
        <v>42</v>
      </c>
      <c r="D43" s="103">
        <f t="shared" ca="1" si="19"/>
        <v>62.3</v>
      </c>
      <c r="E43" s="26">
        <f t="shared" ca="1" si="20"/>
        <v>4.1000000000000002E-2</v>
      </c>
      <c r="F43" s="78" t="s">
        <v>42</v>
      </c>
      <c r="G43" s="67">
        <f t="shared" ca="1" si="21"/>
        <v>2.2699999999999998E-2</v>
      </c>
      <c r="H43" s="102">
        <f t="shared" ca="1" si="22"/>
        <v>611</v>
      </c>
      <c r="I43" s="78" t="s">
        <v>42</v>
      </c>
      <c r="J43" s="103">
        <f t="shared" ca="1" si="23"/>
        <v>65.3</v>
      </c>
      <c r="K43" s="26">
        <f t="shared" ca="1" si="24"/>
        <v>0.85899999999999999</v>
      </c>
      <c r="L43" s="78" t="s">
        <v>42</v>
      </c>
      <c r="M43" s="67">
        <f t="shared" ca="1" si="25"/>
        <v>8.3199999999999996E-2</v>
      </c>
      <c r="N43" s="102">
        <f t="shared" ca="1" si="26"/>
        <v>250</v>
      </c>
      <c r="O43" s="78" t="s">
        <v>42</v>
      </c>
      <c r="P43" s="103">
        <f t="shared" ca="1" si="27"/>
        <v>16.600000000000001</v>
      </c>
      <c r="Q43" s="26">
        <f t="shared" ca="1" si="28"/>
        <v>0.998</v>
      </c>
      <c r="R43" s="78" t="s">
        <v>42</v>
      </c>
      <c r="S43" s="67">
        <f t="shared" ca="1" si="29"/>
        <v>1.3500000000000001E-3</v>
      </c>
      <c r="T43" s="99">
        <f t="shared" ca="1" si="30"/>
        <v>343.66666666666669</v>
      </c>
      <c r="U43" s="78" t="s">
        <v>42</v>
      </c>
      <c r="V43" s="73">
        <f t="shared" ca="1" si="31"/>
        <v>40.950000000000003</v>
      </c>
      <c r="W43" s="26">
        <f t="shared" ca="1" si="32"/>
        <v>0.63266666666666671</v>
      </c>
      <c r="X43" s="78" t="s">
        <v>42</v>
      </c>
      <c r="Y43" s="67">
        <f t="shared" ca="1" si="33"/>
        <v>4.2275E-2</v>
      </c>
    </row>
    <row r="44" spans="1:53">
      <c r="AY44" t="s">
        <v>60</v>
      </c>
      <c r="AZ44" t="s">
        <v>61</v>
      </c>
    </row>
    <row r="45" spans="1:53">
      <c r="A45" s="196" t="s">
        <v>28</v>
      </c>
      <c r="B45" s="235" t="s">
        <v>55</v>
      </c>
      <c r="C45" s="236"/>
      <c r="D45" s="236"/>
      <c r="E45" s="236"/>
      <c r="F45" s="236"/>
      <c r="G45" s="236"/>
      <c r="H45" s="236"/>
      <c r="I45" s="236"/>
      <c r="J45" s="236"/>
      <c r="K45" s="236"/>
      <c r="L45" s="236"/>
      <c r="M45" s="236"/>
      <c r="N45" s="236"/>
      <c r="O45" s="236"/>
      <c r="P45" s="236"/>
      <c r="Q45" s="236"/>
      <c r="R45" s="236"/>
      <c r="S45" s="236"/>
      <c r="T45" s="236"/>
      <c r="U45" s="236"/>
      <c r="V45" s="236"/>
      <c r="W45" s="236"/>
      <c r="X45" s="236"/>
      <c r="Y45" s="237"/>
      <c r="AY45" s="162">
        <v>0.02</v>
      </c>
      <c r="AZ45">
        <f ca="1">N29/60</f>
        <v>4.166666666666667</v>
      </c>
      <c r="BA45" t="s">
        <v>62</v>
      </c>
    </row>
    <row r="46" spans="1:53">
      <c r="A46" s="197"/>
      <c r="B46" s="227" t="s">
        <v>29</v>
      </c>
      <c r="C46" s="228"/>
      <c r="D46" s="228"/>
      <c r="E46" s="228"/>
      <c r="F46" s="228"/>
      <c r="G46" s="229"/>
      <c r="H46" s="227" t="s">
        <v>30</v>
      </c>
      <c r="I46" s="228"/>
      <c r="J46" s="228"/>
      <c r="K46" s="228"/>
      <c r="L46" s="228"/>
      <c r="M46" s="229"/>
      <c r="N46" s="227" t="s">
        <v>48</v>
      </c>
      <c r="O46" s="228"/>
      <c r="P46" s="228"/>
      <c r="Q46" s="228"/>
      <c r="R46" s="228"/>
      <c r="S46" s="229"/>
      <c r="T46" s="235" t="s">
        <v>39</v>
      </c>
      <c r="U46" s="236"/>
      <c r="V46" s="236"/>
      <c r="W46" s="236"/>
      <c r="X46" s="236"/>
      <c r="Y46" s="237"/>
      <c r="AY46" s="162">
        <v>0.01</v>
      </c>
      <c r="AZ46">
        <f ca="1">N43/60</f>
        <v>4.166666666666667</v>
      </c>
      <c r="BA46" t="s">
        <v>62</v>
      </c>
    </row>
    <row r="47" spans="1:53">
      <c r="A47" s="198"/>
      <c r="B47" s="84" t="s">
        <v>26</v>
      </c>
      <c r="C47" s="85"/>
      <c r="D47" s="86" t="s">
        <v>57</v>
      </c>
      <c r="E47" s="84" t="s">
        <v>27</v>
      </c>
      <c r="F47" s="85"/>
      <c r="G47" s="86" t="s">
        <v>57</v>
      </c>
      <c r="H47" s="84" t="s">
        <v>26</v>
      </c>
      <c r="I47" s="85"/>
      <c r="J47" s="86" t="s">
        <v>57</v>
      </c>
      <c r="K47" s="84" t="s">
        <v>27</v>
      </c>
      <c r="L47" s="85"/>
      <c r="M47" s="87" t="s">
        <v>57</v>
      </c>
      <c r="N47" s="84" t="s">
        <v>26</v>
      </c>
      <c r="O47" s="85"/>
      <c r="P47" s="86" t="s">
        <v>57</v>
      </c>
      <c r="Q47" s="84" t="s">
        <v>27</v>
      </c>
      <c r="R47" s="85"/>
      <c r="S47" s="87" t="s">
        <v>57</v>
      </c>
      <c r="T47" s="51" t="s">
        <v>40</v>
      </c>
      <c r="U47" s="59"/>
      <c r="V47" s="52" t="s">
        <v>57</v>
      </c>
      <c r="W47" s="51" t="s">
        <v>27</v>
      </c>
      <c r="X47" s="59"/>
      <c r="Y47" s="52" t="s">
        <v>57</v>
      </c>
      <c r="AY47" s="162">
        <v>8.0000000000000002E-3</v>
      </c>
      <c r="AZ47">
        <f ca="1">N57/60</f>
        <v>4.166666666666667</v>
      </c>
      <c r="BA47" t="s">
        <v>62</v>
      </c>
    </row>
    <row r="48" spans="1:53">
      <c r="A48" s="88">
        <v>2</v>
      </c>
      <c r="B48" s="68">
        <f ca="1">INDIRECT($A48&amp;"!$BA$7")</f>
        <v>5.95</v>
      </c>
      <c r="C48" s="76" t="s">
        <v>42</v>
      </c>
      <c r="D48" s="75">
        <f ca="1">INDIRECT($A48&amp;"!$BB$7")</f>
        <v>3.16</v>
      </c>
      <c r="E48" s="24">
        <f ca="1">INDIRECT($A48&amp;"!$BE$7")</f>
        <v>0.72499999999999998</v>
      </c>
      <c r="F48" s="76" t="s">
        <v>42</v>
      </c>
      <c r="G48" s="65">
        <f ca="1">INDIRECT($A48&amp;"!$BF$7")</f>
        <v>0.1195</v>
      </c>
      <c r="H48" s="68">
        <f ca="1">INDIRECT($A48&amp;"!$BA$32")</f>
        <v>12.6</v>
      </c>
      <c r="I48" s="76" t="s">
        <v>42</v>
      </c>
      <c r="J48" s="75">
        <f ca="1">INDIRECT($A48&amp;"!$BB$32")</f>
        <v>1.38</v>
      </c>
      <c r="K48" s="24">
        <f ca="1">INDIRECT($A48&amp;"!$BE$32")</f>
        <v>0.97499999999999998</v>
      </c>
      <c r="L48" s="76" t="s">
        <v>42</v>
      </c>
      <c r="M48" s="65">
        <f ca="1">INDIRECT($A48&amp;"!$BF$32")</f>
        <v>5.2499999999999998E-2</v>
      </c>
      <c r="N48" s="68">
        <f ca="1">INDIRECT($A48&amp;"!$BA$57")</f>
        <v>13.2</v>
      </c>
      <c r="O48" s="76" t="s">
        <v>42</v>
      </c>
      <c r="P48" s="75">
        <f ca="1">INDIRECT($A48&amp;"!$BB$57")</f>
        <v>2.0499999999999997E-7</v>
      </c>
      <c r="Q48" s="24">
        <f ca="1">INDIRECT($A48&amp;"!$BE$57")</f>
        <v>1</v>
      </c>
      <c r="R48" s="76" t="s">
        <v>42</v>
      </c>
      <c r="S48" s="65">
        <f ca="1">INDIRECT($A48&amp;"!$BF$57")</f>
        <v>0</v>
      </c>
      <c r="T48" s="97">
        <f ca="1">AVERAGE(B48,H48,N48)</f>
        <v>10.583333333333334</v>
      </c>
      <c r="U48" s="76" t="s">
        <v>42</v>
      </c>
      <c r="V48" s="71">
        <f t="shared" ref="V48" ca="1" si="34">AVERAGE(J48,P48)</f>
        <v>0.69000010249999999</v>
      </c>
      <c r="W48" s="24">
        <f ca="1">AVERAGE(E48,K48,Q48)</f>
        <v>0.9</v>
      </c>
      <c r="X48" s="76" t="s">
        <v>42</v>
      </c>
      <c r="Y48" s="65">
        <f t="shared" ref="Y48" ca="1" si="35">AVERAGE(M48,S48)</f>
        <v>2.6249999999999999E-2</v>
      </c>
      <c r="AY48" s="162">
        <v>1E-3</v>
      </c>
      <c r="AZ48">
        <f ca="1">N71/60</f>
        <v>9.3666666666666671</v>
      </c>
      <c r="BA48" t="s">
        <v>62</v>
      </c>
    </row>
    <row r="49" spans="1:53">
      <c r="A49" s="89">
        <v>5</v>
      </c>
      <c r="B49" s="100">
        <f t="shared" ref="B49:B57" ca="1" si="36">INDIRECT($A49&amp;"!$BA$7")</f>
        <v>22.9</v>
      </c>
      <c r="C49" s="77" t="s">
        <v>42</v>
      </c>
      <c r="D49" s="101">
        <f t="shared" ref="D49:D57" ca="1" si="37">INDIRECT($A49&amp;"!$BB$7")</f>
        <v>6.41</v>
      </c>
      <c r="E49" s="25">
        <f t="shared" ref="E49:E57" ca="1" si="38">INDIRECT($A49&amp;"!$BE$7")</f>
        <v>0.57999999999999996</v>
      </c>
      <c r="F49" s="77" t="s">
        <v>42</v>
      </c>
      <c r="G49" s="66">
        <f t="shared" ref="G49:G57" ca="1" si="39">INDIRECT($A49&amp;"!$BF$7")</f>
        <v>0.1132</v>
      </c>
      <c r="H49" s="100">
        <f t="shared" ref="H49:H57" ca="1" si="40">INDIRECT($A49&amp;"!$BA$32")</f>
        <v>33.700000000000003</v>
      </c>
      <c r="I49" s="77" t="s">
        <v>42</v>
      </c>
      <c r="J49" s="101">
        <f t="shared" ref="J49:J57" ca="1" si="41">INDIRECT($A49&amp;"!$BB$32")</f>
        <v>5.6</v>
      </c>
      <c r="K49" s="25">
        <f t="shared" ref="K49:K57" ca="1" si="42">INDIRECT($A49&amp;"!$BE$32")</f>
        <v>0.84000000000000008</v>
      </c>
      <c r="L49" s="77" t="s">
        <v>42</v>
      </c>
      <c r="M49" s="66">
        <f t="shared" ref="M49:M57" ca="1" si="43">INDIRECT($A49&amp;"!$BF$32")</f>
        <v>0.11599999999999999</v>
      </c>
      <c r="N49" s="100">
        <f t="shared" ref="N49:N57" ca="1" si="44">INDIRECT($A49&amp;"!$BA$57")</f>
        <v>37.69</v>
      </c>
      <c r="O49" s="77" t="s">
        <v>42</v>
      </c>
      <c r="P49" s="101">
        <f t="shared" ref="P49:P57" ca="1" si="45">INDIRECT($A49&amp;"!$BB$57")</f>
        <v>0</v>
      </c>
      <c r="Q49" s="25">
        <f t="shared" ref="Q49:Q57" ca="1" si="46">INDIRECT($A49&amp;"!$BE$57")</f>
        <v>1</v>
      </c>
      <c r="R49" s="77" t="s">
        <v>42</v>
      </c>
      <c r="S49" s="66">
        <f t="shared" ref="S49:S57" ca="1" si="47">INDIRECT($A49&amp;"!$BF$57")</f>
        <v>0</v>
      </c>
      <c r="T49" s="98">
        <f t="shared" ref="T49:T57" ca="1" si="48">AVERAGE(B49,H49,N49)</f>
        <v>31.429999999999996</v>
      </c>
      <c r="U49" s="77" t="s">
        <v>42</v>
      </c>
      <c r="V49" s="72">
        <f t="shared" ref="V49:V57" ca="1" si="49">AVERAGE(J49,P49)</f>
        <v>2.8</v>
      </c>
      <c r="W49" s="25">
        <f t="shared" ref="W49:W57" ca="1" si="50">AVERAGE(E49,K49,Q49)</f>
        <v>0.80666666666666664</v>
      </c>
      <c r="X49" s="77" t="s">
        <v>42</v>
      </c>
      <c r="Y49" s="66">
        <f t="shared" ref="Y49:Y57" ca="1" si="51">AVERAGE(M49,S49)</f>
        <v>5.7999999999999996E-2</v>
      </c>
      <c r="AY49" s="162">
        <v>5.0000000000000001E-4</v>
      </c>
      <c r="AZ49">
        <f ca="1">N85/60</f>
        <v>4.666666666666667</v>
      </c>
      <c r="BA49" t="s">
        <v>62</v>
      </c>
    </row>
    <row r="50" spans="1:53">
      <c r="A50" s="89">
        <v>10</v>
      </c>
      <c r="B50" s="100">
        <f t="shared" ca="1" si="36"/>
        <v>34.1</v>
      </c>
      <c r="C50" s="77" t="s">
        <v>42</v>
      </c>
      <c r="D50" s="101">
        <f t="shared" ca="1" si="37"/>
        <v>11.3</v>
      </c>
      <c r="E50" s="25">
        <f t="shared" ca="1" si="38"/>
        <v>0.47499999999999998</v>
      </c>
      <c r="F50" s="77" t="s">
        <v>42</v>
      </c>
      <c r="G50" s="66">
        <f t="shared" ca="1" si="39"/>
        <v>0.13600000000000001</v>
      </c>
      <c r="H50" s="100">
        <f t="shared" ca="1" si="40"/>
        <v>69.900000000000006</v>
      </c>
      <c r="I50" s="77" t="s">
        <v>42</v>
      </c>
      <c r="J50" s="101">
        <f t="shared" ca="1" si="41"/>
        <v>6.61</v>
      </c>
      <c r="K50" s="25">
        <f t="shared" ca="1" si="42"/>
        <v>0.90500000000000003</v>
      </c>
      <c r="L50" s="77" t="s">
        <v>42</v>
      </c>
      <c r="M50" s="66">
        <f t="shared" ca="1" si="43"/>
        <v>5.7099999999999998E-2</v>
      </c>
      <c r="N50" s="100">
        <f t="shared" ca="1" si="44"/>
        <v>64.930000000000007</v>
      </c>
      <c r="O50" s="77" t="s">
        <v>42</v>
      </c>
      <c r="P50" s="101">
        <f t="shared" ca="1" si="45"/>
        <v>0</v>
      </c>
      <c r="Q50" s="25">
        <f t="shared" ca="1" si="46"/>
        <v>1</v>
      </c>
      <c r="R50" s="77" t="s">
        <v>42</v>
      </c>
      <c r="S50" s="66">
        <f t="shared" ca="1" si="47"/>
        <v>0</v>
      </c>
      <c r="T50" s="98">
        <f t="shared" ca="1" si="48"/>
        <v>56.31</v>
      </c>
      <c r="U50" s="77" t="s">
        <v>42</v>
      </c>
      <c r="V50" s="72">
        <f t="shared" ca="1" si="49"/>
        <v>3.3050000000000002</v>
      </c>
      <c r="W50" s="25">
        <f t="shared" ca="1" si="50"/>
        <v>0.79333333333333333</v>
      </c>
      <c r="X50" s="77" t="s">
        <v>42</v>
      </c>
      <c r="Y50" s="66">
        <f t="shared" ca="1" si="51"/>
        <v>2.8549999999999999E-2</v>
      </c>
      <c r="AY50" s="162">
        <v>1E-4</v>
      </c>
      <c r="AZ50">
        <f ca="1">N99</f>
        <v>13.5</v>
      </c>
      <c r="BA50" t="s">
        <v>63</v>
      </c>
    </row>
    <row r="51" spans="1:53">
      <c r="A51" s="89">
        <v>30</v>
      </c>
      <c r="B51" s="100">
        <f t="shared" ca="1" si="36"/>
        <v>52.8</v>
      </c>
      <c r="C51" s="77" t="s">
        <v>42</v>
      </c>
      <c r="D51" s="101">
        <f t="shared" ca="1" si="37"/>
        <v>17.399999999999999</v>
      </c>
      <c r="E51" s="25">
        <f t="shared" ca="1" si="38"/>
        <v>0.26833333333333337</v>
      </c>
      <c r="F51" s="77" t="s">
        <v>42</v>
      </c>
      <c r="G51" s="66">
        <f t="shared" ca="1" si="39"/>
        <v>9.2999999999999999E-2</v>
      </c>
      <c r="H51" s="100">
        <f t="shared" ca="1" si="40"/>
        <v>113</v>
      </c>
      <c r="I51" s="77" t="s">
        <v>42</v>
      </c>
      <c r="J51" s="101">
        <f t="shared" ca="1" si="41"/>
        <v>25.9</v>
      </c>
      <c r="K51" s="25">
        <f t="shared" ca="1" si="42"/>
        <v>0.71333333333333326</v>
      </c>
      <c r="L51" s="77" t="s">
        <v>42</v>
      </c>
      <c r="M51" s="66">
        <f t="shared" ca="1" si="43"/>
        <v>0.15233333333333335</v>
      </c>
      <c r="N51" s="100">
        <f t="shared" ca="1" si="44"/>
        <v>172</v>
      </c>
      <c r="O51" s="77" t="s">
        <v>42</v>
      </c>
      <c r="P51" s="101">
        <f t="shared" ca="1" si="45"/>
        <v>2.0799999999999998E-3</v>
      </c>
      <c r="Q51" s="25">
        <f t="shared" ca="1" si="46"/>
        <v>1</v>
      </c>
      <c r="R51" s="77" t="s">
        <v>42</v>
      </c>
      <c r="S51" s="66">
        <f t="shared" ca="1" si="47"/>
        <v>0</v>
      </c>
      <c r="T51" s="98">
        <f t="shared" ca="1" si="48"/>
        <v>112.60000000000001</v>
      </c>
      <c r="U51" s="77" t="s">
        <v>42</v>
      </c>
      <c r="V51" s="72">
        <f t="shared" ca="1" si="49"/>
        <v>12.951039999999999</v>
      </c>
      <c r="W51" s="25">
        <f t="shared" ca="1" si="50"/>
        <v>0.66055555555555556</v>
      </c>
      <c r="X51" s="77" t="s">
        <v>42</v>
      </c>
      <c r="Y51" s="66">
        <f t="shared" ca="1" si="51"/>
        <v>7.6166666666666674E-2</v>
      </c>
    </row>
    <row r="52" spans="1:53">
      <c r="A52" s="89">
        <v>50</v>
      </c>
      <c r="B52" s="100">
        <f t="shared" ca="1" si="36"/>
        <v>59.5</v>
      </c>
      <c r="C52" s="77" t="s">
        <v>42</v>
      </c>
      <c r="D52" s="101">
        <f t="shared" ca="1" si="37"/>
        <v>21.6</v>
      </c>
      <c r="E52" s="25">
        <f t="shared" ca="1" si="38"/>
        <v>0.17300000000000001</v>
      </c>
      <c r="F52" s="77" t="s">
        <v>42</v>
      </c>
      <c r="G52" s="66">
        <f t="shared" ca="1" si="39"/>
        <v>7.0599999999999996E-2</v>
      </c>
      <c r="H52" s="100">
        <f t="shared" ca="1" si="40"/>
        <v>127</v>
      </c>
      <c r="I52" s="77" t="s">
        <v>42</v>
      </c>
      <c r="J52" s="101">
        <f t="shared" ca="1" si="41"/>
        <v>28.2</v>
      </c>
      <c r="K52" s="25">
        <f t="shared" ca="1" si="42"/>
        <v>0.65799999999999992</v>
      </c>
      <c r="L52" s="77" t="s">
        <v>42</v>
      </c>
      <c r="M52" s="66">
        <f t="shared" ca="1" si="43"/>
        <v>0.1656</v>
      </c>
      <c r="N52" s="100">
        <f t="shared" ca="1" si="44"/>
        <v>241</v>
      </c>
      <c r="O52" s="77" t="s">
        <v>42</v>
      </c>
      <c r="P52" s="101">
        <f t="shared" ca="1" si="45"/>
        <v>6.41</v>
      </c>
      <c r="Q52" s="25">
        <f t="shared" ca="1" si="46"/>
        <v>0.998</v>
      </c>
      <c r="R52" s="77" t="s">
        <v>42</v>
      </c>
      <c r="S52" s="66">
        <f t="shared" ca="1" si="47"/>
        <v>3.4200000000000003E-3</v>
      </c>
      <c r="T52" s="98">
        <f t="shared" ca="1" si="48"/>
        <v>142.5</v>
      </c>
      <c r="U52" s="77" t="s">
        <v>42</v>
      </c>
      <c r="V52" s="72">
        <f t="shared" ca="1" si="49"/>
        <v>17.305</v>
      </c>
      <c r="W52" s="25">
        <f t="shared" ca="1" si="50"/>
        <v>0.60966666666666669</v>
      </c>
      <c r="X52" s="77" t="s">
        <v>42</v>
      </c>
      <c r="Y52" s="66">
        <f t="shared" ca="1" si="51"/>
        <v>8.4510000000000002E-2</v>
      </c>
    </row>
    <row r="53" spans="1:53">
      <c r="A53" s="89">
        <v>80</v>
      </c>
      <c r="B53" s="100">
        <f t="shared" ca="1" si="36"/>
        <v>71.2</v>
      </c>
      <c r="C53" s="77" t="s">
        <v>42</v>
      </c>
      <c r="D53" s="101">
        <f t="shared" ca="1" si="37"/>
        <v>26.9</v>
      </c>
      <c r="E53" s="25">
        <f t="shared" ca="1" si="38"/>
        <v>0.14125000000000001</v>
      </c>
      <c r="F53" s="77" t="s">
        <v>42</v>
      </c>
      <c r="G53" s="66">
        <f t="shared" ca="1" si="39"/>
        <v>6.5250000000000002E-2</v>
      </c>
      <c r="H53" s="100">
        <f t="shared" ca="1" si="40"/>
        <v>207</v>
      </c>
      <c r="I53" s="77" t="s">
        <v>42</v>
      </c>
      <c r="J53" s="101">
        <f t="shared" ca="1" si="41"/>
        <v>33.200000000000003</v>
      </c>
      <c r="K53" s="25">
        <f t="shared" ca="1" si="42"/>
        <v>0.745</v>
      </c>
      <c r="L53" s="77" t="s">
        <v>42</v>
      </c>
      <c r="M53" s="66">
        <f t="shared" ca="1" si="43"/>
        <v>0.12875</v>
      </c>
      <c r="N53" s="100">
        <f t="shared" ca="1" si="44"/>
        <v>285</v>
      </c>
      <c r="O53" s="77" t="s">
        <v>42</v>
      </c>
      <c r="P53" s="101">
        <f t="shared" ca="1" si="45"/>
        <v>15.4</v>
      </c>
      <c r="Q53" s="25">
        <f t="shared" ca="1" si="46"/>
        <v>0.99375000000000002</v>
      </c>
      <c r="R53" s="77" t="s">
        <v>42</v>
      </c>
      <c r="S53" s="66">
        <f t="shared" ca="1" si="47"/>
        <v>3.0000000000000001E-3</v>
      </c>
      <c r="T53" s="98">
        <f t="shared" ca="1" si="48"/>
        <v>187.73333333333335</v>
      </c>
      <c r="U53" s="77" t="s">
        <v>42</v>
      </c>
      <c r="V53" s="72">
        <f t="shared" ca="1" si="49"/>
        <v>24.3</v>
      </c>
      <c r="W53" s="25">
        <f t="shared" ca="1" si="50"/>
        <v>0.62666666666666659</v>
      </c>
      <c r="X53" s="77" t="s">
        <v>42</v>
      </c>
      <c r="Y53" s="66">
        <f t="shared" ca="1" si="51"/>
        <v>6.5875000000000003E-2</v>
      </c>
    </row>
    <row r="54" spans="1:53">
      <c r="A54" s="89">
        <v>100</v>
      </c>
      <c r="B54" s="100">
        <f t="shared" ca="1" si="36"/>
        <v>66.8</v>
      </c>
      <c r="C54" s="77" t="s">
        <v>42</v>
      </c>
      <c r="D54" s="101">
        <f t="shared" ca="1" si="37"/>
        <v>20.9</v>
      </c>
      <c r="E54" s="25">
        <f t="shared" ca="1" si="38"/>
        <v>0.11</v>
      </c>
      <c r="F54" s="77" t="s">
        <v>42</v>
      </c>
      <c r="G54" s="66">
        <f t="shared" ca="1" si="39"/>
        <v>4.2500000000000003E-2</v>
      </c>
      <c r="H54" s="100">
        <f t="shared" ca="1" si="40"/>
        <v>227</v>
      </c>
      <c r="I54" s="77" t="s">
        <v>42</v>
      </c>
      <c r="J54" s="101">
        <f t="shared" ca="1" si="41"/>
        <v>41.4</v>
      </c>
      <c r="K54" s="25">
        <f t="shared" ca="1" si="42"/>
        <v>0.72599999999999998</v>
      </c>
      <c r="L54" s="77" t="s">
        <v>42</v>
      </c>
      <c r="M54" s="66">
        <f t="shared" ca="1" si="43"/>
        <v>0.14000000000000001</v>
      </c>
      <c r="N54" s="100">
        <f t="shared" ca="1" si="44"/>
        <v>300</v>
      </c>
      <c r="O54" s="77" t="s">
        <v>42</v>
      </c>
      <c r="P54" s="101">
        <f t="shared" ca="1" si="45"/>
        <v>10.6</v>
      </c>
      <c r="Q54" s="25">
        <f t="shared" ca="1" si="46"/>
        <v>0.995</v>
      </c>
      <c r="R54" s="77" t="s">
        <v>42</v>
      </c>
      <c r="S54" s="66">
        <f t="shared" ca="1" si="47"/>
        <v>2.8399999999999996E-3</v>
      </c>
      <c r="T54" s="98">
        <f t="shared" ca="1" si="48"/>
        <v>197.93333333333331</v>
      </c>
      <c r="U54" s="77" t="s">
        <v>42</v>
      </c>
      <c r="V54" s="72">
        <f t="shared" ca="1" si="49"/>
        <v>26</v>
      </c>
      <c r="W54" s="25">
        <f t="shared" ca="1" si="50"/>
        <v>0.61033333333333328</v>
      </c>
      <c r="X54" s="77" t="s">
        <v>42</v>
      </c>
      <c r="Y54" s="66">
        <f t="shared" ca="1" si="51"/>
        <v>7.1420000000000011E-2</v>
      </c>
    </row>
    <row r="55" spans="1:53">
      <c r="A55" s="89">
        <v>200</v>
      </c>
      <c r="B55" s="100">
        <f t="shared" ca="1" si="36"/>
        <v>60.1</v>
      </c>
      <c r="C55" s="77" t="s">
        <v>42</v>
      </c>
      <c r="D55" s="101">
        <f t="shared" ca="1" si="37"/>
        <v>22.7</v>
      </c>
      <c r="E55" s="25">
        <f t="shared" ca="1" si="38"/>
        <v>4.0750000000000001E-2</v>
      </c>
      <c r="F55" s="77" t="s">
        <v>42</v>
      </c>
      <c r="G55" s="66">
        <f t="shared" ca="1" si="39"/>
        <v>1.6399999999999998E-2</v>
      </c>
      <c r="H55" s="100">
        <f t="shared" ca="1" si="40"/>
        <v>325</v>
      </c>
      <c r="I55" s="77" t="s">
        <v>42</v>
      </c>
      <c r="J55" s="101">
        <f t="shared" ca="1" si="41"/>
        <v>67.7</v>
      </c>
      <c r="K55" s="25">
        <f t="shared" ca="1" si="42"/>
        <v>0.69499999999999995</v>
      </c>
      <c r="L55" s="77" t="s">
        <v>42</v>
      </c>
      <c r="M55" s="66">
        <f t="shared" ca="1" si="43"/>
        <v>0.152</v>
      </c>
      <c r="N55" s="100">
        <f t="shared" ca="1" si="44"/>
        <v>270</v>
      </c>
      <c r="O55" s="77" t="s">
        <v>42</v>
      </c>
      <c r="P55" s="101">
        <f t="shared" ca="1" si="45"/>
        <v>26.5</v>
      </c>
      <c r="Q55" s="25">
        <f t="shared" ca="1" si="46"/>
        <v>0.995</v>
      </c>
      <c r="R55" s="77" t="s">
        <v>42</v>
      </c>
      <c r="S55" s="66">
        <f t="shared" ca="1" si="47"/>
        <v>3.2450000000000001E-3</v>
      </c>
      <c r="T55" s="98">
        <f t="shared" ca="1" si="48"/>
        <v>218.36666666666667</v>
      </c>
      <c r="U55" s="77" t="s">
        <v>42</v>
      </c>
      <c r="V55" s="72">
        <f t="shared" ca="1" si="49"/>
        <v>47.1</v>
      </c>
      <c r="W55" s="25">
        <f t="shared" ca="1" si="50"/>
        <v>0.57691666666666663</v>
      </c>
      <c r="X55" s="77" t="s">
        <v>42</v>
      </c>
      <c r="Y55" s="66">
        <f t="shared" ca="1" si="51"/>
        <v>7.7622499999999997E-2</v>
      </c>
    </row>
    <row r="56" spans="1:53">
      <c r="A56" s="89">
        <v>500</v>
      </c>
      <c r="B56" s="100">
        <f t="shared" ca="1" si="36"/>
        <v>79.8</v>
      </c>
      <c r="C56" s="77" t="s">
        <v>42</v>
      </c>
      <c r="D56" s="101">
        <f t="shared" ca="1" si="37"/>
        <v>34.4</v>
      </c>
      <c r="E56" s="25">
        <f t="shared" ca="1" si="38"/>
        <v>2.5999999999999999E-2</v>
      </c>
      <c r="F56" s="77" t="s">
        <v>42</v>
      </c>
      <c r="G56" s="66">
        <f t="shared" ca="1" si="39"/>
        <v>1.3779999999999999E-2</v>
      </c>
      <c r="H56" s="100">
        <f t="shared" ca="1" si="40"/>
        <v>560</v>
      </c>
      <c r="I56" s="77" t="s">
        <v>42</v>
      </c>
      <c r="J56" s="101">
        <f t="shared" ca="1" si="41"/>
        <v>82.5</v>
      </c>
      <c r="K56" s="25">
        <f t="shared" ca="1" si="42"/>
        <v>0.69199999999999995</v>
      </c>
      <c r="L56" s="77" t="s">
        <v>42</v>
      </c>
      <c r="M56" s="66">
        <f t="shared" ca="1" si="43"/>
        <v>0.1046</v>
      </c>
      <c r="N56" s="100">
        <f t="shared" ca="1" si="44"/>
        <v>232</v>
      </c>
      <c r="O56" s="77" t="s">
        <v>42</v>
      </c>
      <c r="P56" s="101">
        <f t="shared" ca="1" si="45"/>
        <v>7</v>
      </c>
      <c r="Q56" s="25">
        <f t="shared" ca="1" si="46"/>
        <v>0.998</v>
      </c>
      <c r="R56" s="77" t="s">
        <v>42</v>
      </c>
      <c r="S56" s="66">
        <f t="shared" ca="1" si="47"/>
        <v>9.1600000000000004E-4</v>
      </c>
      <c r="T56" s="98">
        <f t="shared" ca="1" si="48"/>
        <v>290.59999999999997</v>
      </c>
      <c r="U56" s="77" t="s">
        <v>42</v>
      </c>
      <c r="V56" s="72">
        <f t="shared" ca="1" si="49"/>
        <v>44.75</v>
      </c>
      <c r="W56" s="25">
        <f t="shared" ca="1" si="50"/>
        <v>0.57199999999999995</v>
      </c>
      <c r="X56" s="77" t="s">
        <v>42</v>
      </c>
      <c r="Y56" s="66">
        <f t="shared" ca="1" si="51"/>
        <v>5.2757999999999999E-2</v>
      </c>
    </row>
    <row r="57" spans="1:53">
      <c r="A57" s="90">
        <v>1000</v>
      </c>
      <c r="B57" s="102">
        <f t="shared" ca="1" si="36"/>
        <v>108</v>
      </c>
      <c r="C57" s="78" t="s">
        <v>42</v>
      </c>
      <c r="D57" s="103">
        <f t="shared" ca="1" si="37"/>
        <v>33.5</v>
      </c>
      <c r="E57" s="26">
        <f t="shared" ca="1" si="38"/>
        <v>1.55E-2</v>
      </c>
      <c r="F57" s="78" t="s">
        <v>42</v>
      </c>
      <c r="G57" s="67">
        <f t="shared" ca="1" si="39"/>
        <v>5.7800000000000004E-3</v>
      </c>
      <c r="H57" s="102">
        <f t="shared" ca="1" si="40"/>
        <v>739</v>
      </c>
      <c r="I57" s="78" t="s">
        <v>42</v>
      </c>
      <c r="J57" s="103">
        <f t="shared" ca="1" si="41"/>
        <v>80.8</v>
      </c>
      <c r="K57" s="26">
        <f t="shared" ca="1" si="42"/>
        <v>0.64500000000000002</v>
      </c>
      <c r="L57" s="78" t="s">
        <v>42</v>
      </c>
      <c r="M57" s="67">
        <f t="shared" ca="1" si="43"/>
        <v>8.1500000000000003E-2</v>
      </c>
      <c r="N57" s="102">
        <f t="shared" ca="1" si="44"/>
        <v>250</v>
      </c>
      <c r="O57" s="78" t="s">
        <v>42</v>
      </c>
      <c r="P57" s="103">
        <f t="shared" ca="1" si="45"/>
        <v>16.600000000000001</v>
      </c>
      <c r="Q57" s="26">
        <f t="shared" ca="1" si="46"/>
        <v>0.998</v>
      </c>
      <c r="R57" s="78" t="s">
        <v>42</v>
      </c>
      <c r="S57" s="67">
        <f t="shared" ca="1" si="47"/>
        <v>1.3500000000000001E-3</v>
      </c>
      <c r="T57" s="99">
        <f t="shared" ca="1" si="48"/>
        <v>365.66666666666669</v>
      </c>
      <c r="U57" s="78" t="s">
        <v>42</v>
      </c>
      <c r="V57" s="73">
        <f t="shared" ca="1" si="49"/>
        <v>48.7</v>
      </c>
      <c r="W57" s="26">
        <f t="shared" ca="1" si="50"/>
        <v>0.5528333333333334</v>
      </c>
      <c r="X57" s="78" t="s">
        <v>42</v>
      </c>
      <c r="Y57" s="67">
        <f t="shared" ca="1" si="51"/>
        <v>4.1425000000000003E-2</v>
      </c>
    </row>
    <row r="59" spans="1:53">
      <c r="A59" s="196" t="s">
        <v>28</v>
      </c>
      <c r="B59" s="238" t="s">
        <v>54</v>
      </c>
      <c r="C59" s="239"/>
      <c r="D59" s="239"/>
      <c r="E59" s="239"/>
      <c r="F59" s="239"/>
      <c r="G59" s="239"/>
      <c r="H59" s="239"/>
      <c r="I59" s="239"/>
      <c r="J59" s="239"/>
      <c r="K59" s="239"/>
      <c r="L59" s="239"/>
      <c r="M59" s="239"/>
      <c r="N59" s="239"/>
      <c r="O59" s="239"/>
      <c r="P59" s="239"/>
      <c r="Q59" s="239"/>
      <c r="R59" s="239"/>
      <c r="S59" s="239"/>
      <c r="T59" s="239"/>
      <c r="U59" s="239"/>
      <c r="V59" s="239"/>
      <c r="W59" s="239"/>
      <c r="X59" s="239"/>
      <c r="Y59" s="240"/>
    </row>
    <row r="60" spans="1:53">
      <c r="A60" s="197"/>
      <c r="B60" s="241" t="s">
        <v>29</v>
      </c>
      <c r="C60" s="242"/>
      <c r="D60" s="242"/>
      <c r="E60" s="242"/>
      <c r="F60" s="242"/>
      <c r="G60" s="243"/>
      <c r="H60" s="241" t="s">
        <v>30</v>
      </c>
      <c r="I60" s="242"/>
      <c r="J60" s="242"/>
      <c r="K60" s="242"/>
      <c r="L60" s="242"/>
      <c r="M60" s="243"/>
      <c r="N60" s="241" t="s">
        <v>48</v>
      </c>
      <c r="O60" s="242"/>
      <c r="P60" s="242"/>
      <c r="Q60" s="242"/>
      <c r="R60" s="242"/>
      <c r="S60" s="243"/>
      <c r="T60" s="238" t="s">
        <v>39</v>
      </c>
      <c r="U60" s="239"/>
      <c r="V60" s="239"/>
      <c r="W60" s="239"/>
      <c r="X60" s="239"/>
      <c r="Y60" s="240"/>
    </row>
    <row r="61" spans="1:53">
      <c r="A61" s="198"/>
      <c r="B61" s="115" t="s">
        <v>26</v>
      </c>
      <c r="C61" s="116"/>
      <c r="D61" s="117" t="s">
        <v>57</v>
      </c>
      <c r="E61" s="115" t="s">
        <v>27</v>
      </c>
      <c r="F61" s="116"/>
      <c r="G61" s="117" t="s">
        <v>57</v>
      </c>
      <c r="H61" s="115" t="s">
        <v>26</v>
      </c>
      <c r="I61" s="116"/>
      <c r="J61" s="117" t="s">
        <v>57</v>
      </c>
      <c r="K61" s="115" t="s">
        <v>27</v>
      </c>
      <c r="L61" s="116"/>
      <c r="M61" s="118" t="s">
        <v>57</v>
      </c>
      <c r="N61" s="115" t="s">
        <v>26</v>
      </c>
      <c r="O61" s="116"/>
      <c r="P61" s="117" t="s">
        <v>57</v>
      </c>
      <c r="Q61" s="115" t="s">
        <v>27</v>
      </c>
      <c r="R61" s="116"/>
      <c r="S61" s="118" t="s">
        <v>57</v>
      </c>
      <c r="T61" s="112" t="s">
        <v>40</v>
      </c>
      <c r="U61" s="113"/>
      <c r="V61" s="114" t="s">
        <v>41</v>
      </c>
      <c r="W61" s="112" t="s">
        <v>27</v>
      </c>
      <c r="X61" s="113"/>
      <c r="Y61" s="114" t="s">
        <v>57</v>
      </c>
    </row>
    <row r="62" spans="1:53">
      <c r="A62" s="88">
        <v>2</v>
      </c>
      <c r="B62" s="68"/>
      <c r="C62" s="76" t="s">
        <v>42</v>
      </c>
      <c r="D62" s="75"/>
      <c r="E62" s="24"/>
      <c r="F62" s="76" t="s">
        <v>42</v>
      </c>
      <c r="G62" s="65"/>
      <c r="H62" s="68"/>
      <c r="I62" s="76" t="s">
        <v>42</v>
      </c>
      <c r="J62" s="75"/>
      <c r="K62" s="24"/>
      <c r="L62" s="76" t="s">
        <v>42</v>
      </c>
      <c r="M62" s="65"/>
      <c r="N62" s="68">
        <f ca="1">INDIRECT($A62&amp;"!$BP$57")</f>
        <v>13.2</v>
      </c>
      <c r="O62" s="76" t="s">
        <v>42</v>
      </c>
      <c r="P62" s="75">
        <f ca="1">INDIRECT($A62&amp;"!$BQ$57")</f>
        <v>2.0499999999999997E-7</v>
      </c>
      <c r="Q62" s="24">
        <f ca="1">INDIRECT($A62&amp;"!$BT$57")</f>
        <v>1</v>
      </c>
      <c r="R62" s="76" t="s">
        <v>42</v>
      </c>
      <c r="S62" s="65">
        <f ca="1">INDIRECT($A62&amp;"!$BU$57")</f>
        <v>0</v>
      </c>
      <c r="T62" s="97">
        <f ca="1">AVERAGE(N62)</f>
        <v>13.2</v>
      </c>
      <c r="U62" s="76" t="s">
        <v>42</v>
      </c>
      <c r="V62" s="71">
        <f ca="1">P62</f>
        <v>2.0499999999999997E-7</v>
      </c>
      <c r="W62" s="24">
        <f ca="1">AVERAGE(Q62)</f>
        <v>1</v>
      </c>
      <c r="X62" s="76" t="s">
        <v>42</v>
      </c>
      <c r="Y62" s="71">
        <f ca="1">S62</f>
        <v>0</v>
      </c>
    </row>
    <row r="63" spans="1:53">
      <c r="A63" s="89">
        <v>5</v>
      </c>
      <c r="B63" s="100"/>
      <c r="C63" s="77" t="s">
        <v>42</v>
      </c>
      <c r="D63" s="101"/>
      <c r="E63" s="25"/>
      <c r="F63" s="77" t="s">
        <v>42</v>
      </c>
      <c r="G63" s="66"/>
      <c r="H63" s="100"/>
      <c r="I63" s="77" t="s">
        <v>42</v>
      </c>
      <c r="J63" s="101"/>
      <c r="K63" s="25"/>
      <c r="L63" s="77" t="s">
        <v>42</v>
      </c>
      <c r="M63" s="66"/>
      <c r="N63" s="100">
        <f t="shared" ref="N63:N71" ca="1" si="52">INDIRECT($A63&amp;"!$BP$57")</f>
        <v>39.200000000000003</v>
      </c>
      <c r="O63" s="77" t="s">
        <v>42</v>
      </c>
      <c r="P63" s="101">
        <f t="shared" ref="P63:P71" ca="1" si="53">INDIRECT($A63&amp;"!$BQ$57")</f>
        <v>3.69</v>
      </c>
      <c r="Q63" s="25">
        <f t="shared" ref="Q63:Q71" ca="1" si="54">INDIRECT($A63&amp;"!$BT$57")</f>
        <v>0.96</v>
      </c>
      <c r="R63" s="77" t="s">
        <v>42</v>
      </c>
      <c r="S63" s="66">
        <f t="shared" ref="S63:S71" ca="1" si="55">INDIRECT($A63&amp;"!$BU$57")</f>
        <v>6.5200000000000008E-2</v>
      </c>
      <c r="T63" s="98">
        <f t="shared" ref="T63:T71" ca="1" si="56">AVERAGE(N63)</f>
        <v>39.200000000000003</v>
      </c>
      <c r="U63" s="77" t="s">
        <v>42</v>
      </c>
      <c r="V63" s="72">
        <f t="shared" ref="V63:V71" ca="1" si="57">P63</f>
        <v>3.69</v>
      </c>
      <c r="W63" s="25">
        <f t="shared" ref="W63:W71" ca="1" si="58">AVERAGE(Q63)</f>
        <v>0.96</v>
      </c>
      <c r="X63" s="77" t="s">
        <v>42</v>
      </c>
      <c r="Y63" s="66">
        <f t="shared" ref="Y63:Y71" ca="1" si="59">S63</f>
        <v>6.5200000000000008E-2</v>
      </c>
    </row>
    <row r="64" spans="1:53">
      <c r="A64" s="89">
        <v>10</v>
      </c>
      <c r="B64" s="100"/>
      <c r="C64" s="77" t="s">
        <v>42</v>
      </c>
      <c r="D64" s="101"/>
      <c r="E64" s="25"/>
      <c r="F64" s="77" t="s">
        <v>42</v>
      </c>
      <c r="G64" s="66"/>
      <c r="H64" s="100"/>
      <c r="I64" s="77" t="s">
        <v>42</v>
      </c>
      <c r="J64" s="101"/>
      <c r="K64" s="25"/>
      <c r="L64" s="77" t="s">
        <v>42</v>
      </c>
      <c r="M64" s="66"/>
      <c r="N64" s="100">
        <f t="shared" ca="1" si="52"/>
        <v>65.7</v>
      </c>
      <c r="O64" s="77" t="s">
        <v>42</v>
      </c>
      <c r="P64" s="101">
        <f t="shared" ca="1" si="53"/>
        <v>5.27</v>
      </c>
      <c r="Q64" s="25">
        <f t="shared" ca="1" si="54"/>
        <v>0.97</v>
      </c>
      <c r="R64" s="77" t="s">
        <v>42</v>
      </c>
      <c r="S64" s="66">
        <f t="shared" ca="1" si="55"/>
        <v>5.28E-2</v>
      </c>
      <c r="T64" s="98">
        <f t="shared" ca="1" si="56"/>
        <v>65.7</v>
      </c>
      <c r="U64" s="77" t="s">
        <v>42</v>
      </c>
      <c r="V64" s="72">
        <f t="shared" ca="1" si="57"/>
        <v>5.27</v>
      </c>
      <c r="W64" s="25">
        <f t="shared" ca="1" si="58"/>
        <v>0.97</v>
      </c>
      <c r="X64" s="77" t="s">
        <v>42</v>
      </c>
      <c r="Y64" s="66">
        <f t="shared" ca="1" si="59"/>
        <v>5.28E-2</v>
      </c>
    </row>
    <row r="65" spans="1:25">
      <c r="A65" s="89">
        <v>30</v>
      </c>
      <c r="B65" s="100"/>
      <c r="C65" s="77" t="s">
        <v>42</v>
      </c>
      <c r="D65" s="101"/>
      <c r="E65" s="25"/>
      <c r="F65" s="77" t="s">
        <v>42</v>
      </c>
      <c r="G65" s="66"/>
      <c r="H65" s="100"/>
      <c r="I65" s="77" t="s">
        <v>42</v>
      </c>
      <c r="J65" s="101"/>
      <c r="K65" s="25"/>
      <c r="L65" s="77" t="s">
        <v>42</v>
      </c>
      <c r="M65" s="66"/>
      <c r="N65" s="100">
        <f t="shared" ca="1" si="52"/>
        <v>111</v>
      </c>
      <c r="O65" s="77" t="s">
        <v>42</v>
      </c>
      <c r="P65" s="101">
        <f t="shared" ca="1" si="53"/>
        <v>18.2</v>
      </c>
      <c r="Q65" s="25">
        <f t="shared" ca="1" si="54"/>
        <v>0.90333333333333343</v>
      </c>
      <c r="R65" s="77" t="s">
        <v>42</v>
      </c>
      <c r="S65" s="66">
        <f t="shared" ca="1" si="55"/>
        <v>0.125</v>
      </c>
      <c r="T65" s="98">
        <f t="shared" ca="1" si="56"/>
        <v>111</v>
      </c>
      <c r="U65" s="77" t="s">
        <v>42</v>
      </c>
      <c r="V65" s="72">
        <f t="shared" ca="1" si="57"/>
        <v>18.2</v>
      </c>
      <c r="W65" s="25">
        <f t="shared" ca="1" si="58"/>
        <v>0.90333333333333343</v>
      </c>
      <c r="X65" s="77" t="s">
        <v>42</v>
      </c>
      <c r="Y65" s="66">
        <f t="shared" ca="1" si="59"/>
        <v>0.125</v>
      </c>
    </row>
    <row r="66" spans="1:25">
      <c r="A66" s="89">
        <v>50</v>
      </c>
      <c r="B66" s="100"/>
      <c r="C66" s="77" t="s">
        <v>42</v>
      </c>
      <c r="D66" s="101"/>
      <c r="E66" s="25"/>
      <c r="F66" s="77" t="s">
        <v>42</v>
      </c>
      <c r="G66" s="66"/>
      <c r="H66" s="100"/>
      <c r="I66" s="77" t="s">
        <v>42</v>
      </c>
      <c r="J66" s="101"/>
      <c r="K66" s="25"/>
      <c r="L66" s="77" t="s">
        <v>42</v>
      </c>
      <c r="M66" s="66"/>
      <c r="N66" s="100">
        <f t="shared" ca="1" si="52"/>
        <v>143</v>
      </c>
      <c r="O66" s="77" t="s">
        <v>42</v>
      </c>
      <c r="P66" s="101">
        <f t="shared" ca="1" si="53"/>
        <v>20.399999999999999</v>
      </c>
      <c r="Q66" s="25">
        <f t="shared" ca="1" si="54"/>
        <v>0.9</v>
      </c>
      <c r="R66" s="77" t="s">
        <v>42</v>
      </c>
      <c r="S66" s="66">
        <f t="shared" ca="1" si="55"/>
        <v>0.10800000000000001</v>
      </c>
      <c r="T66" s="98">
        <f t="shared" ca="1" si="56"/>
        <v>143</v>
      </c>
      <c r="U66" s="77" t="s">
        <v>42</v>
      </c>
      <c r="V66" s="72">
        <f t="shared" ca="1" si="57"/>
        <v>20.399999999999999</v>
      </c>
      <c r="W66" s="25">
        <f t="shared" ca="1" si="58"/>
        <v>0.9</v>
      </c>
      <c r="X66" s="77" t="s">
        <v>42</v>
      </c>
      <c r="Y66" s="66">
        <f t="shared" ca="1" si="59"/>
        <v>0.10800000000000001</v>
      </c>
    </row>
    <row r="67" spans="1:25">
      <c r="A67" s="89">
        <v>80</v>
      </c>
      <c r="B67" s="100"/>
      <c r="C67" s="77" t="s">
        <v>42</v>
      </c>
      <c r="D67" s="101"/>
      <c r="E67" s="25"/>
      <c r="F67" s="77" t="s">
        <v>42</v>
      </c>
      <c r="G67" s="66"/>
      <c r="H67" s="100"/>
      <c r="I67" s="77" t="s">
        <v>42</v>
      </c>
      <c r="J67" s="101"/>
      <c r="K67" s="25"/>
      <c r="L67" s="77" t="s">
        <v>42</v>
      </c>
      <c r="M67" s="66"/>
      <c r="N67" s="100">
        <f t="shared" ca="1" si="52"/>
        <v>187</v>
      </c>
      <c r="O67" s="77" t="s">
        <v>42</v>
      </c>
      <c r="P67" s="101">
        <f t="shared" ca="1" si="53"/>
        <v>14.8</v>
      </c>
      <c r="Q67" s="25">
        <f t="shared" ca="1" si="54"/>
        <v>0.95749999999999991</v>
      </c>
      <c r="R67" s="77" t="s">
        <v>42</v>
      </c>
      <c r="S67" s="66">
        <f t="shared" ca="1" si="55"/>
        <v>4.2249999999999996E-2</v>
      </c>
      <c r="T67" s="98">
        <f t="shared" ca="1" si="56"/>
        <v>187</v>
      </c>
      <c r="U67" s="77" t="s">
        <v>42</v>
      </c>
      <c r="V67" s="72">
        <f t="shared" ca="1" si="57"/>
        <v>14.8</v>
      </c>
      <c r="W67" s="25">
        <f t="shared" ca="1" si="58"/>
        <v>0.95749999999999991</v>
      </c>
      <c r="X67" s="77" t="s">
        <v>42</v>
      </c>
      <c r="Y67" s="66">
        <f t="shared" ca="1" si="59"/>
        <v>4.2249999999999996E-2</v>
      </c>
    </row>
    <row r="68" spans="1:25">
      <c r="A68" s="89">
        <v>100</v>
      </c>
      <c r="B68" s="100"/>
      <c r="C68" s="77" t="s">
        <v>42</v>
      </c>
      <c r="D68" s="101"/>
      <c r="E68" s="25"/>
      <c r="F68" s="77" t="s">
        <v>42</v>
      </c>
      <c r="G68" s="66"/>
      <c r="H68" s="100"/>
      <c r="I68" s="77" t="s">
        <v>42</v>
      </c>
      <c r="J68" s="101"/>
      <c r="K68" s="25"/>
      <c r="L68" s="77" t="s">
        <v>42</v>
      </c>
      <c r="M68" s="66"/>
      <c r="N68" s="100">
        <f t="shared" ca="1" si="52"/>
        <v>210</v>
      </c>
      <c r="O68" s="77" t="s">
        <v>42</v>
      </c>
      <c r="P68" s="101">
        <f t="shared" ca="1" si="53"/>
        <v>13.8</v>
      </c>
      <c r="Q68" s="25">
        <f t="shared" ca="1" si="54"/>
        <v>0.98</v>
      </c>
      <c r="R68" s="77" t="s">
        <v>42</v>
      </c>
      <c r="S68" s="66">
        <f t="shared" ca="1" si="55"/>
        <v>1.44E-2</v>
      </c>
      <c r="T68" s="98">
        <f t="shared" ca="1" si="56"/>
        <v>210</v>
      </c>
      <c r="U68" s="77" t="s">
        <v>42</v>
      </c>
      <c r="V68" s="72">
        <f t="shared" ca="1" si="57"/>
        <v>13.8</v>
      </c>
      <c r="W68" s="25">
        <f t="shared" ca="1" si="58"/>
        <v>0.98</v>
      </c>
      <c r="X68" s="77" t="s">
        <v>42</v>
      </c>
      <c r="Y68" s="66">
        <f t="shared" ca="1" si="59"/>
        <v>1.44E-2</v>
      </c>
    </row>
    <row r="69" spans="1:25">
      <c r="A69" s="89">
        <v>200</v>
      </c>
      <c r="B69" s="100"/>
      <c r="C69" s="77" t="s">
        <v>42</v>
      </c>
      <c r="D69" s="101"/>
      <c r="E69" s="25"/>
      <c r="F69" s="77" t="s">
        <v>42</v>
      </c>
      <c r="G69" s="66"/>
      <c r="H69" s="100"/>
      <c r="I69" s="77" t="s">
        <v>42</v>
      </c>
      <c r="J69" s="101"/>
      <c r="K69" s="25"/>
      <c r="L69" s="77" t="s">
        <v>42</v>
      </c>
      <c r="M69" s="66"/>
      <c r="N69" s="100">
        <f t="shared" ca="1" si="52"/>
        <v>279</v>
      </c>
      <c r="O69" s="77" t="s">
        <v>42</v>
      </c>
      <c r="P69" s="101">
        <f t="shared" ca="1" si="53"/>
        <v>45.7</v>
      </c>
      <c r="Q69" s="25">
        <f t="shared" ca="1" si="54"/>
        <v>0.875</v>
      </c>
      <c r="R69" s="77" t="s">
        <v>42</v>
      </c>
      <c r="S69" s="66">
        <f t="shared" ca="1" si="55"/>
        <v>0.13600000000000001</v>
      </c>
      <c r="T69" s="98">
        <f t="shared" ca="1" si="56"/>
        <v>279</v>
      </c>
      <c r="U69" s="77" t="s">
        <v>42</v>
      </c>
      <c r="V69" s="72">
        <f t="shared" ca="1" si="57"/>
        <v>45.7</v>
      </c>
      <c r="W69" s="25">
        <f t="shared" ca="1" si="58"/>
        <v>0.875</v>
      </c>
      <c r="X69" s="77" t="s">
        <v>42</v>
      </c>
      <c r="Y69" s="66">
        <f t="shared" ca="1" si="59"/>
        <v>0.13600000000000001</v>
      </c>
    </row>
    <row r="70" spans="1:25">
      <c r="A70" s="89">
        <v>500</v>
      </c>
      <c r="B70" s="100"/>
      <c r="C70" s="77" t="s">
        <v>42</v>
      </c>
      <c r="D70" s="101"/>
      <c r="E70" s="25"/>
      <c r="F70" s="77" t="s">
        <v>42</v>
      </c>
      <c r="G70" s="66"/>
      <c r="H70" s="100"/>
      <c r="I70" s="77" t="s">
        <v>42</v>
      </c>
      <c r="J70" s="101"/>
      <c r="K70" s="25"/>
      <c r="L70" s="77" t="s">
        <v>42</v>
      </c>
      <c r="M70" s="66"/>
      <c r="N70" s="100">
        <f t="shared" ca="1" si="52"/>
        <v>433</v>
      </c>
      <c r="O70" s="77" t="s">
        <v>42</v>
      </c>
      <c r="P70" s="101">
        <f t="shared" ca="1" si="53"/>
        <v>47.5</v>
      </c>
      <c r="Q70" s="25">
        <f t="shared" ca="1" si="54"/>
        <v>0.9</v>
      </c>
      <c r="R70" s="77" t="s">
        <v>42</v>
      </c>
      <c r="S70" s="66">
        <f t="shared" ca="1" si="55"/>
        <v>9.7000000000000003E-2</v>
      </c>
      <c r="T70" s="98">
        <f t="shared" ca="1" si="56"/>
        <v>433</v>
      </c>
      <c r="U70" s="77" t="s">
        <v>42</v>
      </c>
      <c r="V70" s="72">
        <f t="shared" ca="1" si="57"/>
        <v>47.5</v>
      </c>
      <c r="W70" s="25">
        <f t="shared" ca="1" si="58"/>
        <v>0.9</v>
      </c>
      <c r="X70" s="77" t="s">
        <v>42</v>
      </c>
      <c r="Y70" s="66">
        <f t="shared" ca="1" si="59"/>
        <v>9.7000000000000003E-2</v>
      </c>
    </row>
    <row r="71" spans="1:25">
      <c r="A71" s="90">
        <v>1000</v>
      </c>
      <c r="B71" s="102"/>
      <c r="C71" s="78" t="s">
        <v>42</v>
      </c>
      <c r="D71" s="103"/>
      <c r="E71" s="26"/>
      <c r="F71" s="78" t="s">
        <v>42</v>
      </c>
      <c r="G71" s="67"/>
      <c r="H71" s="102"/>
      <c r="I71" s="78" t="s">
        <v>42</v>
      </c>
      <c r="J71" s="103"/>
      <c r="K71" s="26"/>
      <c r="L71" s="78" t="s">
        <v>42</v>
      </c>
      <c r="M71" s="67"/>
      <c r="N71" s="102">
        <f t="shared" ca="1" si="52"/>
        <v>562</v>
      </c>
      <c r="O71" s="78" t="s">
        <v>42</v>
      </c>
      <c r="P71" s="103">
        <f t="shared" ca="1" si="53"/>
        <v>43.7</v>
      </c>
      <c r="Q71" s="26">
        <f t="shared" ca="1" si="54"/>
        <v>0.92800000000000005</v>
      </c>
      <c r="R71" s="78" t="s">
        <v>42</v>
      </c>
      <c r="S71" s="67">
        <f t="shared" ca="1" si="55"/>
        <v>1.3300000000000001E-2</v>
      </c>
      <c r="T71" s="99">
        <f t="shared" ca="1" si="56"/>
        <v>562</v>
      </c>
      <c r="U71" s="78" t="s">
        <v>42</v>
      </c>
      <c r="V71" s="73">
        <f t="shared" ca="1" si="57"/>
        <v>43.7</v>
      </c>
      <c r="W71" s="26">
        <f t="shared" ca="1" si="58"/>
        <v>0.92800000000000005</v>
      </c>
      <c r="X71" s="78" t="s">
        <v>42</v>
      </c>
      <c r="Y71" s="67">
        <f t="shared" ca="1" si="59"/>
        <v>1.3300000000000001E-2</v>
      </c>
    </row>
    <row r="73" spans="1:25">
      <c r="A73" s="196" t="s">
        <v>28</v>
      </c>
      <c r="B73" s="207" t="s">
        <v>58</v>
      </c>
      <c r="C73" s="208"/>
      <c r="D73" s="208"/>
      <c r="E73" s="208"/>
      <c r="F73" s="208"/>
      <c r="G73" s="208"/>
      <c r="H73" s="208"/>
      <c r="I73" s="208"/>
      <c r="J73" s="208"/>
      <c r="K73" s="208"/>
      <c r="L73" s="208"/>
      <c r="M73" s="208"/>
      <c r="N73" s="208"/>
      <c r="O73" s="208"/>
      <c r="P73" s="208"/>
      <c r="Q73" s="208"/>
      <c r="R73" s="208"/>
      <c r="S73" s="208"/>
      <c r="T73" s="208"/>
      <c r="U73" s="208"/>
      <c r="V73" s="208"/>
      <c r="W73" s="208"/>
      <c r="X73" s="208"/>
      <c r="Y73" s="209"/>
    </row>
    <row r="74" spans="1:25">
      <c r="A74" s="197"/>
      <c r="B74" s="210" t="s">
        <v>29</v>
      </c>
      <c r="C74" s="211"/>
      <c r="D74" s="211"/>
      <c r="E74" s="211"/>
      <c r="F74" s="211"/>
      <c r="G74" s="212"/>
      <c r="H74" s="210" t="s">
        <v>30</v>
      </c>
      <c r="I74" s="211"/>
      <c r="J74" s="211"/>
      <c r="K74" s="211"/>
      <c r="L74" s="211"/>
      <c r="M74" s="212"/>
      <c r="N74" s="210" t="s">
        <v>48</v>
      </c>
      <c r="O74" s="211"/>
      <c r="P74" s="211"/>
      <c r="Q74" s="211"/>
      <c r="R74" s="211"/>
      <c r="S74" s="212"/>
      <c r="T74" s="207" t="s">
        <v>39</v>
      </c>
      <c r="U74" s="208"/>
      <c r="V74" s="208"/>
      <c r="W74" s="208"/>
      <c r="X74" s="208"/>
      <c r="Y74" s="209"/>
    </row>
    <row r="75" spans="1:25">
      <c r="A75" s="198"/>
      <c r="B75" s="138" t="s">
        <v>26</v>
      </c>
      <c r="C75" s="139"/>
      <c r="D75" s="140" t="s">
        <v>57</v>
      </c>
      <c r="E75" s="138" t="s">
        <v>27</v>
      </c>
      <c r="F75" s="139"/>
      <c r="G75" s="140" t="s">
        <v>57</v>
      </c>
      <c r="H75" s="138" t="s">
        <v>26</v>
      </c>
      <c r="I75" s="139"/>
      <c r="J75" s="140" t="s">
        <v>57</v>
      </c>
      <c r="K75" s="138" t="s">
        <v>27</v>
      </c>
      <c r="L75" s="139"/>
      <c r="M75" s="141" t="s">
        <v>57</v>
      </c>
      <c r="N75" s="138" t="s">
        <v>26</v>
      </c>
      <c r="O75" s="139"/>
      <c r="P75" s="140" t="s">
        <v>57</v>
      </c>
      <c r="Q75" s="138" t="s">
        <v>27</v>
      </c>
      <c r="R75" s="139"/>
      <c r="S75" s="141" t="s">
        <v>57</v>
      </c>
      <c r="T75" s="155" t="s">
        <v>40</v>
      </c>
      <c r="U75" s="156"/>
      <c r="V75" s="153" t="s">
        <v>57</v>
      </c>
      <c r="W75" s="155" t="s">
        <v>27</v>
      </c>
      <c r="X75" s="156"/>
      <c r="Y75" s="153" t="s">
        <v>57</v>
      </c>
    </row>
    <row r="76" spans="1:25">
      <c r="A76" s="88">
        <v>2</v>
      </c>
      <c r="B76" s="68"/>
      <c r="C76" s="76" t="s">
        <v>42</v>
      </c>
      <c r="D76" s="75"/>
      <c r="E76" s="24"/>
      <c r="F76" s="76" t="s">
        <v>42</v>
      </c>
      <c r="G76" s="65"/>
      <c r="H76" s="68"/>
      <c r="I76" s="76" t="s">
        <v>42</v>
      </c>
      <c r="J76" s="75"/>
      <c r="K76" s="24"/>
      <c r="L76" s="76" t="s">
        <v>42</v>
      </c>
      <c r="M76" s="65"/>
      <c r="N76" s="68">
        <f ca="1">INDIRECT($A76&amp;"!$CE$57")</f>
        <v>9.92</v>
      </c>
      <c r="O76" s="76" t="s">
        <v>42</v>
      </c>
      <c r="P76" s="75">
        <f ca="1">INDIRECT($A76&amp;"!$CF$57")</f>
        <v>2.75</v>
      </c>
      <c r="Q76" s="24">
        <f ca="1">INDIRECT($A76&amp;"!$CI$57")</f>
        <v>0.875</v>
      </c>
      <c r="R76" s="76" t="s">
        <v>42</v>
      </c>
      <c r="S76" s="94">
        <f ca="1">INDIRECT($A76&amp;"!$CJ$57")</f>
        <v>0.104</v>
      </c>
      <c r="T76" s="159">
        <f ca="1">AVERAGE(N76)</f>
        <v>9.92</v>
      </c>
      <c r="U76" s="76" t="s">
        <v>42</v>
      </c>
      <c r="V76" s="71">
        <f t="shared" ref="V76:V85" ca="1" si="60">P76</f>
        <v>2.75</v>
      </c>
      <c r="W76" s="24">
        <f ca="1">AVERAGE(Q76)</f>
        <v>0.875</v>
      </c>
      <c r="X76" s="76" t="s">
        <v>42</v>
      </c>
      <c r="Y76" s="71">
        <f t="shared" ref="Y76:Y85" ca="1" si="61">S76</f>
        <v>0.104</v>
      </c>
    </row>
    <row r="77" spans="1:25">
      <c r="A77" s="89">
        <v>5</v>
      </c>
      <c r="B77" s="100"/>
      <c r="C77" s="77" t="s">
        <v>42</v>
      </c>
      <c r="D77" s="101"/>
      <c r="E77" s="25"/>
      <c r="F77" s="77" t="s">
        <v>42</v>
      </c>
      <c r="G77" s="66"/>
      <c r="H77" s="100"/>
      <c r="I77" s="77" t="s">
        <v>42</v>
      </c>
      <c r="J77" s="101"/>
      <c r="K77" s="25"/>
      <c r="L77" s="77" t="s">
        <v>42</v>
      </c>
      <c r="M77" s="66"/>
      <c r="N77" s="100">
        <f t="shared" ref="N77:N85" ca="1" si="62">INDIRECT($A77&amp;"!$CE$57")</f>
        <v>29.6</v>
      </c>
      <c r="O77" s="77" t="s">
        <v>42</v>
      </c>
      <c r="P77" s="101">
        <f t="shared" ref="P77:P85" ca="1" si="63">INDIRECT($A77&amp;"!$CF$57")</f>
        <v>5.99</v>
      </c>
      <c r="Q77" s="25">
        <f t="shared" ref="Q77:Q85" ca="1" si="64">INDIRECT($A77&amp;"!$CI$57")</f>
        <v>0.72</v>
      </c>
      <c r="R77" s="77" t="s">
        <v>42</v>
      </c>
      <c r="S77" s="95">
        <f t="shared" ref="S77:S85" ca="1" si="65">INDIRECT($A77&amp;"!$CJ$57")</f>
        <v>0.1152</v>
      </c>
      <c r="T77" s="160">
        <f t="shared" ref="T77:T85" ca="1" si="66">AVERAGE(N77)</f>
        <v>29.6</v>
      </c>
      <c r="U77" s="77" t="s">
        <v>42</v>
      </c>
      <c r="V77" s="72">
        <f t="shared" ca="1" si="60"/>
        <v>5.99</v>
      </c>
      <c r="W77" s="25">
        <f t="shared" ref="W77:W85" ca="1" si="67">AVERAGE(Q77)</f>
        <v>0.72</v>
      </c>
      <c r="X77" s="77" t="s">
        <v>42</v>
      </c>
      <c r="Y77" s="66">
        <f t="shared" ca="1" si="61"/>
        <v>0.1152</v>
      </c>
    </row>
    <row r="78" spans="1:25">
      <c r="A78" s="89">
        <v>10</v>
      </c>
      <c r="B78" s="100"/>
      <c r="C78" s="77" t="s">
        <v>42</v>
      </c>
      <c r="D78" s="101"/>
      <c r="E78" s="25"/>
      <c r="F78" s="77" t="s">
        <v>42</v>
      </c>
      <c r="G78" s="66"/>
      <c r="H78" s="100"/>
      <c r="I78" s="77" t="s">
        <v>42</v>
      </c>
      <c r="J78" s="101"/>
      <c r="K78" s="25"/>
      <c r="L78" s="77" t="s">
        <v>42</v>
      </c>
      <c r="M78" s="66"/>
      <c r="N78" s="100">
        <f t="shared" ca="1" si="62"/>
        <v>50.3</v>
      </c>
      <c r="O78" s="77" t="s">
        <v>42</v>
      </c>
      <c r="P78" s="101">
        <f t="shared" ca="1" si="63"/>
        <v>9.89</v>
      </c>
      <c r="Q78" s="25">
        <f t="shared" ca="1" si="64"/>
        <v>0.66500000000000004</v>
      </c>
      <c r="R78" s="77" t="s">
        <v>42</v>
      </c>
      <c r="S78" s="95">
        <f t="shared" ca="1" si="65"/>
        <v>0.128</v>
      </c>
      <c r="T78" s="160">
        <f t="shared" ca="1" si="66"/>
        <v>50.3</v>
      </c>
      <c r="U78" s="77" t="s">
        <v>42</v>
      </c>
      <c r="V78" s="72">
        <f t="shared" ca="1" si="60"/>
        <v>9.89</v>
      </c>
      <c r="W78" s="25">
        <f t="shared" ca="1" si="67"/>
        <v>0.66500000000000004</v>
      </c>
      <c r="X78" s="77" t="s">
        <v>42</v>
      </c>
      <c r="Y78" s="66">
        <f t="shared" ca="1" si="61"/>
        <v>0.128</v>
      </c>
    </row>
    <row r="79" spans="1:25">
      <c r="A79" s="89">
        <v>30</v>
      </c>
      <c r="B79" s="100"/>
      <c r="C79" s="77" t="s">
        <v>42</v>
      </c>
      <c r="D79" s="101"/>
      <c r="E79" s="25"/>
      <c r="F79" s="77" t="s">
        <v>42</v>
      </c>
      <c r="G79" s="66"/>
      <c r="H79" s="100"/>
      <c r="I79" s="77" t="s">
        <v>42</v>
      </c>
      <c r="J79" s="101"/>
      <c r="K79" s="25"/>
      <c r="L79" s="77" t="s">
        <v>42</v>
      </c>
      <c r="M79" s="66"/>
      <c r="N79" s="100">
        <f t="shared" ca="1" si="62"/>
        <v>93.5</v>
      </c>
      <c r="O79" s="77" t="s">
        <v>42</v>
      </c>
      <c r="P79" s="101">
        <f t="shared" ca="1" si="63"/>
        <v>20.399999999999999</v>
      </c>
      <c r="Q79" s="25">
        <f t="shared" ca="1" si="64"/>
        <v>0.53999999999999992</v>
      </c>
      <c r="R79" s="77" t="s">
        <v>42</v>
      </c>
      <c r="S79" s="95">
        <f t="shared" ca="1" si="65"/>
        <v>0.13833333333333334</v>
      </c>
      <c r="T79" s="160">
        <f t="shared" ca="1" si="66"/>
        <v>93.5</v>
      </c>
      <c r="U79" s="77" t="s">
        <v>42</v>
      </c>
      <c r="V79" s="72">
        <f t="shared" ca="1" si="60"/>
        <v>20.399999999999999</v>
      </c>
      <c r="W79" s="25">
        <f t="shared" ca="1" si="67"/>
        <v>0.53999999999999992</v>
      </c>
      <c r="X79" s="77" t="s">
        <v>42</v>
      </c>
      <c r="Y79" s="66">
        <f t="shared" ca="1" si="61"/>
        <v>0.13833333333333334</v>
      </c>
    </row>
    <row r="80" spans="1:25">
      <c r="A80" s="89">
        <v>50</v>
      </c>
      <c r="B80" s="100"/>
      <c r="C80" s="77" t="s">
        <v>42</v>
      </c>
      <c r="D80" s="101"/>
      <c r="E80" s="25"/>
      <c r="F80" s="77" t="s">
        <v>42</v>
      </c>
      <c r="G80" s="66"/>
      <c r="H80" s="100"/>
      <c r="I80" s="77" t="s">
        <v>42</v>
      </c>
      <c r="J80" s="101"/>
      <c r="K80" s="25"/>
      <c r="L80" s="77" t="s">
        <v>42</v>
      </c>
      <c r="M80" s="66"/>
      <c r="N80" s="100">
        <f t="shared" ca="1" si="62"/>
        <v>97.1</v>
      </c>
      <c r="O80" s="77" t="s">
        <v>42</v>
      </c>
      <c r="P80" s="101">
        <f t="shared" ca="1" si="63"/>
        <v>30.4</v>
      </c>
      <c r="Q80" s="25">
        <f t="shared" ca="1" si="64"/>
        <v>0.35</v>
      </c>
      <c r="R80" s="77" t="s">
        <v>42</v>
      </c>
      <c r="S80" s="95">
        <f t="shared" ca="1" si="65"/>
        <v>0.1176</v>
      </c>
      <c r="T80" s="160">
        <f t="shared" ca="1" si="66"/>
        <v>97.1</v>
      </c>
      <c r="U80" s="77" t="s">
        <v>42</v>
      </c>
      <c r="V80" s="72">
        <f t="shared" ca="1" si="60"/>
        <v>30.4</v>
      </c>
      <c r="W80" s="25">
        <f t="shared" ca="1" si="67"/>
        <v>0.35</v>
      </c>
      <c r="X80" s="77" t="s">
        <v>42</v>
      </c>
      <c r="Y80" s="66">
        <f t="shared" ca="1" si="61"/>
        <v>0.1176</v>
      </c>
    </row>
    <row r="81" spans="1:25">
      <c r="A81" s="89">
        <v>80</v>
      </c>
      <c r="B81" s="100"/>
      <c r="C81" s="77" t="s">
        <v>42</v>
      </c>
      <c r="D81" s="101"/>
      <c r="E81" s="25"/>
      <c r="F81" s="77" t="s">
        <v>42</v>
      </c>
      <c r="G81" s="66"/>
      <c r="H81" s="100"/>
      <c r="I81" s="77" t="s">
        <v>42</v>
      </c>
      <c r="J81" s="101"/>
      <c r="K81" s="25"/>
      <c r="L81" s="77" t="s">
        <v>42</v>
      </c>
      <c r="M81" s="66"/>
      <c r="N81" s="100">
        <f t="shared" ca="1" si="62"/>
        <v>128</v>
      </c>
      <c r="O81" s="77" t="s">
        <v>42</v>
      </c>
      <c r="P81" s="101">
        <f t="shared" ca="1" si="63"/>
        <v>36.799999999999997</v>
      </c>
      <c r="Q81" s="25">
        <f t="shared" ca="1" si="64"/>
        <v>0.33875</v>
      </c>
      <c r="R81" s="77" t="s">
        <v>42</v>
      </c>
      <c r="S81" s="95">
        <f t="shared" ca="1" si="65"/>
        <v>0.122125</v>
      </c>
      <c r="T81" s="160">
        <f t="shared" ca="1" si="66"/>
        <v>128</v>
      </c>
      <c r="U81" s="77" t="s">
        <v>42</v>
      </c>
      <c r="V81" s="72">
        <f t="shared" ca="1" si="60"/>
        <v>36.799999999999997</v>
      </c>
      <c r="W81" s="25">
        <f t="shared" ca="1" si="67"/>
        <v>0.33875</v>
      </c>
      <c r="X81" s="77" t="s">
        <v>42</v>
      </c>
      <c r="Y81" s="66">
        <f t="shared" ca="1" si="61"/>
        <v>0.122125</v>
      </c>
    </row>
    <row r="82" spans="1:25">
      <c r="A82" s="89">
        <v>100</v>
      </c>
      <c r="B82" s="100"/>
      <c r="C82" s="77" t="s">
        <v>42</v>
      </c>
      <c r="D82" s="101"/>
      <c r="E82" s="25"/>
      <c r="F82" s="77" t="s">
        <v>42</v>
      </c>
      <c r="G82" s="66"/>
      <c r="H82" s="100"/>
      <c r="I82" s="77" t="s">
        <v>42</v>
      </c>
      <c r="J82" s="101"/>
      <c r="K82" s="25"/>
      <c r="L82" s="77" t="s">
        <v>42</v>
      </c>
      <c r="M82" s="66"/>
      <c r="N82" s="100">
        <f t="shared" ca="1" si="62"/>
        <v>166</v>
      </c>
      <c r="O82" s="77" t="s">
        <v>42</v>
      </c>
      <c r="P82" s="101">
        <f t="shared" ca="1" si="63"/>
        <v>50.4</v>
      </c>
      <c r="Q82" s="25">
        <f t="shared" ca="1" si="64"/>
        <v>0.34200000000000003</v>
      </c>
      <c r="R82" s="77" t="s">
        <v>42</v>
      </c>
      <c r="S82" s="95">
        <f t="shared" ca="1" si="65"/>
        <v>0.105</v>
      </c>
      <c r="T82" s="160">
        <f t="shared" ca="1" si="66"/>
        <v>166</v>
      </c>
      <c r="U82" s="77" t="s">
        <v>42</v>
      </c>
      <c r="V82" s="72">
        <f t="shared" ca="1" si="60"/>
        <v>50.4</v>
      </c>
      <c r="W82" s="25">
        <f t="shared" ca="1" si="67"/>
        <v>0.34200000000000003</v>
      </c>
      <c r="X82" s="77" t="s">
        <v>42</v>
      </c>
      <c r="Y82" s="66">
        <f t="shared" ca="1" si="61"/>
        <v>0.105</v>
      </c>
    </row>
    <row r="83" spans="1:25">
      <c r="A83" s="89">
        <v>200</v>
      </c>
      <c r="B83" s="100"/>
      <c r="C83" s="77" t="s">
        <v>42</v>
      </c>
      <c r="D83" s="101"/>
      <c r="E83" s="25"/>
      <c r="F83" s="77" t="s">
        <v>42</v>
      </c>
      <c r="G83" s="66"/>
      <c r="H83" s="100"/>
      <c r="I83" s="77" t="s">
        <v>42</v>
      </c>
      <c r="J83" s="101"/>
      <c r="K83" s="25"/>
      <c r="L83" s="77" t="s">
        <v>42</v>
      </c>
      <c r="M83" s="66"/>
      <c r="N83" s="100">
        <f t="shared" ca="1" si="62"/>
        <v>215</v>
      </c>
      <c r="O83" s="77" t="s">
        <v>42</v>
      </c>
      <c r="P83" s="101">
        <f t="shared" ca="1" si="63"/>
        <v>86.8</v>
      </c>
      <c r="Q83" s="25">
        <f t="shared" ca="1" si="64"/>
        <v>0.24399999999999999</v>
      </c>
      <c r="R83" s="77" t="s">
        <v>42</v>
      </c>
      <c r="S83" s="95">
        <f t="shared" ca="1" si="65"/>
        <v>0.111</v>
      </c>
      <c r="T83" s="160">
        <f t="shared" ca="1" si="66"/>
        <v>215</v>
      </c>
      <c r="U83" s="77" t="s">
        <v>42</v>
      </c>
      <c r="V83" s="72">
        <f t="shared" ca="1" si="60"/>
        <v>86.8</v>
      </c>
      <c r="W83" s="25">
        <f t="shared" ca="1" si="67"/>
        <v>0.24399999999999999</v>
      </c>
      <c r="X83" s="77" t="s">
        <v>42</v>
      </c>
      <c r="Y83" s="66">
        <f t="shared" ca="1" si="61"/>
        <v>0.111</v>
      </c>
    </row>
    <row r="84" spans="1:25">
      <c r="A84" s="89">
        <v>500</v>
      </c>
      <c r="B84" s="100"/>
      <c r="C84" s="77" t="s">
        <v>42</v>
      </c>
      <c r="D84" s="101"/>
      <c r="E84" s="25"/>
      <c r="F84" s="77" t="s">
        <v>42</v>
      </c>
      <c r="G84" s="66"/>
      <c r="H84" s="100"/>
      <c r="I84" s="77" t="s">
        <v>42</v>
      </c>
      <c r="J84" s="101"/>
      <c r="K84" s="25"/>
      <c r="L84" s="77" t="s">
        <v>42</v>
      </c>
      <c r="M84" s="66"/>
      <c r="N84" s="100">
        <f t="shared" ca="1" si="62"/>
        <v>227</v>
      </c>
      <c r="O84" s="77" t="s">
        <v>42</v>
      </c>
      <c r="P84" s="101">
        <f t="shared" ca="1" si="63"/>
        <v>75</v>
      </c>
      <c r="Q84" s="25">
        <f t="shared" ca="1" si="64"/>
        <v>0.1394</v>
      </c>
      <c r="R84" s="77" t="s">
        <v>42</v>
      </c>
      <c r="S84" s="95">
        <f t="shared" ca="1" si="65"/>
        <v>5.9400000000000001E-2</v>
      </c>
      <c r="T84" s="160">
        <f t="shared" ca="1" si="66"/>
        <v>227</v>
      </c>
      <c r="U84" s="77" t="s">
        <v>42</v>
      </c>
      <c r="V84" s="72">
        <f t="shared" ca="1" si="60"/>
        <v>75</v>
      </c>
      <c r="W84" s="25">
        <f t="shared" ca="1" si="67"/>
        <v>0.1394</v>
      </c>
      <c r="X84" s="77" t="s">
        <v>42</v>
      </c>
      <c r="Y84" s="66">
        <f t="shared" ca="1" si="61"/>
        <v>5.9400000000000001E-2</v>
      </c>
    </row>
    <row r="85" spans="1:25">
      <c r="A85" s="90">
        <v>1000</v>
      </c>
      <c r="B85" s="102"/>
      <c r="C85" s="78" t="s">
        <v>42</v>
      </c>
      <c r="D85" s="103"/>
      <c r="E85" s="26"/>
      <c r="F85" s="78" t="s">
        <v>42</v>
      </c>
      <c r="G85" s="67"/>
      <c r="H85" s="102"/>
      <c r="I85" s="78" t="s">
        <v>42</v>
      </c>
      <c r="J85" s="103"/>
      <c r="K85" s="26"/>
      <c r="L85" s="78" t="s">
        <v>42</v>
      </c>
      <c r="M85" s="67"/>
      <c r="N85" s="102">
        <f t="shared" ca="1" si="62"/>
        <v>280</v>
      </c>
      <c r="O85" s="78" t="s">
        <v>42</v>
      </c>
      <c r="P85" s="103">
        <f t="shared" ca="1" si="63"/>
        <v>87.8</v>
      </c>
      <c r="Q85" s="26">
        <f t="shared" ca="1" si="64"/>
        <v>9.69E-2</v>
      </c>
      <c r="R85" s="78" t="s">
        <v>42</v>
      </c>
      <c r="S85" s="96">
        <f t="shared" ca="1" si="65"/>
        <v>4.5999999999999999E-2</v>
      </c>
      <c r="T85" s="161">
        <f t="shared" ca="1" si="66"/>
        <v>280</v>
      </c>
      <c r="U85" s="78" t="s">
        <v>42</v>
      </c>
      <c r="V85" s="73">
        <f t="shared" ca="1" si="60"/>
        <v>87.8</v>
      </c>
      <c r="W85" s="26">
        <f t="shared" ca="1" si="67"/>
        <v>9.69E-2</v>
      </c>
      <c r="X85" s="78" t="s">
        <v>42</v>
      </c>
      <c r="Y85" s="67">
        <f t="shared" ca="1" si="61"/>
        <v>4.5999999999999999E-2</v>
      </c>
    </row>
    <row r="87" spans="1:25">
      <c r="A87" s="196" t="s">
        <v>28</v>
      </c>
      <c r="B87" s="199" t="s">
        <v>59</v>
      </c>
      <c r="C87" s="200"/>
      <c r="D87" s="200"/>
      <c r="E87" s="200"/>
      <c r="F87" s="200"/>
      <c r="G87" s="200"/>
      <c r="H87" s="200"/>
      <c r="I87" s="200"/>
      <c r="J87" s="200"/>
      <c r="K87" s="200"/>
      <c r="L87" s="200"/>
      <c r="M87" s="200"/>
      <c r="N87" s="200"/>
      <c r="O87" s="200"/>
      <c r="P87" s="200"/>
      <c r="Q87" s="200"/>
      <c r="R87" s="200"/>
      <c r="S87" s="200"/>
      <c r="T87" s="200"/>
      <c r="U87" s="200"/>
      <c r="V87" s="200"/>
      <c r="W87" s="200"/>
      <c r="X87" s="200"/>
      <c r="Y87" s="201"/>
    </row>
    <row r="88" spans="1:25">
      <c r="A88" s="197"/>
      <c r="B88" s="202" t="s">
        <v>29</v>
      </c>
      <c r="C88" s="203"/>
      <c r="D88" s="203"/>
      <c r="E88" s="203"/>
      <c r="F88" s="203"/>
      <c r="G88" s="204"/>
      <c r="H88" s="202" t="s">
        <v>30</v>
      </c>
      <c r="I88" s="203"/>
      <c r="J88" s="203"/>
      <c r="K88" s="203"/>
      <c r="L88" s="203"/>
      <c r="M88" s="204"/>
      <c r="N88" s="202" t="s">
        <v>48</v>
      </c>
      <c r="O88" s="203"/>
      <c r="P88" s="203"/>
      <c r="Q88" s="203"/>
      <c r="R88" s="203"/>
      <c r="S88" s="204"/>
      <c r="T88" s="199" t="s">
        <v>39</v>
      </c>
      <c r="U88" s="200"/>
      <c r="V88" s="200"/>
      <c r="W88" s="200"/>
      <c r="X88" s="200"/>
      <c r="Y88" s="201"/>
    </row>
    <row r="89" spans="1:25">
      <c r="A89" s="198"/>
      <c r="B89" s="142" t="s">
        <v>26</v>
      </c>
      <c r="C89" s="143"/>
      <c r="D89" s="144" t="s">
        <v>57</v>
      </c>
      <c r="E89" s="142" t="s">
        <v>27</v>
      </c>
      <c r="F89" s="143"/>
      <c r="G89" s="144" t="s">
        <v>57</v>
      </c>
      <c r="H89" s="142" t="s">
        <v>26</v>
      </c>
      <c r="I89" s="143"/>
      <c r="J89" s="144" t="s">
        <v>57</v>
      </c>
      <c r="K89" s="142" t="s">
        <v>27</v>
      </c>
      <c r="L89" s="143"/>
      <c r="M89" s="145" t="s">
        <v>57</v>
      </c>
      <c r="N89" s="142" t="s">
        <v>26</v>
      </c>
      <c r="O89" s="143"/>
      <c r="P89" s="144" t="s">
        <v>57</v>
      </c>
      <c r="Q89" s="142" t="s">
        <v>27</v>
      </c>
      <c r="R89" s="143"/>
      <c r="S89" s="145" t="s">
        <v>57</v>
      </c>
      <c r="T89" s="157" t="s">
        <v>40</v>
      </c>
      <c r="U89" s="158"/>
      <c r="V89" s="154" t="s">
        <v>57</v>
      </c>
      <c r="W89" s="157" t="s">
        <v>27</v>
      </c>
      <c r="X89" s="158"/>
      <c r="Y89" s="154" t="s">
        <v>57</v>
      </c>
    </row>
    <row r="90" spans="1:25">
      <c r="A90" s="88">
        <v>2</v>
      </c>
      <c r="B90" s="68"/>
      <c r="C90" s="76" t="s">
        <v>42</v>
      </c>
      <c r="D90" s="75"/>
      <c r="E90" s="24"/>
      <c r="F90" s="76" t="s">
        <v>42</v>
      </c>
      <c r="G90" s="65"/>
      <c r="H90" s="68"/>
      <c r="I90" s="76" t="s">
        <v>42</v>
      </c>
      <c r="J90" s="75"/>
      <c r="K90" s="24"/>
      <c r="L90" s="76" t="s">
        <v>42</v>
      </c>
      <c r="M90" s="65"/>
      <c r="N90" s="68">
        <f ca="1">INDIRECT($A90&amp;"!$CT$57")</f>
        <v>4.63</v>
      </c>
      <c r="O90" s="76" t="s">
        <v>42</v>
      </c>
      <c r="P90" s="75">
        <f ca="1">INDIRECT($A90&amp;"!$CU$57")</f>
        <v>3.03</v>
      </c>
      <c r="Q90" s="24">
        <f ca="1">INDIRECT($A90&amp;"!$CX$57")</f>
        <v>0.67500000000000004</v>
      </c>
      <c r="R90" s="76" t="s">
        <v>42</v>
      </c>
      <c r="S90" s="94">
        <f ca="1">INDIRECT($A90&amp;"!$CY$57")</f>
        <v>0.1145</v>
      </c>
      <c r="T90" s="159">
        <f ca="1">AVERAGE(N90)</f>
        <v>4.63</v>
      </c>
      <c r="U90" s="76" t="s">
        <v>42</v>
      </c>
      <c r="V90" s="71">
        <f t="shared" ref="V90:V99" ca="1" si="68">P90</f>
        <v>3.03</v>
      </c>
      <c r="W90" s="24">
        <f ca="1">AVERAGE(Q90)</f>
        <v>0.67500000000000004</v>
      </c>
      <c r="X90" s="76" t="s">
        <v>42</v>
      </c>
      <c r="Y90" s="71">
        <f t="shared" ref="Y90:Y99" ca="1" si="69">S90</f>
        <v>0.1145</v>
      </c>
    </row>
    <row r="91" spans="1:25">
      <c r="A91" s="89">
        <v>5</v>
      </c>
      <c r="B91" s="100"/>
      <c r="C91" s="77" t="s">
        <v>42</v>
      </c>
      <c r="D91" s="101"/>
      <c r="E91" s="25"/>
      <c r="F91" s="77" t="s">
        <v>42</v>
      </c>
      <c r="G91" s="66"/>
      <c r="H91" s="100"/>
      <c r="I91" s="77" t="s">
        <v>42</v>
      </c>
      <c r="J91" s="101"/>
      <c r="K91" s="25"/>
      <c r="L91" s="77" t="s">
        <v>42</v>
      </c>
      <c r="M91" s="66"/>
      <c r="N91" s="100">
        <f t="shared" ref="N91:N99" ca="1" si="70">INDIRECT($A91&amp;"!$CT$57")</f>
        <v>7.23</v>
      </c>
      <c r="O91" s="77" t="s">
        <v>42</v>
      </c>
      <c r="P91" s="101">
        <f t="shared" ref="P91:P99" ca="1" si="71">INDIRECT($A91&amp;"!$CU$57")</f>
        <v>3.69</v>
      </c>
      <c r="Q91" s="25">
        <f t="shared" ref="Q91:Q99" ca="1" si="72">INDIRECT($A91&amp;"!$CX$57")</f>
        <v>0.31</v>
      </c>
      <c r="R91" s="77" t="s">
        <v>42</v>
      </c>
      <c r="S91" s="95">
        <f t="shared" ref="S91:S99" ca="1" si="73">INDIRECT($A91&amp;"!$CY$57")</f>
        <v>5.6599999999999998E-2</v>
      </c>
      <c r="T91" s="160">
        <f t="shared" ref="T91:T99" ca="1" si="74">AVERAGE(N91)</f>
        <v>7.23</v>
      </c>
      <c r="U91" s="77" t="s">
        <v>42</v>
      </c>
      <c r="V91" s="72">
        <f t="shared" ca="1" si="68"/>
        <v>3.69</v>
      </c>
      <c r="W91" s="25">
        <f t="shared" ref="W91:W99" ca="1" si="75">AVERAGE(Q91)</f>
        <v>0.31</v>
      </c>
      <c r="X91" s="77" t="s">
        <v>42</v>
      </c>
      <c r="Y91" s="66">
        <f t="shared" ca="1" si="69"/>
        <v>5.6599999999999998E-2</v>
      </c>
    </row>
    <row r="92" spans="1:25">
      <c r="A92" s="89">
        <v>10</v>
      </c>
      <c r="B92" s="100"/>
      <c r="C92" s="77" t="s">
        <v>42</v>
      </c>
      <c r="D92" s="101"/>
      <c r="E92" s="25"/>
      <c r="F92" s="77" t="s">
        <v>42</v>
      </c>
      <c r="G92" s="66"/>
      <c r="H92" s="100"/>
      <c r="I92" s="77" t="s">
        <v>42</v>
      </c>
      <c r="J92" s="101"/>
      <c r="K92" s="25"/>
      <c r="L92" s="77" t="s">
        <v>42</v>
      </c>
      <c r="M92" s="66"/>
      <c r="N92" s="100">
        <f t="shared" ca="1" si="70"/>
        <v>6.52</v>
      </c>
      <c r="O92" s="77" t="s">
        <v>42</v>
      </c>
      <c r="P92" s="101">
        <f t="shared" ca="1" si="71"/>
        <v>4.16</v>
      </c>
      <c r="Q92" s="25">
        <f t="shared" ca="1" si="72"/>
        <v>0.15</v>
      </c>
      <c r="R92" s="77" t="s">
        <v>42</v>
      </c>
      <c r="S92" s="95">
        <f t="shared" ca="1" si="73"/>
        <v>3.2199999999999999E-2</v>
      </c>
      <c r="T92" s="160">
        <f t="shared" ca="1" si="74"/>
        <v>6.52</v>
      </c>
      <c r="U92" s="77" t="s">
        <v>42</v>
      </c>
      <c r="V92" s="72">
        <f t="shared" ca="1" si="68"/>
        <v>4.16</v>
      </c>
      <c r="W92" s="25">
        <f t="shared" ca="1" si="75"/>
        <v>0.15</v>
      </c>
      <c r="X92" s="77" t="s">
        <v>42</v>
      </c>
      <c r="Y92" s="66">
        <f t="shared" ca="1" si="69"/>
        <v>3.2199999999999999E-2</v>
      </c>
    </row>
    <row r="93" spans="1:25">
      <c r="A93" s="89">
        <v>30</v>
      </c>
      <c r="B93" s="100"/>
      <c r="C93" s="77" t="s">
        <v>42</v>
      </c>
      <c r="D93" s="101"/>
      <c r="E93" s="25"/>
      <c r="F93" s="77" t="s">
        <v>42</v>
      </c>
      <c r="G93" s="66"/>
      <c r="H93" s="100"/>
      <c r="I93" s="77" t="s">
        <v>42</v>
      </c>
      <c r="J93" s="101"/>
      <c r="K93" s="25"/>
      <c r="L93" s="77" t="s">
        <v>42</v>
      </c>
      <c r="M93" s="66"/>
      <c r="N93" s="100">
        <f t="shared" ca="1" si="70"/>
        <v>17.399999999999999</v>
      </c>
      <c r="O93" s="77" t="s">
        <v>42</v>
      </c>
      <c r="P93" s="101">
        <f t="shared" ca="1" si="71"/>
        <v>8.85</v>
      </c>
      <c r="Q93" s="25">
        <f t="shared" ca="1" si="72"/>
        <v>8.3333333333333329E-2</v>
      </c>
      <c r="R93" s="77" t="s">
        <v>42</v>
      </c>
      <c r="S93" s="95">
        <f t="shared" ca="1" si="73"/>
        <v>2.7033333333333336E-2</v>
      </c>
      <c r="T93" s="160">
        <f t="shared" ca="1" si="74"/>
        <v>17.399999999999999</v>
      </c>
      <c r="U93" s="77" t="s">
        <v>42</v>
      </c>
      <c r="V93" s="72">
        <f t="shared" ca="1" si="68"/>
        <v>8.85</v>
      </c>
      <c r="W93" s="25">
        <f t="shared" ca="1" si="75"/>
        <v>8.3333333333333329E-2</v>
      </c>
      <c r="X93" s="77" t="s">
        <v>42</v>
      </c>
      <c r="Y93" s="66">
        <f t="shared" ca="1" si="69"/>
        <v>2.7033333333333336E-2</v>
      </c>
    </row>
    <row r="94" spans="1:25">
      <c r="A94" s="89">
        <v>50</v>
      </c>
      <c r="B94" s="100"/>
      <c r="C94" s="77" t="s">
        <v>42</v>
      </c>
      <c r="D94" s="101"/>
      <c r="E94" s="25"/>
      <c r="F94" s="77" t="s">
        <v>42</v>
      </c>
      <c r="G94" s="66"/>
      <c r="H94" s="100"/>
      <c r="I94" s="77" t="s">
        <v>42</v>
      </c>
      <c r="J94" s="101"/>
      <c r="K94" s="25"/>
      <c r="L94" s="77" t="s">
        <v>42</v>
      </c>
      <c r="M94" s="66"/>
      <c r="N94" s="100">
        <f t="shared" ca="1" si="70"/>
        <v>11</v>
      </c>
      <c r="O94" s="77" t="s">
        <v>42</v>
      </c>
      <c r="P94" s="101">
        <f t="shared" ca="1" si="71"/>
        <v>9.5299999999999994</v>
      </c>
      <c r="Q94" s="25">
        <f t="shared" ca="1" si="72"/>
        <v>0.04</v>
      </c>
      <c r="R94" s="77" t="s">
        <v>42</v>
      </c>
      <c r="S94" s="95">
        <f t="shared" ca="1" si="73"/>
        <v>1.8959999999999998E-2</v>
      </c>
      <c r="T94" s="160">
        <f t="shared" ca="1" si="74"/>
        <v>11</v>
      </c>
      <c r="U94" s="77" t="s">
        <v>42</v>
      </c>
      <c r="V94" s="72">
        <f t="shared" ca="1" si="68"/>
        <v>9.5299999999999994</v>
      </c>
      <c r="W94" s="25">
        <f t="shared" ca="1" si="75"/>
        <v>0.04</v>
      </c>
      <c r="X94" s="77" t="s">
        <v>42</v>
      </c>
      <c r="Y94" s="66">
        <f t="shared" ca="1" si="69"/>
        <v>1.8959999999999998E-2</v>
      </c>
    </row>
    <row r="95" spans="1:25">
      <c r="A95" s="89">
        <v>80</v>
      </c>
      <c r="B95" s="100"/>
      <c r="C95" s="77" t="s">
        <v>42</v>
      </c>
      <c r="D95" s="101"/>
      <c r="E95" s="25"/>
      <c r="F95" s="77" t="s">
        <v>42</v>
      </c>
      <c r="G95" s="66"/>
      <c r="H95" s="100"/>
      <c r="I95" s="77" t="s">
        <v>42</v>
      </c>
      <c r="J95" s="101"/>
      <c r="K95" s="25"/>
      <c r="L95" s="77" t="s">
        <v>42</v>
      </c>
      <c r="M95" s="66"/>
      <c r="N95" s="100">
        <f t="shared" ca="1" si="70"/>
        <v>16.2</v>
      </c>
      <c r="O95" s="77" t="s">
        <v>42</v>
      </c>
      <c r="P95" s="101">
        <f t="shared" ca="1" si="71"/>
        <v>7.19</v>
      </c>
      <c r="Q95" s="25">
        <f t="shared" ca="1" si="72"/>
        <v>3.125E-2</v>
      </c>
      <c r="R95" s="77" t="s">
        <v>42</v>
      </c>
      <c r="S95" s="95">
        <f t="shared" ca="1" si="73"/>
        <v>9.4000000000000004E-3</v>
      </c>
      <c r="T95" s="160">
        <f t="shared" ca="1" si="74"/>
        <v>16.2</v>
      </c>
      <c r="U95" s="77" t="s">
        <v>42</v>
      </c>
      <c r="V95" s="72">
        <f t="shared" ca="1" si="68"/>
        <v>7.19</v>
      </c>
      <c r="W95" s="25">
        <f t="shared" ca="1" si="75"/>
        <v>3.125E-2</v>
      </c>
      <c r="X95" s="77" t="s">
        <v>42</v>
      </c>
      <c r="Y95" s="66">
        <f t="shared" ca="1" si="69"/>
        <v>9.4000000000000004E-3</v>
      </c>
    </row>
    <row r="96" spans="1:25">
      <c r="A96" s="89">
        <v>100</v>
      </c>
      <c r="B96" s="100"/>
      <c r="C96" s="77" t="s">
        <v>42</v>
      </c>
      <c r="D96" s="101"/>
      <c r="E96" s="25"/>
      <c r="F96" s="77" t="s">
        <v>42</v>
      </c>
      <c r="G96" s="66"/>
      <c r="H96" s="100"/>
      <c r="I96" s="77" t="s">
        <v>42</v>
      </c>
      <c r="J96" s="101"/>
      <c r="K96" s="25"/>
      <c r="L96" s="77" t="s">
        <v>42</v>
      </c>
      <c r="M96" s="66"/>
      <c r="N96" s="100">
        <f t="shared" ca="1" si="70"/>
        <v>21.7</v>
      </c>
      <c r="O96" s="77" t="s">
        <v>42</v>
      </c>
      <c r="P96" s="101">
        <f t="shared" ca="1" si="71"/>
        <v>12.3</v>
      </c>
      <c r="Q96" s="25">
        <f t="shared" ca="1" si="72"/>
        <v>2.8999999999999998E-2</v>
      </c>
      <c r="R96" s="77" t="s">
        <v>42</v>
      </c>
      <c r="S96" s="95">
        <f t="shared" ca="1" si="73"/>
        <v>1.18E-2</v>
      </c>
      <c r="T96" s="160">
        <f t="shared" ca="1" si="74"/>
        <v>21.7</v>
      </c>
      <c r="U96" s="77" t="s">
        <v>42</v>
      </c>
      <c r="V96" s="72">
        <f t="shared" ca="1" si="68"/>
        <v>12.3</v>
      </c>
      <c r="W96" s="25">
        <f t="shared" ca="1" si="75"/>
        <v>2.8999999999999998E-2</v>
      </c>
      <c r="X96" s="77" t="s">
        <v>42</v>
      </c>
      <c r="Y96" s="66">
        <f t="shared" ca="1" si="69"/>
        <v>1.18E-2</v>
      </c>
    </row>
    <row r="97" spans="1:25">
      <c r="A97" s="89">
        <v>200</v>
      </c>
      <c r="B97" s="100"/>
      <c r="C97" s="77" t="s">
        <v>42</v>
      </c>
      <c r="D97" s="101"/>
      <c r="E97" s="25"/>
      <c r="F97" s="77" t="s">
        <v>42</v>
      </c>
      <c r="G97" s="66"/>
      <c r="H97" s="100"/>
      <c r="I97" s="77" t="s">
        <v>42</v>
      </c>
      <c r="J97" s="101"/>
      <c r="K97" s="25"/>
      <c r="L97" s="77" t="s">
        <v>42</v>
      </c>
      <c r="M97" s="66"/>
      <c r="N97" s="100">
        <f t="shared" ca="1" si="70"/>
        <v>13.6</v>
      </c>
      <c r="O97" s="77" t="s">
        <v>42</v>
      </c>
      <c r="P97" s="101">
        <f t="shared" ca="1" si="71"/>
        <v>6.91</v>
      </c>
      <c r="Q97" s="25">
        <f t="shared" ca="1" si="72"/>
        <v>1.0749999999999999E-2</v>
      </c>
      <c r="R97" s="77" t="s">
        <v>42</v>
      </c>
      <c r="S97" s="95">
        <f t="shared" ca="1" si="73"/>
        <v>4.065E-3</v>
      </c>
      <c r="T97" s="160">
        <f t="shared" ca="1" si="74"/>
        <v>13.6</v>
      </c>
      <c r="U97" s="77" t="s">
        <v>42</v>
      </c>
      <c r="V97" s="72">
        <f t="shared" ca="1" si="68"/>
        <v>6.91</v>
      </c>
      <c r="W97" s="25">
        <f t="shared" ca="1" si="75"/>
        <v>1.0749999999999999E-2</v>
      </c>
      <c r="X97" s="77" t="s">
        <v>42</v>
      </c>
      <c r="Y97" s="66">
        <f t="shared" ca="1" si="69"/>
        <v>4.065E-3</v>
      </c>
    </row>
    <row r="98" spans="1:25">
      <c r="A98" s="89">
        <v>500</v>
      </c>
      <c r="B98" s="100"/>
      <c r="C98" s="77" t="s">
        <v>42</v>
      </c>
      <c r="D98" s="101"/>
      <c r="E98" s="25"/>
      <c r="F98" s="77" t="s">
        <v>42</v>
      </c>
      <c r="G98" s="66"/>
      <c r="H98" s="100"/>
      <c r="I98" s="77" t="s">
        <v>42</v>
      </c>
      <c r="J98" s="101"/>
      <c r="K98" s="25"/>
      <c r="L98" s="77" t="s">
        <v>42</v>
      </c>
      <c r="M98" s="66"/>
      <c r="N98" s="100">
        <f t="shared" ca="1" si="70"/>
        <v>11.5</v>
      </c>
      <c r="O98" s="77" t="s">
        <v>42</v>
      </c>
      <c r="P98" s="101">
        <f t="shared" ca="1" si="71"/>
        <v>7.82</v>
      </c>
      <c r="Q98" s="25">
        <f t="shared" ca="1" si="72"/>
        <v>3.8E-3</v>
      </c>
      <c r="R98" s="77" t="s">
        <v>42</v>
      </c>
      <c r="S98" s="95">
        <f t="shared" ca="1" si="73"/>
        <v>1.248E-3</v>
      </c>
      <c r="T98" s="160">
        <f t="shared" ca="1" si="74"/>
        <v>11.5</v>
      </c>
      <c r="U98" s="77" t="s">
        <v>42</v>
      </c>
      <c r="V98" s="72">
        <f t="shared" ca="1" si="68"/>
        <v>7.82</v>
      </c>
      <c r="W98" s="25">
        <f t="shared" ca="1" si="75"/>
        <v>3.8E-3</v>
      </c>
      <c r="X98" s="77" t="s">
        <v>42</v>
      </c>
      <c r="Y98" s="66">
        <f t="shared" ca="1" si="69"/>
        <v>1.248E-3</v>
      </c>
    </row>
    <row r="99" spans="1:25">
      <c r="A99" s="90">
        <v>1000</v>
      </c>
      <c r="B99" s="102"/>
      <c r="C99" s="78" t="s">
        <v>42</v>
      </c>
      <c r="D99" s="103"/>
      <c r="E99" s="26"/>
      <c r="F99" s="78" t="s">
        <v>42</v>
      </c>
      <c r="G99" s="67"/>
      <c r="H99" s="102"/>
      <c r="I99" s="78" t="s">
        <v>42</v>
      </c>
      <c r="J99" s="103"/>
      <c r="K99" s="26"/>
      <c r="L99" s="78" t="s">
        <v>42</v>
      </c>
      <c r="M99" s="67"/>
      <c r="N99" s="102">
        <f t="shared" ca="1" si="70"/>
        <v>13.5</v>
      </c>
      <c r="O99" s="78" t="s">
        <v>42</v>
      </c>
      <c r="P99" s="103">
        <f t="shared" ca="1" si="71"/>
        <v>5.6</v>
      </c>
      <c r="Q99" s="26">
        <f t="shared" ca="1" si="72"/>
        <v>2.1000000000000003E-3</v>
      </c>
      <c r="R99" s="78" t="s">
        <v>42</v>
      </c>
      <c r="S99" s="96">
        <f t="shared" ca="1" si="73"/>
        <v>4.7799999999999996E-4</v>
      </c>
      <c r="T99" s="161">
        <f t="shared" ca="1" si="74"/>
        <v>13.5</v>
      </c>
      <c r="U99" s="78" t="s">
        <v>42</v>
      </c>
      <c r="V99" s="73">
        <f t="shared" ca="1" si="68"/>
        <v>5.6</v>
      </c>
      <c r="W99" s="26">
        <f t="shared" ca="1" si="75"/>
        <v>2.1000000000000003E-3</v>
      </c>
      <c r="X99" s="78" t="s">
        <v>42</v>
      </c>
      <c r="Y99" s="67">
        <f t="shared" ca="1" si="69"/>
        <v>4.7799999999999996E-4</v>
      </c>
    </row>
  </sheetData>
  <mergeCells count="41">
    <mergeCell ref="A59:A61"/>
    <mergeCell ref="B59:Y59"/>
    <mergeCell ref="B60:G60"/>
    <mergeCell ref="H60:M60"/>
    <mergeCell ref="N60:S60"/>
    <mergeCell ref="T60:Y60"/>
    <mergeCell ref="N18:S18"/>
    <mergeCell ref="N32:S32"/>
    <mergeCell ref="N46:S46"/>
    <mergeCell ref="A3:A5"/>
    <mergeCell ref="B31:Y31"/>
    <mergeCell ref="B32:G32"/>
    <mergeCell ref="B4:D4"/>
    <mergeCell ref="B3:G3"/>
    <mergeCell ref="B45:Y45"/>
    <mergeCell ref="B46:G46"/>
    <mergeCell ref="H46:M46"/>
    <mergeCell ref="T46:Y46"/>
    <mergeCell ref="B17:Y17"/>
    <mergeCell ref="B1:C1"/>
    <mergeCell ref="A73:A75"/>
    <mergeCell ref="B73:Y73"/>
    <mergeCell ref="B74:G74"/>
    <mergeCell ref="H74:M74"/>
    <mergeCell ref="N74:S74"/>
    <mergeCell ref="T74:Y74"/>
    <mergeCell ref="H32:M32"/>
    <mergeCell ref="T32:Y32"/>
    <mergeCell ref="B18:G18"/>
    <mergeCell ref="H18:M18"/>
    <mergeCell ref="T18:Y18"/>
    <mergeCell ref="A31:A33"/>
    <mergeCell ref="A45:A47"/>
    <mergeCell ref="E4:G4"/>
    <mergeCell ref="A17:A19"/>
    <mergeCell ref="A87:A89"/>
    <mergeCell ref="B87:Y87"/>
    <mergeCell ref="B88:G88"/>
    <mergeCell ref="H88:M88"/>
    <mergeCell ref="N88:S88"/>
    <mergeCell ref="T88:Y88"/>
  </mergeCells>
  <pageMargins left="0.7" right="0.7" top="0.75" bottom="0.75" header="0.3" footer="0.3"/>
  <pageSetup paperSize="9" orientation="portrait" horizontalDpi="30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Foglio12"/>
  <dimension ref="A3:Z25"/>
  <sheetViews>
    <sheetView zoomScale="85" zoomScaleNormal="85" workbookViewId="0">
      <selection activeCell="AA29" sqref="AA29"/>
    </sheetView>
  </sheetViews>
  <sheetFormatPr defaultRowHeight="15"/>
  <cols>
    <col min="2" max="2" width="7.140625" bestFit="1" customWidth="1"/>
    <col min="3" max="3" width="5.140625" bestFit="1" customWidth="1"/>
    <col min="5" max="5" width="8.140625" bestFit="1" customWidth="1"/>
    <col min="7" max="7" width="2.140625" bestFit="1" customWidth="1"/>
    <col min="11" max="11" width="7.140625" bestFit="1" customWidth="1"/>
    <col min="12" max="12" width="5.140625" bestFit="1" customWidth="1"/>
    <col min="16" max="16" width="2.140625" bestFit="1" customWidth="1"/>
    <col min="20" max="20" width="7.28515625" customWidth="1"/>
    <col min="23" max="23" width="7.140625" bestFit="1" customWidth="1"/>
    <col min="25" max="25" width="2.140625" bestFit="1" customWidth="1"/>
  </cols>
  <sheetData>
    <row r="3" spans="1:26">
      <c r="A3" s="29" t="s">
        <v>33</v>
      </c>
      <c r="B3">
        <v>0.02</v>
      </c>
      <c r="J3" s="28" t="s">
        <v>33</v>
      </c>
      <c r="K3">
        <v>0.01</v>
      </c>
      <c r="S3" s="28" t="s">
        <v>33</v>
      </c>
      <c r="T3">
        <v>8.0000000000000002E-3</v>
      </c>
    </row>
    <row r="4" spans="1:26">
      <c r="A4" s="35">
        <f>$B$3</f>
        <v>0.02</v>
      </c>
      <c r="B4" s="36" t="s">
        <v>22</v>
      </c>
      <c r="C4" s="37">
        <v>2</v>
      </c>
      <c r="D4" s="38" t="s">
        <v>21</v>
      </c>
      <c r="E4" s="37">
        <f t="shared" ref="E4:E10" si="0">C4/A4</f>
        <v>100</v>
      </c>
      <c r="F4" s="38" t="s">
        <v>15</v>
      </c>
      <c r="G4" s="39" t="s">
        <v>14</v>
      </c>
      <c r="H4" s="40">
        <f>IF((SQRT(E4)-TRUNC(SQRT(E4)))&lt;0.5,FLOOR(SQRT(E4),1),CEILING(SQRT(E4),1))</f>
        <v>10</v>
      </c>
      <c r="J4" s="35">
        <f>$K$3</f>
        <v>0.01</v>
      </c>
      <c r="K4" s="36" t="s">
        <v>22</v>
      </c>
      <c r="L4" s="37">
        <v>2</v>
      </c>
      <c r="M4" s="38" t="s">
        <v>21</v>
      </c>
      <c r="N4" s="37">
        <f t="shared" ref="N4:N13" si="1">L4/J4</f>
        <v>200</v>
      </c>
      <c r="O4" s="38" t="s">
        <v>15</v>
      </c>
      <c r="P4" s="39" t="s">
        <v>14</v>
      </c>
      <c r="Q4" s="40">
        <f>IF((SQRT(N4)-TRUNC(SQRT(N4)))&lt;0.5,FLOOR(SQRT(N4),1),CEILING(SQRT(N4),1))</f>
        <v>14</v>
      </c>
      <c r="S4" s="35">
        <f t="shared" ref="S4:S13" si="2">$T$3</f>
        <v>8.0000000000000002E-3</v>
      </c>
      <c r="T4" s="36" t="s">
        <v>22</v>
      </c>
      <c r="U4" s="37">
        <v>2</v>
      </c>
      <c r="V4" s="38" t="s">
        <v>21</v>
      </c>
      <c r="W4" s="37">
        <f t="shared" ref="W4:W13" si="3">U4/S4</f>
        <v>250</v>
      </c>
      <c r="X4" s="38" t="s">
        <v>15</v>
      </c>
      <c r="Y4" s="39" t="s">
        <v>14</v>
      </c>
      <c r="Z4" s="40">
        <f>IF((SQRT(W4)-TRUNC(SQRT(W4)))&lt;0.5,FLOOR(SQRT(W4),1),CEILING(SQRT(W4),1))</f>
        <v>16</v>
      </c>
    </row>
    <row r="5" spans="1:26">
      <c r="A5" s="35">
        <f t="shared" ref="A5:A13" si="4">$B$3</f>
        <v>0.02</v>
      </c>
      <c r="B5" s="31" t="s">
        <v>22</v>
      </c>
      <c r="C5" s="32">
        <v>5</v>
      </c>
      <c r="D5" s="33" t="s">
        <v>21</v>
      </c>
      <c r="E5" s="32">
        <f t="shared" si="0"/>
        <v>250</v>
      </c>
      <c r="F5" s="33" t="s">
        <v>15</v>
      </c>
      <c r="G5" s="34" t="s">
        <v>14</v>
      </c>
      <c r="H5" s="11">
        <f t="shared" ref="H5:H13" si="5">IF((SQRT(E5)-TRUNC(SQRT(E5)))&lt;0.5,FLOOR(SQRT(E5),1),CEILING(SQRT(E5),1))</f>
        <v>16</v>
      </c>
      <c r="J5" s="35">
        <f t="shared" ref="J5:J13" si="6">$K$3</f>
        <v>0.01</v>
      </c>
      <c r="K5" s="31" t="s">
        <v>22</v>
      </c>
      <c r="L5" s="32">
        <v>5</v>
      </c>
      <c r="M5" s="33" t="s">
        <v>21</v>
      </c>
      <c r="N5" s="32">
        <f t="shared" si="1"/>
        <v>500</v>
      </c>
      <c r="O5" s="33" t="s">
        <v>15</v>
      </c>
      <c r="P5" s="34" t="s">
        <v>14</v>
      </c>
      <c r="Q5" s="11">
        <f t="shared" ref="Q5:Q13" si="7">IF((SQRT(N5)-TRUNC(SQRT(N5)))&lt;0.5,FLOOR(SQRT(N5),1),CEILING(SQRT(N5),1))</f>
        <v>22</v>
      </c>
      <c r="S5" s="35">
        <f t="shared" si="2"/>
        <v>8.0000000000000002E-3</v>
      </c>
      <c r="T5" s="31" t="s">
        <v>22</v>
      </c>
      <c r="U5" s="32">
        <v>5</v>
      </c>
      <c r="V5" s="33" t="s">
        <v>21</v>
      </c>
      <c r="W5" s="32">
        <f t="shared" si="3"/>
        <v>625</v>
      </c>
      <c r="X5" s="33" t="s">
        <v>15</v>
      </c>
      <c r="Y5" s="34" t="s">
        <v>14</v>
      </c>
      <c r="Z5" s="11">
        <f t="shared" ref="Z5:Z13" si="8">IF((SQRT(W5)-TRUNC(SQRT(W5)))&lt;0.5,FLOOR(SQRT(W5),1),CEILING(SQRT(W5),1))</f>
        <v>25</v>
      </c>
    </row>
    <row r="6" spans="1:26">
      <c r="A6" s="35">
        <f t="shared" si="4"/>
        <v>0.02</v>
      </c>
      <c r="B6" s="31" t="s">
        <v>22</v>
      </c>
      <c r="C6" s="32">
        <v>10</v>
      </c>
      <c r="D6" s="33" t="s">
        <v>21</v>
      </c>
      <c r="E6" s="32">
        <f t="shared" si="0"/>
        <v>500</v>
      </c>
      <c r="F6" s="33" t="s">
        <v>16</v>
      </c>
      <c r="G6" s="34" t="s">
        <v>14</v>
      </c>
      <c r="H6" s="11">
        <f t="shared" si="5"/>
        <v>22</v>
      </c>
      <c r="J6" s="35">
        <f t="shared" si="6"/>
        <v>0.01</v>
      </c>
      <c r="K6" s="31" t="s">
        <v>22</v>
      </c>
      <c r="L6" s="32">
        <v>10</v>
      </c>
      <c r="M6" s="33" t="s">
        <v>21</v>
      </c>
      <c r="N6" s="32">
        <f t="shared" si="1"/>
        <v>1000</v>
      </c>
      <c r="O6" s="33" t="s">
        <v>16</v>
      </c>
      <c r="P6" s="34" t="s">
        <v>14</v>
      </c>
      <c r="Q6" s="11">
        <f t="shared" si="7"/>
        <v>32</v>
      </c>
      <c r="S6" s="35">
        <f t="shared" si="2"/>
        <v>8.0000000000000002E-3</v>
      </c>
      <c r="T6" s="31" t="s">
        <v>22</v>
      </c>
      <c r="U6" s="32">
        <v>10</v>
      </c>
      <c r="V6" s="33" t="s">
        <v>21</v>
      </c>
      <c r="W6" s="32">
        <f t="shared" si="3"/>
        <v>1250</v>
      </c>
      <c r="X6" s="33" t="s">
        <v>16</v>
      </c>
      <c r="Y6" s="34" t="s">
        <v>14</v>
      </c>
      <c r="Z6" s="11">
        <f t="shared" si="8"/>
        <v>35</v>
      </c>
    </row>
    <row r="7" spans="1:26">
      <c r="A7" s="35">
        <f t="shared" si="4"/>
        <v>0.02</v>
      </c>
      <c r="B7" s="31" t="s">
        <v>22</v>
      </c>
      <c r="C7" s="32">
        <v>30</v>
      </c>
      <c r="D7" s="33" t="s">
        <v>21</v>
      </c>
      <c r="E7" s="32">
        <f t="shared" si="0"/>
        <v>1500</v>
      </c>
      <c r="F7" s="33" t="s">
        <v>17</v>
      </c>
      <c r="G7" s="34" t="s">
        <v>14</v>
      </c>
      <c r="H7" s="11">
        <f t="shared" si="5"/>
        <v>39</v>
      </c>
      <c r="J7" s="35">
        <f t="shared" si="6"/>
        <v>0.01</v>
      </c>
      <c r="K7" s="31" t="s">
        <v>22</v>
      </c>
      <c r="L7" s="32">
        <v>30</v>
      </c>
      <c r="M7" s="33" t="s">
        <v>21</v>
      </c>
      <c r="N7" s="32">
        <f>L7/J7</f>
        <v>3000</v>
      </c>
      <c r="O7" s="33" t="s">
        <v>17</v>
      </c>
      <c r="P7" s="34" t="s">
        <v>14</v>
      </c>
      <c r="Q7" s="11">
        <f t="shared" si="7"/>
        <v>55</v>
      </c>
      <c r="S7" s="35">
        <f t="shared" si="2"/>
        <v>8.0000000000000002E-3</v>
      </c>
      <c r="T7" s="31" t="s">
        <v>22</v>
      </c>
      <c r="U7" s="32">
        <v>30</v>
      </c>
      <c r="V7" s="33" t="s">
        <v>21</v>
      </c>
      <c r="W7" s="32">
        <f t="shared" si="3"/>
        <v>3750</v>
      </c>
      <c r="X7" s="33" t="s">
        <v>17</v>
      </c>
      <c r="Y7" s="34" t="s">
        <v>14</v>
      </c>
      <c r="Z7" s="11">
        <f t="shared" si="8"/>
        <v>61</v>
      </c>
    </row>
    <row r="8" spans="1:26">
      <c r="A8" s="35">
        <f t="shared" si="4"/>
        <v>0.02</v>
      </c>
      <c r="B8" s="31" t="s">
        <v>22</v>
      </c>
      <c r="C8" s="32">
        <v>50</v>
      </c>
      <c r="D8" s="33" t="s">
        <v>21</v>
      </c>
      <c r="E8" s="32">
        <f t="shared" si="0"/>
        <v>2500</v>
      </c>
      <c r="F8" s="33" t="s">
        <v>18</v>
      </c>
      <c r="G8" s="34" t="s">
        <v>14</v>
      </c>
      <c r="H8" s="11">
        <f t="shared" si="5"/>
        <v>50</v>
      </c>
      <c r="J8" s="35">
        <f t="shared" si="6"/>
        <v>0.01</v>
      </c>
      <c r="K8" s="31" t="s">
        <v>22</v>
      </c>
      <c r="L8" s="32">
        <v>50</v>
      </c>
      <c r="M8" s="33" t="s">
        <v>21</v>
      </c>
      <c r="N8" s="32">
        <f t="shared" si="1"/>
        <v>5000</v>
      </c>
      <c r="O8" s="33" t="s">
        <v>18</v>
      </c>
      <c r="P8" s="34" t="s">
        <v>14</v>
      </c>
      <c r="Q8" s="11">
        <f t="shared" si="7"/>
        <v>71</v>
      </c>
      <c r="S8" s="35">
        <f t="shared" si="2"/>
        <v>8.0000000000000002E-3</v>
      </c>
      <c r="T8" s="31" t="s">
        <v>22</v>
      </c>
      <c r="U8" s="32">
        <v>50</v>
      </c>
      <c r="V8" s="33" t="s">
        <v>21</v>
      </c>
      <c r="W8" s="32">
        <f t="shared" si="3"/>
        <v>6250</v>
      </c>
      <c r="X8" s="33" t="s">
        <v>18</v>
      </c>
      <c r="Y8" s="34" t="s">
        <v>14</v>
      </c>
      <c r="Z8" s="11">
        <f t="shared" si="8"/>
        <v>79</v>
      </c>
    </row>
    <row r="9" spans="1:26">
      <c r="A9" s="35">
        <f t="shared" si="4"/>
        <v>0.02</v>
      </c>
      <c r="B9" s="31" t="s">
        <v>22</v>
      </c>
      <c r="C9" s="32">
        <v>80</v>
      </c>
      <c r="D9" s="33" t="s">
        <v>21</v>
      </c>
      <c r="E9" s="32">
        <f t="shared" si="0"/>
        <v>4000</v>
      </c>
      <c r="F9" s="33" t="s">
        <v>19</v>
      </c>
      <c r="G9" s="34" t="s">
        <v>14</v>
      </c>
      <c r="H9" s="11">
        <f t="shared" si="5"/>
        <v>63</v>
      </c>
      <c r="J9" s="35">
        <f t="shared" si="6"/>
        <v>0.01</v>
      </c>
      <c r="K9" s="31" t="s">
        <v>22</v>
      </c>
      <c r="L9" s="32">
        <v>80</v>
      </c>
      <c r="M9" s="33" t="s">
        <v>21</v>
      </c>
      <c r="N9" s="32">
        <f t="shared" si="1"/>
        <v>8000</v>
      </c>
      <c r="O9" s="33" t="s">
        <v>19</v>
      </c>
      <c r="P9" s="34" t="s">
        <v>14</v>
      </c>
      <c r="Q9" s="11">
        <f t="shared" si="7"/>
        <v>89</v>
      </c>
      <c r="S9" s="35">
        <f t="shared" si="2"/>
        <v>8.0000000000000002E-3</v>
      </c>
      <c r="T9" s="31" t="s">
        <v>22</v>
      </c>
      <c r="U9" s="32">
        <v>80</v>
      </c>
      <c r="V9" s="33" t="s">
        <v>21</v>
      </c>
      <c r="W9" s="32">
        <f t="shared" si="3"/>
        <v>10000</v>
      </c>
      <c r="X9" s="33" t="s">
        <v>19</v>
      </c>
      <c r="Y9" s="34" t="s">
        <v>14</v>
      </c>
      <c r="Z9" s="11">
        <f t="shared" si="8"/>
        <v>100</v>
      </c>
    </row>
    <row r="10" spans="1:26">
      <c r="A10" s="35">
        <f t="shared" si="4"/>
        <v>0.02</v>
      </c>
      <c r="B10" s="31" t="s">
        <v>22</v>
      </c>
      <c r="C10" s="32">
        <v>100</v>
      </c>
      <c r="D10" s="33" t="s">
        <v>21</v>
      </c>
      <c r="E10" s="32">
        <f t="shared" si="0"/>
        <v>5000</v>
      </c>
      <c r="F10" s="33" t="s">
        <v>20</v>
      </c>
      <c r="G10" s="34" t="s">
        <v>14</v>
      </c>
      <c r="H10" s="11">
        <f t="shared" si="5"/>
        <v>71</v>
      </c>
      <c r="J10" s="35">
        <f t="shared" si="6"/>
        <v>0.01</v>
      </c>
      <c r="K10" s="31" t="s">
        <v>22</v>
      </c>
      <c r="L10" s="32">
        <v>100</v>
      </c>
      <c r="M10" s="33" t="s">
        <v>21</v>
      </c>
      <c r="N10" s="32">
        <f t="shared" si="1"/>
        <v>10000</v>
      </c>
      <c r="O10" s="33" t="s">
        <v>20</v>
      </c>
      <c r="P10" s="34" t="s">
        <v>14</v>
      </c>
      <c r="Q10" s="11">
        <f t="shared" si="7"/>
        <v>100</v>
      </c>
      <c r="S10" s="35">
        <f t="shared" si="2"/>
        <v>8.0000000000000002E-3</v>
      </c>
      <c r="T10" s="31" t="s">
        <v>22</v>
      </c>
      <c r="U10" s="32">
        <v>100</v>
      </c>
      <c r="V10" s="33" t="s">
        <v>21</v>
      </c>
      <c r="W10" s="32">
        <f t="shared" si="3"/>
        <v>12500</v>
      </c>
      <c r="X10" s="33" t="s">
        <v>20</v>
      </c>
      <c r="Y10" s="34" t="s">
        <v>14</v>
      </c>
      <c r="Z10" s="11">
        <f t="shared" si="8"/>
        <v>112</v>
      </c>
    </row>
    <row r="11" spans="1:26">
      <c r="A11" s="35">
        <f t="shared" si="4"/>
        <v>0.02</v>
      </c>
      <c r="B11" s="31" t="s">
        <v>22</v>
      </c>
      <c r="C11" s="32">
        <v>200</v>
      </c>
      <c r="D11" s="33" t="s">
        <v>21</v>
      </c>
      <c r="E11" s="32">
        <f t="shared" ref="E11:E13" si="9">C11/A11</f>
        <v>10000</v>
      </c>
      <c r="F11" s="33" t="s">
        <v>20</v>
      </c>
      <c r="G11" s="34" t="s">
        <v>14</v>
      </c>
      <c r="H11" s="11">
        <f t="shared" si="5"/>
        <v>100</v>
      </c>
      <c r="J11" s="35">
        <f t="shared" si="6"/>
        <v>0.01</v>
      </c>
      <c r="K11" s="31" t="s">
        <v>22</v>
      </c>
      <c r="L11" s="32">
        <v>200</v>
      </c>
      <c r="M11" s="33" t="s">
        <v>21</v>
      </c>
      <c r="N11" s="32">
        <f t="shared" si="1"/>
        <v>20000</v>
      </c>
      <c r="O11" s="33" t="s">
        <v>20</v>
      </c>
      <c r="P11" s="34" t="s">
        <v>14</v>
      </c>
      <c r="Q11" s="11">
        <f t="shared" si="7"/>
        <v>141</v>
      </c>
      <c r="S11" s="35">
        <f t="shared" si="2"/>
        <v>8.0000000000000002E-3</v>
      </c>
      <c r="T11" s="31" t="s">
        <v>22</v>
      </c>
      <c r="U11" s="32">
        <v>200</v>
      </c>
      <c r="V11" s="33" t="s">
        <v>21</v>
      </c>
      <c r="W11" s="32">
        <f t="shared" si="3"/>
        <v>25000</v>
      </c>
      <c r="X11" s="33" t="s">
        <v>20</v>
      </c>
      <c r="Y11" s="34" t="s">
        <v>14</v>
      </c>
      <c r="Z11" s="11">
        <f t="shared" si="8"/>
        <v>158</v>
      </c>
    </row>
    <row r="12" spans="1:26">
      <c r="A12" s="35">
        <f t="shared" si="4"/>
        <v>0.02</v>
      </c>
      <c r="B12" s="31" t="s">
        <v>22</v>
      </c>
      <c r="C12" s="32">
        <v>500</v>
      </c>
      <c r="D12" s="33" t="s">
        <v>21</v>
      </c>
      <c r="E12" s="32">
        <f t="shared" si="9"/>
        <v>25000</v>
      </c>
      <c r="F12" s="33" t="s">
        <v>20</v>
      </c>
      <c r="G12" s="34" t="s">
        <v>14</v>
      </c>
      <c r="H12" s="11">
        <f t="shared" si="5"/>
        <v>158</v>
      </c>
      <c r="J12" s="35">
        <f t="shared" si="6"/>
        <v>0.01</v>
      </c>
      <c r="K12" s="31" t="s">
        <v>22</v>
      </c>
      <c r="L12" s="32">
        <v>500</v>
      </c>
      <c r="M12" s="33" t="s">
        <v>21</v>
      </c>
      <c r="N12" s="32">
        <f t="shared" si="1"/>
        <v>50000</v>
      </c>
      <c r="O12" s="33" t="s">
        <v>20</v>
      </c>
      <c r="P12" s="34" t="s">
        <v>14</v>
      </c>
      <c r="Q12" s="11">
        <f t="shared" si="7"/>
        <v>224</v>
      </c>
      <c r="S12" s="35">
        <f t="shared" si="2"/>
        <v>8.0000000000000002E-3</v>
      </c>
      <c r="T12" s="31" t="s">
        <v>22</v>
      </c>
      <c r="U12" s="32">
        <v>500</v>
      </c>
      <c r="V12" s="33" t="s">
        <v>21</v>
      </c>
      <c r="W12" s="32">
        <f t="shared" si="3"/>
        <v>62500</v>
      </c>
      <c r="X12" s="33" t="s">
        <v>20</v>
      </c>
      <c r="Y12" s="34" t="s">
        <v>14</v>
      </c>
      <c r="Z12" s="11">
        <f t="shared" si="8"/>
        <v>250</v>
      </c>
    </row>
    <row r="13" spans="1:26">
      <c r="A13" s="30">
        <f t="shared" si="4"/>
        <v>0.02</v>
      </c>
      <c r="B13" s="31" t="s">
        <v>22</v>
      </c>
      <c r="C13" s="32">
        <v>1000</v>
      </c>
      <c r="D13" s="33" t="s">
        <v>21</v>
      </c>
      <c r="E13" s="32">
        <f t="shared" si="9"/>
        <v>50000</v>
      </c>
      <c r="F13" s="33" t="s">
        <v>20</v>
      </c>
      <c r="G13" s="34" t="s">
        <v>14</v>
      </c>
      <c r="H13" s="11">
        <f t="shared" si="5"/>
        <v>224</v>
      </c>
      <c r="J13" s="30">
        <f t="shared" si="6"/>
        <v>0.01</v>
      </c>
      <c r="K13" s="31" t="s">
        <v>22</v>
      </c>
      <c r="L13" s="32">
        <v>1000</v>
      </c>
      <c r="M13" s="33" t="s">
        <v>21</v>
      </c>
      <c r="N13" s="32">
        <f t="shared" si="1"/>
        <v>100000</v>
      </c>
      <c r="O13" s="33" t="s">
        <v>20</v>
      </c>
      <c r="P13" s="34" t="s">
        <v>14</v>
      </c>
      <c r="Q13" s="11">
        <f t="shared" si="7"/>
        <v>316</v>
      </c>
      <c r="S13" s="30">
        <f t="shared" si="2"/>
        <v>8.0000000000000002E-3</v>
      </c>
      <c r="T13" s="31" t="s">
        <v>22</v>
      </c>
      <c r="U13" s="32">
        <v>1000</v>
      </c>
      <c r="V13" s="33" t="s">
        <v>21</v>
      </c>
      <c r="W13" s="32">
        <f t="shared" si="3"/>
        <v>125000</v>
      </c>
      <c r="X13" s="33" t="s">
        <v>20</v>
      </c>
      <c r="Y13" s="34" t="s">
        <v>14</v>
      </c>
      <c r="Z13" s="11">
        <f t="shared" si="8"/>
        <v>354</v>
      </c>
    </row>
    <row r="15" spans="1:26">
      <c r="A15" s="28" t="s">
        <v>33</v>
      </c>
      <c r="B15">
        <v>1E-3</v>
      </c>
      <c r="J15" s="28" t="s">
        <v>33</v>
      </c>
      <c r="K15">
        <v>5.0000000000000001E-4</v>
      </c>
      <c r="S15" s="28" t="s">
        <v>33</v>
      </c>
      <c r="T15">
        <v>1E-4</v>
      </c>
    </row>
    <row r="16" spans="1:26">
      <c r="A16" s="35">
        <f t="shared" ref="A16:A25" si="10">$B$15</f>
        <v>1E-3</v>
      </c>
      <c r="B16" s="36" t="s">
        <v>22</v>
      </c>
      <c r="C16" s="37">
        <v>2</v>
      </c>
      <c r="D16" s="38" t="s">
        <v>21</v>
      </c>
      <c r="E16" s="37">
        <f t="shared" ref="E16:E25" si="11">C16/A16</f>
        <v>2000</v>
      </c>
      <c r="F16" s="38" t="s">
        <v>15</v>
      </c>
      <c r="G16" s="39" t="s">
        <v>14</v>
      </c>
      <c r="H16" s="40">
        <f>IF((SQRT(E16)-TRUNC(SQRT(E16)))&lt;0.5,FLOOR(SQRT(E16),1),CEILING(SQRT(E16),1))</f>
        <v>45</v>
      </c>
      <c r="J16" s="35">
        <f t="shared" ref="J16:J25" si="12">$K$15</f>
        <v>5.0000000000000001E-4</v>
      </c>
      <c r="K16" s="36" t="s">
        <v>22</v>
      </c>
      <c r="L16" s="37">
        <v>2</v>
      </c>
      <c r="M16" s="38" t="s">
        <v>21</v>
      </c>
      <c r="N16" s="37">
        <f t="shared" ref="N16:N25" si="13">L16/J16</f>
        <v>4000</v>
      </c>
      <c r="O16" s="38" t="s">
        <v>15</v>
      </c>
      <c r="P16" s="39" t="s">
        <v>14</v>
      </c>
      <c r="Q16" s="40">
        <f>IF((SQRT(N16)-TRUNC(SQRT(N16)))&lt;0.5,FLOOR(SQRT(N16),1),CEILING(SQRT(N16),1))</f>
        <v>63</v>
      </c>
      <c r="S16" s="35">
        <f t="shared" ref="S16:S25" si="14">$T$15</f>
        <v>1E-4</v>
      </c>
      <c r="T16" s="36" t="s">
        <v>22</v>
      </c>
      <c r="U16" s="37">
        <v>2</v>
      </c>
      <c r="V16" s="38" t="s">
        <v>21</v>
      </c>
      <c r="W16" s="37">
        <f t="shared" ref="W16:W25" si="15">U16/S16</f>
        <v>20000</v>
      </c>
      <c r="X16" s="38" t="s">
        <v>15</v>
      </c>
      <c r="Y16" s="39" t="s">
        <v>14</v>
      </c>
      <c r="Z16" s="40">
        <f>IF((SQRT(W16)-TRUNC(SQRT(W16)))&lt;0.5,FLOOR(SQRT(W16),1),CEILING(SQRT(W16),1))</f>
        <v>141</v>
      </c>
    </row>
    <row r="17" spans="1:26">
      <c r="A17" s="35">
        <f t="shared" si="10"/>
        <v>1E-3</v>
      </c>
      <c r="B17" s="31" t="s">
        <v>22</v>
      </c>
      <c r="C17" s="32">
        <v>5</v>
      </c>
      <c r="D17" s="33" t="s">
        <v>21</v>
      </c>
      <c r="E17" s="32">
        <f t="shared" si="11"/>
        <v>5000</v>
      </c>
      <c r="F17" s="33" t="s">
        <v>15</v>
      </c>
      <c r="G17" s="34" t="s">
        <v>14</v>
      </c>
      <c r="H17" s="11">
        <f t="shared" ref="H17:H25" si="16">IF((SQRT(E17)-TRUNC(SQRT(E17)))&lt;0.5,FLOOR(SQRT(E17),1),CEILING(SQRT(E17),1))</f>
        <v>71</v>
      </c>
      <c r="J17" s="35">
        <f t="shared" si="12"/>
        <v>5.0000000000000001E-4</v>
      </c>
      <c r="K17" s="31" t="s">
        <v>22</v>
      </c>
      <c r="L17" s="32">
        <v>5</v>
      </c>
      <c r="M17" s="33" t="s">
        <v>21</v>
      </c>
      <c r="N17" s="32">
        <f t="shared" si="13"/>
        <v>10000</v>
      </c>
      <c r="O17" s="33" t="s">
        <v>15</v>
      </c>
      <c r="P17" s="34" t="s">
        <v>14</v>
      </c>
      <c r="Q17" s="11">
        <f t="shared" ref="Q17:Q25" si="17">IF((SQRT(N17)-TRUNC(SQRT(N17)))&lt;0.5,FLOOR(SQRT(N17),1),CEILING(SQRT(N17),1))</f>
        <v>100</v>
      </c>
      <c r="S17" s="35">
        <f t="shared" si="14"/>
        <v>1E-4</v>
      </c>
      <c r="T17" s="31" t="s">
        <v>22</v>
      </c>
      <c r="U17" s="32">
        <v>5</v>
      </c>
      <c r="V17" s="33" t="s">
        <v>21</v>
      </c>
      <c r="W17" s="32">
        <f t="shared" si="15"/>
        <v>50000</v>
      </c>
      <c r="X17" s="33" t="s">
        <v>15</v>
      </c>
      <c r="Y17" s="34" t="s">
        <v>14</v>
      </c>
      <c r="Z17" s="11">
        <f t="shared" ref="Z17:Z25" si="18">IF((SQRT(W17)-TRUNC(SQRT(W17)))&lt;0.5,FLOOR(SQRT(W17),1),CEILING(SQRT(W17),1))</f>
        <v>224</v>
      </c>
    </row>
    <row r="18" spans="1:26">
      <c r="A18" s="35">
        <f t="shared" si="10"/>
        <v>1E-3</v>
      </c>
      <c r="B18" s="31" t="s">
        <v>22</v>
      </c>
      <c r="C18" s="32">
        <v>10</v>
      </c>
      <c r="D18" s="33" t="s">
        <v>21</v>
      </c>
      <c r="E18" s="32">
        <f t="shared" si="11"/>
        <v>10000</v>
      </c>
      <c r="F18" s="33" t="s">
        <v>16</v>
      </c>
      <c r="G18" s="34" t="s">
        <v>14</v>
      </c>
      <c r="H18" s="11">
        <f t="shared" si="16"/>
        <v>100</v>
      </c>
      <c r="J18" s="35">
        <f t="shared" si="12"/>
        <v>5.0000000000000001E-4</v>
      </c>
      <c r="K18" s="31" t="s">
        <v>22</v>
      </c>
      <c r="L18" s="32">
        <v>10</v>
      </c>
      <c r="M18" s="33" t="s">
        <v>21</v>
      </c>
      <c r="N18" s="32">
        <f t="shared" si="13"/>
        <v>20000</v>
      </c>
      <c r="O18" s="33" t="s">
        <v>16</v>
      </c>
      <c r="P18" s="34" t="s">
        <v>14</v>
      </c>
      <c r="Q18" s="11">
        <f t="shared" si="17"/>
        <v>141</v>
      </c>
      <c r="S18" s="35">
        <f t="shared" si="14"/>
        <v>1E-4</v>
      </c>
      <c r="T18" s="31" t="s">
        <v>22</v>
      </c>
      <c r="U18" s="32">
        <v>10</v>
      </c>
      <c r="V18" s="33" t="s">
        <v>21</v>
      </c>
      <c r="W18" s="32">
        <f t="shared" si="15"/>
        <v>100000</v>
      </c>
      <c r="X18" s="33" t="s">
        <v>16</v>
      </c>
      <c r="Y18" s="34" t="s">
        <v>14</v>
      </c>
      <c r="Z18" s="11">
        <f t="shared" si="18"/>
        <v>316</v>
      </c>
    </row>
    <row r="19" spans="1:26">
      <c r="A19" s="35">
        <f t="shared" si="10"/>
        <v>1E-3</v>
      </c>
      <c r="B19" s="31" t="s">
        <v>22</v>
      </c>
      <c r="C19" s="32">
        <v>30</v>
      </c>
      <c r="D19" s="33" t="s">
        <v>21</v>
      </c>
      <c r="E19" s="32">
        <f t="shared" si="11"/>
        <v>30000</v>
      </c>
      <c r="F19" s="33" t="s">
        <v>17</v>
      </c>
      <c r="G19" s="34" t="s">
        <v>14</v>
      </c>
      <c r="H19" s="11">
        <f t="shared" si="16"/>
        <v>173</v>
      </c>
      <c r="J19" s="35">
        <f t="shared" si="12"/>
        <v>5.0000000000000001E-4</v>
      </c>
      <c r="K19" s="31" t="s">
        <v>22</v>
      </c>
      <c r="L19" s="32">
        <v>30</v>
      </c>
      <c r="M19" s="33" t="s">
        <v>21</v>
      </c>
      <c r="N19" s="32">
        <f t="shared" si="13"/>
        <v>60000</v>
      </c>
      <c r="O19" s="33" t="s">
        <v>17</v>
      </c>
      <c r="P19" s="34" t="s">
        <v>14</v>
      </c>
      <c r="Q19" s="11">
        <f t="shared" si="17"/>
        <v>245</v>
      </c>
      <c r="S19" s="35">
        <f t="shared" si="14"/>
        <v>1E-4</v>
      </c>
      <c r="T19" s="31" t="s">
        <v>22</v>
      </c>
      <c r="U19" s="32">
        <v>30</v>
      </c>
      <c r="V19" s="33" t="s">
        <v>21</v>
      </c>
      <c r="W19" s="32">
        <f t="shared" si="15"/>
        <v>300000</v>
      </c>
      <c r="X19" s="33" t="s">
        <v>17</v>
      </c>
      <c r="Y19" s="34" t="s">
        <v>14</v>
      </c>
      <c r="Z19" s="11">
        <f t="shared" si="18"/>
        <v>548</v>
      </c>
    </row>
    <row r="20" spans="1:26">
      <c r="A20" s="35">
        <f t="shared" si="10"/>
        <v>1E-3</v>
      </c>
      <c r="B20" s="31" t="s">
        <v>22</v>
      </c>
      <c r="C20" s="32">
        <v>50</v>
      </c>
      <c r="D20" s="33" t="s">
        <v>21</v>
      </c>
      <c r="E20" s="32">
        <f t="shared" si="11"/>
        <v>50000</v>
      </c>
      <c r="F20" s="33" t="s">
        <v>18</v>
      </c>
      <c r="G20" s="34" t="s">
        <v>14</v>
      </c>
      <c r="H20" s="11">
        <f t="shared" si="16"/>
        <v>224</v>
      </c>
      <c r="J20" s="35">
        <f t="shared" si="12"/>
        <v>5.0000000000000001E-4</v>
      </c>
      <c r="K20" s="31" t="s">
        <v>22</v>
      </c>
      <c r="L20" s="32">
        <v>50</v>
      </c>
      <c r="M20" s="33" t="s">
        <v>21</v>
      </c>
      <c r="N20" s="32">
        <f t="shared" si="13"/>
        <v>100000</v>
      </c>
      <c r="O20" s="33" t="s">
        <v>18</v>
      </c>
      <c r="P20" s="34" t="s">
        <v>14</v>
      </c>
      <c r="Q20" s="11">
        <f t="shared" si="17"/>
        <v>316</v>
      </c>
      <c r="S20" s="35">
        <f t="shared" si="14"/>
        <v>1E-4</v>
      </c>
      <c r="T20" s="31" t="s">
        <v>22</v>
      </c>
      <c r="U20" s="32">
        <v>50</v>
      </c>
      <c r="V20" s="33" t="s">
        <v>21</v>
      </c>
      <c r="W20" s="32">
        <f t="shared" si="15"/>
        <v>500000</v>
      </c>
      <c r="X20" s="33" t="s">
        <v>18</v>
      </c>
      <c r="Y20" s="34" t="s">
        <v>14</v>
      </c>
      <c r="Z20" s="11">
        <f t="shared" si="18"/>
        <v>707</v>
      </c>
    </row>
    <row r="21" spans="1:26">
      <c r="A21" s="35">
        <f t="shared" si="10"/>
        <v>1E-3</v>
      </c>
      <c r="B21" s="31" t="s">
        <v>22</v>
      </c>
      <c r="C21" s="32">
        <v>80</v>
      </c>
      <c r="D21" s="33" t="s">
        <v>21</v>
      </c>
      <c r="E21" s="32">
        <f t="shared" si="11"/>
        <v>80000</v>
      </c>
      <c r="F21" s="33" t="s">
        <v>19</v>
      </c>
      <c r="G21" s="34" t="s">
        <v>14</v>
      </c>
      <c r="H21" s="11">
        <f t="shared" si="16"/>
        <v>283</v>
      </c>
      <c r="J21" s="35">
        <f t="shared" si="12"/>
        <v>5.0000000000000001E-4</v>
      </c>
      <c r="K21" s="31" t="s">
        <v>22</v>
      </c>
      <c r="L21" s="32">
        <v>80</v>
      </c>
      <c r="M21" s="33" t="s">
        <v>21</v>
      </c>
      <c r="N21" s="32">
        <f t="shared" si="13"/>
        <v>160000</v>
      </c>
      <c r="O21" s="33" t="s">
        <v>19</v>
      </c>
      <c r="P21" s="34" t="s">
        <v>14</v>
      </c>
      <c r="Q21" s="11">
        <f t="shared" si="17"/>
        <v>400</v>
      </c>
      <c r="S21" s="35">
        <f t="shared" si="14"/>
        <v>1E-4</v>
      </c>
      <c r="T21" s="31" t="s">
        <v>22</v>
      </c>
      <c r="U21" s="32">
        <v>80</v>
      </c>
      <c r="V21" s="33" t="s">
        <v>21</v>
      </c>
      <c r="W21" s="32">
        <f t="shared" si="15"/>
        <v>800000</v>
      </c>
      <c r="X21" s="33" t="s">
        <v>19</v>
      </c>
      <c r="Y21" s="34" t="s">
        <v>14</v>
      </c>
      <c r="Z21" s="11">
        <f t="shared" si="18"/>
        <v>894</v>
      </c>
    </row>
    <row r="22" spans="1:26">
      <c r="A22" s="35">
        <f t="shared" si="10"/>
        <v>1E-3</v>
      </c>
      <c r="B22" s="31" t="s">
        <v>22</v>
      </c>
      <c r="C22" s="32">
        <v>100</v>
      </c>
      <c r="D22" s="33" t="s">
        <v>21</v>
      </c>
      <c r="E22" s="32">
        <f t="shared" si="11"/>
        <v>100000</v>
      </c>
      <c r="F22" s="33" t="s">
        <v>20</v>
      </c>
      <c r="G22" s="34" t="s">
        <v>14</v>
      </c>
      <c r="H22" s="11">
        <f t="shared" si="16"/>
        <v>316</v>
      </c>
      <c r="J22" s="35">
        <f t="shared" si="12"/>
        <v>5.0000000000000001E-4</v>
      </c>
      <c r="K22" s="31" t="s">
        <v>22</v>
      </c>
      <c r="L22" s="32">
        <v>100</v>
      </c>
      <c r="M22" s="33" t="s">
        <v>21</v>
      </c>
      <c r="N22" s="32">
        <f t="shared" si="13"/>
        <v>200000</v>
      </c>
      <c r="O22" s="33" t="s">
        <v>20</v>
      </c>
      <c r="P22" s="34" t="s">
        <v>14</v>
      </c>
      <c r="Q22" s="11">
        <f t="shared" si="17"/>
        <v>447</v>
      </c>
      <c r="S22" s="35">
        <f t="shared" si="14"/>
        <v>1E-4</v>
      </c>
      <c r="T22" s="31" t="s">
        <v>22</v>
      </c>
      <c r="U22" s="32">
        <v>100</v>
      </c>
      <c r="V22" s="33" t="s">
        <v>21</v>
      </c>
      <c r="W22" s="32">
        <f t="shared" si="15"/>
        <v>1000000</v>
      </c>
      <c r="X22" s="33" t="s">
        <v>20</v>
      </c>
      <c r="Y22" s="34" t="s">
        <v>14</v>
      </c>
      <c r="Z22" s="11">
        <f t="shared" si="18"/>
        <v>1000</v>
      </c>
    </row>
    <row r="23" spans="1:26">
      <c r="A23" s="35">
        <f t="shared" si="10"/>
        <v>1E-3</v>
      </c>
      <c r="B23" s="31" t="s">
        <v>22</v>
      </c>
      <c r="C23" s="32">
        <v>200</v>
      </c>
      <c r="D23" s="33" t="s">
        <v>21</v>
      </c>
      <c r="E23" s="32">
        <f t="shared" si="11"/>
        <v>200000</v>
      </c>
      <c r="F23" s="33" t="s">
        <v>20</v>
      </c>
      <c r="G23" s="34" t="s">
        <v>14</v>
      </c>
      <c r="H23" s="11">
        <f t="shared" si="16"/>
        <v>447</v>
      </c>
      <c r="J23" s="35">
        <f t="shared" si="12"/>
        <v>5.0000000000000001E-4</v>
      </c>
      <c r="K23" s="31" t="s">
        <v>22</v>
      </c>
      <c r="L23" s="32">
        <v>200</v>
      </c>
      <c r="M23" s="33" t="s">
        <v>21</v>
      </c>
      <c r="N23" s="32">
        <f t="shared" si="13"/>
        <v>400000</v>
      </c>
      <c r="O23" s="33" t="s">
        <v>20</v>
      </c>
      <c r="P23" s="34" t="s">
        <v>14</v>
      </c>
      <c r="Q23" s="11">
        <f t="shared" si="17"/>
        <v>632</v>
      </c>
      <c r="S23" s="35">
        <f t="shared" si="14"/>
        <v>1E-4</v>
      </c>
      <c r="T23" s="31" t="s">
        <v>22</v>
      </c>
      <c r="U23" s="32">
        <v>200</v>
      </c>
      <c r="V23" s="33" t="s">
        <v>21</v>
      </c>
      <c r="W23" s="32">
        <f t="shared" si="15"/>
        <v>2000000</v>
      </c>
      <c r="X23" s="33" t="s">
        <v>20</v>
      </c>
      <c r="Y23" s="34" t="s">
        <v>14</v>
      </c>
      <c r="Z23" s="11">
        <f t="shared" si="18"/>
        <v>1414</v>
      </c>
    </row>
    <row r="24" spans="1:26">
      <c r="A24" s="35">
        <f t="shared" si="10"/>
        <v>1E-3</v>
      </c>
      <c r="B24" s="31" t="s">
        <v>22</v>
      </c>
      <c r="C24" s="32">
        <v>500</v>
      </c>
      <c r="D24" s="33" t="s">
        <v>21</v>
      </c>
      <c r="E24" s="32">
        <f t="shared" si="11"/>
        <v>500000</v>
      </c>
      <c r="F24" s="33" t="s">
        <v>20</v>
      </c>
      <c r="G24" s="34" t="s">
        <v>14</v>
      </c>
      <c r="H24" s="11">
        <f t="shared" si="16"/>
        <v>707</v>
      </c>
      <c r="J24" s="35">
        <f t="shared" si="12"/>
        <v>5.0000000000000001E-4</v>
      </c>
      <c r="K24" s="31" t="s">
        <v>22</v>
      </c>
      <c r="L24" s="32">
        <v>500</v>
      </c>
      <c r="M24" s="33" t="s">
        <v>21</v>
      </c>
      <c r="N24" s="32">
        <f t="shared" si="13"/>
        <v>1000000</v>
      </c>
      <c r="O24" s="33" t="s">
        <v>20</v>
      </c>
      <c r="P24" s="34" t="s">
        <v>14</v>
      </c>
      <c r="Q24" s="11">
        <f t="shared" si="17"/>
        <v>1000</v>
      </c>
      <c r="S24" s="35">
        <f t="shared" si="14"/>
        <v>1E-4</v>
      </c>
      <c r="T24" s="31" t="s">
        <v>22</v>
      </c>
      <c r="U24" s="32">
        <v>500</v>
      </c>
      <c r="V24" s="33" t="s">
        <v>21</v>
      </c>
      <c r="W24" s="32">
        <f t="shared" si="15"/>
        <v>5000000</v>
      </c>
      <c r="X24" s="33" t="s">
        <v>20</v>
      </c>
      <c r="Y24" s="34" t="s">
        <v>14</v>
      </c>
      <c r="Z24" s="11">
        <f t="shared" si="18"/>
        <v>2236</v>
      </c>
    </row>
    <row r="25" spans="1:26">
      <c r="A25" s="30">
        <f t="shared" si="10"/>
        <v>1E-3</v>
      </c>
      <c r="B25" s="31" t="s">
        <v>22</v>
      </c>
      <c r="C25" s="32">
        <v>1000</v>
      </c>
      <c r="D25" s="33" t="s">
        <v>21</v>
      </c>
      <c r="E25" s="32">
        <f t="shared" si="11"/>
        <v>1000000</v>
      </c>
      <c r="F25" s="33" t="s">
        <v>20</v>
      </c>
      <c r="G25" s="34" t="s">
        <v>14</v>
      </c>
      <c r="H25" s="11">
        <f t="shared" si="16"/>
        <v>1000</v>
      </c>
      <c r="J25" s="30">
        <f t="shared" si="12"/>
        <v>5.0000000000000001E-4</v>
      </c>
      <c r="K25" s="31" t="s">
        <v>22</v>
      </c>
      <c r="L25" s="32">
        <v>1000</v>
      </c>
      <c r="M25" s="33" t="s">
        <v>21</v>
      </c>
      <c r="N25" s="32">
        <f t="shared" si="13"/>
        <v>2000000</v>
      </c>
      <c r="O25" s="33" t="s">
        <v>20</v>
      </c>
      <c r="P25" s="34" t="s">
        <v>14</v>
      </c>
      <c r="Q25" s="11">
        <f t="shared" si="17"/>
        <v>1414</v>
      </c>
      <c r="S25" s="30">
        <f t="shared" si="14"/>
        <v>1E-4</v>
      </c>
      <c r="T25" s="31" t="s">
        <v>22</v>
      </c>
      <c r="U25" s="32">
        <v>1000</v>
      </c>
      <c r="V25" s="33" t="s">
        <v>21</v>
      </c>
      <c r="W25" s="32">
        <f t="shared" si="15"/>
        <v>10000000</v>
      </c>
      <c r="X25" s="33" t="s">
        <v>20</v>
      </c>
      <c r="Y25" s="34" t="s">
        <v>14</v>
      </c>
      <c r="Z25" s="11">
        <f t="shared" si="18"/>
        <v>3162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Foglio2"/>
  <dimension ref="A1:CY76"/>
  <sheetViews>
    <sheetView topLeftCell="AQ41" zoomScale="70" zoomScaleNormal="70" workbookViewId="0">
      <selection activeCell="X56" sqref="X56"/>
    </sheetView>
  </sheetViews>
  <sheetFormatPr defaultRowHeight="15"/>
  <cols>
    <col min="4" max="4" width="12.7109375" customWidth="1"/>
    <col min="6" max="6" width="11.140625" bestFit="1" customWidth="1"/>
    <col min="8" max="8" width="9" customWidth="1"/>
    <col min="17" max="17" width="9.42578125" bestFit="1" customWidth="1"/>
    <col min="27" max="27" width="10.28515625" bestFit="1" customWidth="1"/>
    <col min="28" max="37" width="9.28515625" customWidth="1"/>
    <col min="63" max="64" width="12.28515625" bestFit="1" customWidth="1"/>
    <col min="67" max="67" width="10.85546875" customWidth="1"/>
    <col min="72" max="73" width="9.42578125" bestFit="1" customWidth="1"/>
  </cols>
  <sheetData>
    <row r="1" spans="1:73" ht="24" thickBot="1">
      <c r="B1" s="179" t="s">
        <v>0</v>
      </c>
      <c r="C1" s="180"/>
      <c r="D1" s="180"/>
      <c r="E1" s="180"/>
      <c r="F1" s="181"/>
    </row>
    <row r="3" spans="1:73">
      <c r="A3" s="182" t="s">
        <v>10</v>
      </c>
      <c r="B3" s="182"/>
      <c r="D3" s="109" t="s">
        <v>50</v>
      </c>
      <c r="E3" s="110">
        <v>5</v>
      </c>
    </row>
    <row r="4" spans="1:73">
      <c r="A4" s="10">
        <v>1</v>
      </c>
      <c r="B4" s="11" t="s">
        <v>11</v>
      </c>
    </row>
    <row r="5" spans="1:73" ht="15.75">
      <c r="N5" s="183" t="s">
        <v>34</v>
      </c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184"/>
      <c r="AB5" s="185"/>
      <c r="AC5" s="190" t="s">
        <v>35</v>
      </c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2"/>
      <c r="AR5" s="186" t="s">
        <v>36</v>
      </c>
      <c r="AS5" s="187"/>
      <c r="AT5" s="187"/>
      <c r="AU5" s="187"/>
      <c r="AV5" s="187"/>
      <c r="AW5" s="187"/>
      <c r="AX5" s="187"/>
      <c r="AY5" s="187"/>
      <c r="AZ5" s="187"/>
      <c r="BA5" s="187"/>
      <c r="BB5" s="187"/>
      <c r="BC5" s="187"/>
      <c r="BD5" s="187"/>
      <c r="BE5" s="187"/>
      <c r="BF5" s="188"/>
      <c r="BG5" s="193" t="s">
        <v>49</v>
      </c>
      <c r="BH5" s="194"/>
      <c r="BI5" s="194"/>
      <c r="BJ5" s="194"/>
      <c r="BK5" s="194"/>
      <c r="BL5" s="194"/>
      <c r="BM5" s="194"/>
      <c r="BN5" s="194"/>
      <c r="BO5" s="194"/>
      <c r="BP5" s="194"/>
      <c r="BQ5" s="194"/>
      <c r="BR5" s="194"/>
      <c r="BS5" s="194"/>
      <c r="BT5" s="194"/>
      <c r="BU5" s="195"/>
    </row>
    <row r="6" spans="1:73" ht="60">
      <c r="A6" s="3" t="s">
        <v>4</v>
      </c>
      <c r="B6" s="3" t="s">
        <v>7</v>
      </c>
      <c r="C6" s="3" t="s">
        <v>8</v>
      </c>
      <c r="D6" s="3" t="s">
        <v>32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12</v>
      </c>
      <c r="L6" s="9" t="s">
        <v>13</v>
      </c>
      <c r="M6" s="9" t="s">
        <v>9</v>
      </c>
      <c r="N6" s="3" t="s">
        <v>43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44</v>
      </c>
      <c r="U6" s="3" t="s">
        <v>45</v>
      </c>
      <c r="V6" s="3" t="s">
        <v>9</v>
      </c>
      <c r="W6" s="41" t="s">
        <v>38</v>
      </c>
      <c r="X6" s="41" t="s">
        <v>41</v>
      </c>
      <c r="Y6" s="41" t="s">
        <v>9</v>
      </c>
      <c r="Z6" s="41" t="s">
        <v>41</v>
      </c>
      <c r="AA6" s="41" t="s">
        <v>37</v>
      </c>
      <c r="AB6" s="41" t="s">
        <v>41</v>
      </c>
      <c r="AC6" s="3" t="s">
        <v>43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44</v>
      </c>
      <c r="AJ6" s="3" t="s">
        <v>45</v>
      </c>
      <c r="AK6" s="3" t="s">
        <v>9</v>
      </c>
      <c r="AL6" s="46" t="s">
        <v>38</v>
      </c>
      <c r="AM6" s="46" t="s">
        <v>41</v>
      </c>
      <c r="AN6" s="46" t="s">
        <v>9</v>
      </c>
      <c r="AO6" s="46" t="s">
        <v>41</v>
      </c>
      <c r="AP6" s="46" t="s">
        <v>37</v>
      </c>
      <c r="AQ6" s="46" t="s">
        <v>41</v>
      </c>
      <c r="AR6" s="3" t="s">
        <v>43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44</v>
      </c>
      <c r="AY6" s="3" t="s">
        <v>45</v>
      </c>
      <c r="AZ6" s="3" t="s">
        <v>9</v>
      </c>
      <c r="BA6" s="107" t="s">
        <v>38</v>
      </c>
      <c r="BB6" s="107" t="s">
        <v>41</v>
      </c>
      <c r="BC6" s="107" t="s">
        <v>9</v>
      </c>
      <c r="BD6" s="107" t="s">
        <v>41</v>
      </c>
      <c r="BE6" s="107" t="s">
        <v>37</v>
      </c>
      <c r="BF6" s="107" t="s">
        <v>41</v>
      </c>
      <c r="BG6" s="3" t="s">
        <v>43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44</v>
      </c>
      <c r="BN6" s="3" t="s">
        <v>45</v>
      </c>
      <c r="BO6" s="3" t="s">
        <v>9</v>
      </c>
      <c r="BP6" s="108" t="s">
        <v>38</v>
      </c>
      <c r="BQ6" s="108" t="s">
        <v>41</v>
      </c>
      <c r="BR6" s="108" t="s">
        <v>9</v>
      </c>
      <c r="BS6" s="108" t="s">
        <v>41</v>
      </c>
      <c r="BT6" s="108" t="s">
        <v>37</v>
      </c>
      <c r="BU6" s="108" t="s">
        <v>41</v>
      </c>
    </row>
    <row r="7" spans="1:73">
      <c r="A7" s="4">
        <f>E3</f>
        <v>5</v>
      </c>
      <c r="B7" s="13">
        <v>16</v>
      </c>
      <c r="C7" s="13">
        <v>16</v>
      </c>
      <c r="D7" s="146">
        <f>A7/(B7*C7)</f>
        <v>1.953125E-2</v>
      </c>
      <c r="E7" s="4"/>
      <c r="F7" s="4">
        <v>1</v>
      </c>
      <c r="G7" s="1">
        <v>10</v>
      </c>
      <c r="H7" s="4">
        <v>37.69</v>
      </c>
      <c r="I7" s="4">
        <v>5</v>
      </c>
      <c r="J7" s="16">
        <f>I7/A$7</f>
        <v>1</v>
      </c>
      <c r="K7" s="12">
        <f>AVERAGE(H7:H16)</f>
        <v>36.97</v>
      </c>
      <c r="L7" s="12">
        <f>AVERAGEIF(H7:H16,"&gt;0")</f>
        <v>36.97</v>
      </c>
      <c r="M7" s="15">
        <f>AVERAGE(J7:J16)</f>
        <v>0.91999999999999993</v>
      </c>
      <c r="N7" s="4">
        <v>1</v>
      </c>
      <c r="O7" s="4">
        <v>37.69</v>
      </c>
      <c r="P7" s="4">
        <v>5</v>
      </c>
      <c r="Q7" s="16">
        <f>P7/A$8</f>
        <v>1</v>
      </c>
      <c r="R7" s="92">
        <f>AVERAGE(O7:O26)</f>
        <v>34.884</v>
      </c>
      <c r="S7" s="92">
        <f>AVERAGEIF(O7:O26,"&gt;0")</f>
        <v>34.884</v>
      </c>
      <c r="T7" s="92">
        <f>VAR(O7:O26)</f>
        <v>120.41169894736825</v>
      </c>
      <c r="U7" s="92">
        <f>STDEV(O7:O26)</f>
        <v>10.973226460224369</v>
      </c>
      <c r="V7" s="93">
        <f>AVERAGE(Q7:Q26)</f>
        <v>0.8600000000000001</v>
      </c>
      <c r="W7" s="44">
        <v>34.9</v>
      </c>
      <c r="X7" s="62">
        <v>4.1399999999999997</v>
      </c>
      <c r="Y7" s="62">
        <v>4.3</v>
      </c>
      <c r="Z7" s="62">
        <v>0.52800000000000002</v>
      </c>
      <c r="AA7" s="45">
        <f>Y7/$A8</f>
        <v>0.86</v>
      </c>
      <c r="AB7" s="45">
        <f>Z7/$A$8</f>
        <v>0.1056</v>
      </c>
      <c r="AC7" s="4">
        <v>1</v>
      </c>
      <c r="AD7" s="4">
        <v>37.69</v>
      </c>
      <c r="AE7" s="4">
        <v>5</v>
      </c>
      <c r="AF7" s="16">
        <f t="shared" ref="AF7:AF26" si="0">AE7/A$9</f>
        <v>1</v>
      </c>
      <c r="AG7" s="92">
        <f>AVERAGE(AD7:AD26)</f>
        <v>25.662500000000001</v>
      </c>
      <c r="AH7" s="92">
        <f>AVERAGEIF(AD7:AD26,"&gt;0")</f>
        <v>27.013157894736842</v>
      </c>
      <c r="AI7" s="92">
        <f>VAR(AD7:AD26)</f>
        <v>192.89097763157883</v>
      </c>
      <c r="AJ7" s="92">
        <f>STDEV(AD7:AD26)</f>
        <v>13.88851963427272</v>
      </c>
      <c r="AK7" s="93">
        <f>AVERAGE(AF7:AF26)</f>
        <v>0.63000000000000012</v>
      </c>
      <c r="AL7" s="48">
        <v>25.7</v>
      </c>
      <c r="AM7" s="63">
        <v>6.5</v>
      </c>
      <c r="AN7" s="63">
        <v>3.15</v>
      </c>
      <c r="AO7" s="63">
        <v>0.57399999999999995</v>
      </c>
      <c r="AP7" s="49">
        <f>AN7/$A9</f>
        <v>0.63</v>
      </c>
      <c r="AQ7" s="49">
        <f>AO7/$A$9</f>
        <v>0.11479999999999999</v>
      </c>
      <c r="AR7" s="4">
        <v>1</v>
      </c>
      <c r="AS7" s="4">
        <v>37.69</v>
      </c>
      <c r="AT7" s="4">
        <v>5</v>
      </c>
      <c r="AU7" s="16">
        <f t="shared" ref="AU7:AU26" si="1">AT7/A$10</f>
        <v>1</v>
      </c>
      <c r="AV7" s="92">
        <f>AVERAGE(AS7:AS26)</f>
        <v>1323.8924999999997</v>
      </c>
      <c r="AW7" s="92">
        <f>AVERAGEIF(AS7:AS26,"&gt;0")</f>
        <v>1470.9916666666663</v>
      </c>
      <c r="AX7" s="92">
        <f>VAR(AS7:AS26)</f>
        <v>16008260.205019731</v>
      </c>
      <c r="AY7" s="92">
        <f>STDEV(AS7:AS26)</f>
        <v>4001.0323923982082</v>
      </c>
      <c r="AZ7" s="93">
        <f>AVERAGE(AU7:AU26)</f>
        <v>0.58000000000000018</v>
      </c>
      <c r="BA7" s="121">
        <v>22.9</v>
      </c>
      <c r="BB7" s="122">
        <v>6.41</v>
      </c>
      <c r="BC7" s="122">
        <v>2.9</v>
      </c>
      <c r="BD7" s="122">
        <v>0.56599999999999995</v>
      </c>
      <c r="BE7" s="123">
        <f>BC7/$A10</f>
        <v>0.57999999999999996</v>
      </c>
      <c r="BF7" s="123">
        <f>BD7/$A$10</f>
        <v>0.1132</v>
      </c>
      <c r="BG7" s="4">
        <v>1</v>
      </c>
      <c r="BH7" s="4"/>
      <c r="BI7" s="4"/>
      <c r="BJ7" s="16">
        <f t="shared" ref="BJ7:BJ26" si="2"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v>5</v>
      </c>
      <c r="B8" s="14">
        <v>15</v>
      </c>
      <c r="C8" s="14">
        <v>15</v>
      </c>
      <c r="D8" s="147">
        <f t="shared" ref="D8:D10" si="3">A8/(B8*C8)</f>
        <v>2.2222222222222223E-2</v>
      </c>
      <c r="F8" s="4">
        <v>2</v>
      </c>
      <c r="G8" s="1">
        <v>10</v>
      </c>
      <c r="H8" s="4">
        <v>49.93</v>
      </c>
      <c r="I8" s="4">
        <v>5</v>
      </c>
      <c r="J8" s="16">
        <f t="shared" ref="J8:J16" si="4">I8/A$7</f>
        <v>1</v>
      </c>
      <c r="N8" s="4">
        <v>2</v>
      </c>
      <c r="O8" s="4">
        <v>25.46</v>
      </c>
      <c r="P8" s="4">
        <v>3</v>
      </c>
      <c r="Q8" s="16">
        <f t="shared" ref="Q8:Q26" si="5">P8/A$8</f>
        <v>0.6</v>
      </c>
      <c r="AC8" s="4">
        <v>2</v>
      </c>
      <c r="AD8" s="4">
        <v>25.46</v>
      </c>
      <c r="AE8" s="4">
        <v>3</v>
      </c>
      <c r="AF8" s="16">
        <f t="shared" si="0"/>
        <v>0.6</v>
      </c>
      <c r="AR8" s="4">
        <v>2</v>
      </c>
      <c r="AS8" s="4">
        <v>25.46</v>
      </c>
      <c r="AT8" s="4">
        <v>3</v>
      </c>
      <c r="AU8" s="16">
        <f t="shared" si="1"/>
        <v>0.6</v>
      </c>
      <c r="BG8" s="4">
        <v>2</v>
      </c>
      <c r="BH8" s="4"/>
      <c r="BI8" s="4"/>
      <c r="BJ8" s="16">
        <f t="shared" si="2"/>
        <v>0</v>
      </c>
    </row>
    <row r="9" spans="1:73">
      <c r="A9" s="4">
        <v>5</v>
      </c>
      <c r="B9" s="47">
        <v>22</v>
      </c>
      <c r="C9" s="47">
        <v>22</v>
      </c>
      <c r="D9" s="148">
        <f t="shared" si="3"/>
        <v>1.0330578512396695E-2</v>
      </c>
      <c r="F9" s="4">
        <v>3</v>
      </c>
      <c r="G9" s="1">
        <v>10</v>
      </c>
      <c r="H9" s="4">
        <v>37.69</v>
      </c>
      <c r="I9" s="4">
        <v>5</v>
      </c>
      <c r="J9" s="16">
        <f t="shared" si="4"/>
        <v>1</v>
      </c>
      <c r="N9" s="4">
        <v>3</v>
      </c>
      <c r="O9" s="4">
        <v>49.92</v>
      </c>
      <c r="P9" s="4">
        <v>5</v>
      </c>
      <c r="Q9" s="16">
        <f t="shared" si="5"/>
        <v>1</v>
      </c>
      <c r="AC9" s="4">
        <v>3</v>
      </c>
      <c r="AD9" s="4">
        <v>25.46</v>
      </c>
      <c r="AE9" s="4">
        <v>3</v>
      </c>
      <c r="AF9" s="16">
        <f t="shared" si="0"/>
        <v>0.6</v>
      </c>
      <c r="AR9" s="4">
        <v>3</v>
      </c>
      <c r="AS9" s="4">
        <v>25.46</v>
      </c>
      <c r="AT9" s="4">
        <v>3</v>
      </c>
      <c r="AU9" s="16">
        <f t="shared" si="1"/>
        <v>0.6</v>
      </c>
      <c r="BG9" s="4">
        <v>3</v>
      </c>
      <c r="BH9" s="4"/>
      <c r="BI9" s="4"/>
      <c r="BJ9" s="16">
        <f t="shared" si="2"/>
        <v>0</v>
      </c>
    </row>
    <row r="10" spans="1:73">
      <c r="A10" s="4">
        <v>5</v>
      </c>
      <c r="B10" s="50">
        <v>25</v>
      </c>
      <c r="C10" s="50">
        <v>25</v>
      </c>
      <c r="D10" s="149">
        <f t="shared" si="3"/>
        <v>8.0000000000000002E-3</v>
      </c>
      <c r="F10" s="4">
        <v>4</v>
      </c>
      <c r="G10" s="1">
        <v>10</v>
      </c>
      <c r="H10" s="4">
        <v>42.7</v>
      </c>
      <c r="I10" s="4">
        <v>5</v>
      </c>
      <c r="J10" s="16">
        <f t="shared" si="4"/>
        <v>1</v>
      </c>
      <c r="N10" s="4">
        <v>4</v>
      </c>
      <c r="O10" s="4">
        <v>30.47</v>
      </c>
      <c r="P10" s="4">
        <v>4</v>
      </c>
      <c r="Q10" s="16">
        <f t="shared" si="5"/>
        <v>0.8</v>
      </c>
      <c r="AC10" s="4">
        <v>4</v>
      </c>
      <c r="AD10" s="4">
        <v>37.69</v>
      </c>
      <c r="AE10" s="4">
        <v>4</v>
      </c>
      <c r="AF10" s="16">
        <f t="shared" si="0"/>
        <v>0.8</v>
      </c>
      <c r="AR10" s="4">
        <v>4</v>
      </c>
      <c r="AS10" s="4">
        <v>13.23</v>
      </c>
      <c r="AT10" s="4">
        <v>2</v>
      </c>
      <c r="AU10" s="16">
        <f t="shared" si="1"/>
        <v>0.4</v>
      </c>
      <c r="BG10" s="4">
        <v>4</v>
      </c>
      <c r="BH10" s="4"/>
      <c r="BI10" s="4"/>
      <c r="BJ10" s="16">
        <f t="shared" si="2"/>
        <v>0</v>
      </c>
    </row>
    <row r="11" spans="1:73">
      <c r="A11" s="4">
        <v>5</v>
      </c>
      <c r="B11" s="111">
        <v>71</v>
      </c>
      <c r="C11" s="111">
        <v>71</v>
      </c>
      <c r="D11" s="150">
        <f t="shared" ref="D11" si="6">A11/(B11*C11)</f>
        <v>9.918666931164452E-4</v>
      </c>
      <c r="F11" s="4">
        <v>5</v>
      </c>
      <c r="G11" s="1">
        <v>10</v>
      </c>
      <c r="H11" s="4">
        <v>37.700000000000003</v>
      </c>
      <c r="I11" s="4">
        <v>5</v>
      </c>
      <c r="J11" s="16">
        <f t="shared" si="4"/>
        <v>1</v>
      </c>
      <c r="N11" s="4">
        <v>5</v>
      </c>
      <c r="O11" s="4">
        <v>37.700000000000003</v>
      </c>
      <c r="P11" s="4">
        <v>5</v>
      </c>
      <c r="Q11" s="16">
        <f t="shared" si="5"/>
        <v>1</v>
      </c>
      <c r="AC11" s="4">
        <v>5</v>
      </c>
      <c r="AD11" s="4">
        <v>37.69</v>
      </c>
      <c r="AE11" s="4">
        <v>4</v>
      </c>
      <c r="AF11" s="16">
        <f t="shared" si="0"/>
        <v>0.8</v>
      </c>
      <c r="AR11" s="4">
        <v>5</v>
      </c>
      <c r="AS11" s="4">
        <v>25.46</v>
      </c>
      <c r="AT11" s="4">
        <v>3</v>
      </c>
      <c r="AU11" s="16">
        <f t="shared" si="1"/>
        <v>0.6</v>
      </c>
      <c r="BG11" s="4">
        <v>5</v>
      </c>
      <c r="BH11" s="4"/>
      <c r="BI11" s="4"/>
      <c r="BJ11" s="16">
        <f t="shared" si="2"/>
        <v>0</v>
      </c>
    </row>
    <row r="12" spans="1:73">
      <c r="A12" s="1">
        <v>5</v>
      </c>
      <c r="B12" s="128">
        <v>100</v>
      </c>
      <c r="C12" s="128">
        <v>100</v>
      </c>
      <c r="D12" s="151">
        <f t="shared" ref="D12:D13" si="7">A12/(B12*C12)</f>
        <v>5.0000000000000001E-4</v>
      </c>
      <c r="F12" s="4">
        <v>6</v>
      </c>
      <c r="G12" s="1">
        <v>10</v>
      </c>
      <c r="H12" s="4">
        <v>13.23</v>
      </c>
      <c r="I12" s="4">
        <v>2</v>
      </c>
      <c r="J12" s="16">
        <f t="shared" si="4"/>
        <v>0.4</v>
      </c>
      <c r="N12" s="4">
        <v>6</v>
      </c>
      <c r="O12" s="4">
        <v>13.23</v>
      </c>
      <c r="P12" s="4">
        <v>2</v>
      </c>
      <c r="Q12" s="16">
        <f t="shared" si="5"/>
        <v>0.4</v>
      </c>
      <c r="AC12" s="4">
        <v>6</v>
      </c>
      <c r="AD12" s="4">
        <v>13.23</v>
      </c>
      <c r="AE12" s="4">
        <v>2</v>
      </c>
      <c r="AF12" s="16">
        <f t="shared" si="0"/>
        <v>0.4</v>
      </c>
      <c r="AR12" s="4">
        <v>6</v>
      </c>
      <c r="AS12" s="4">
        <v>13.23</v>
      </c>
      <c r="AT12" s="4">
        <v>2</v>
      </c>
      <c r="AU12" s="16">
        <f t="shared" si="1"/>
        <v>0.4</v>
      </c>
      <c r="BG12" s="4">
        <v>6</v>
      </c>
      <c r="BH12" s="4"/>
      <c r="BI12" s="4"/>
      <c r="BJ12" s="16">
        <f t="shared" si="2"/>
        <v>0</v>
      </c>
    </row>
    <row r="13" spans="1:73">
      <c r="A13" s="1">
        <v>5</v>
      </c>
      <c r="B13" s="135">
        <v>224</v>
      </c>
      <c r="C13" s="135">
        <v>224</v>
      </c>
      <c r="D13" s="152">
        <f t="shared" si="7"/>
        <v>9.9649234693877553E-5</v>
      </c>
      <c r="F13" s="4">
        <v>7</v>
      </c>
      <c r="G13" s="1">
        <v>10</v>
      </c>
      <c r="H13" s="4">
        <v>37.69</v>
      </c>
      <c r="I13" s="4">
        <v>4</v>
      </c>
      <c r="J13" s="16">
        <f t="shared" si="4"/>
        <v>0.8</v>
      </c>
      <c r="N13" s="4">
        <v>7</v>
      </c>
      <c r="O13" s="4">
        <v>37.69</v>
      </c>
      <c r="P13" s="4">
        <v>4</v>
      </c>
      <c r="Q13" s="16">
        <f t="shared" si="5"/>
        <v>0.8</v>
      </c>
      <c r="AC13" s="4">
        <v>7</v>
      </c>
      <c r="AD13" s="4">
        <v>13.23</v>
      </c>
      <c r="AE13" s="4">
        <v>2</v>
      </c>
      <c r="AF13" s="16">
        <f t="shared" si="0"/>
        <v>0.4</v>
      </c>
      <c r="AR13" s="4">
        <v>7</v>
      </c>
      <c r="AS13" s="4">
        <v>13.23</v>
      </c>
      <c r="AT13" s="4">
        <v>2</v>
      </c>
      <c r="AU13" s="16">
        <f t="shared" si="1"/>
        <v>0.4</v>
      </c>
      <c r="BG13" s="4">
        <v>7</v>
      </c>
      <c r="BH13" s="4"/>
      <c r="BI13" s="4"/>
      <c r="BJ13" s="16">
        <f t="shared" si="2"/>
        <v>0</v>
      </c>
    </row>
    <row r="14" spans="1:73">
      <c r="F14" s="4">
        <v>8</v>
      </c>
      <c r="G14" s="1">
        <v>10</v>
      </c>
      <c r="H14" s="4">
        <v>37.69</v>
      </c>
      <c r="I14" s="4">
        <v>5</v>
      </c>
      <c r="J14" s="16">
        <f t="shared" si="4"/>
        <v>1</v>
      </c>
      <c r="N14" s="4">
        <v>8</v>
      </c>
      <c r="O14" s="4">
        <v>37.69</v>
      </c>
      <c r="P14" s="4">
        <v>5</v>
      </c>
      <c r="Q14" s="16">
        <f t="shared" si="5"/>
        <v>1</v>
      </c>
      <c r="AC14" s="4">
        <v>8</v>
      </c>
      <c r="AD14" s="4">
        <v>30.47</v>
      </c>
      <c r="AE14" s="4">
        <v>4</v>
      </c>
      <c r="AF14" s="16">
        <f t="shared" si="0"/>
        <v>0.8</v>
      </c>
      <c r="AR14" s="4">
        <v>8</v>
      </c>
      <c r="AS14" s="4">
        <v>37.69</v>
      </c>
      <c r="AT14" s="4">
        <v>4</v>
      </c>
      <c r="AU14" s="16">
        <f t="shared" si="1"/>
        <v>0.8</v>
      </c>
      <c r="BG14" s="4">
        <v>8</v>
      </c>
      <c r="BH14" s="4"/>
      <c r="BI14" s="4"/>
      <c r="BJ14" s="16">
        <f t="shared" si="2"/>
        <v>0</v>
      </c>
    </row>
    <row r="15" spans="1:73">
      <c r="F15" s="4">
        <v>9</v>
      </c>
      <c r="G15" s="1">
        <v>10</v>
      </c>
      <c r="H15" s="4">
        <v>37.69</v>
      </c>
      <c r="I15" s="4">
        <v>5</v>
      </c>
      <c r="J15" s="16">
        <f t="shared" si="4"/>
        <v>1</v>
      </c>
      <c r="N15" s="4">
        <v>9</v>
      </c>
      <c r="O15" s="4">
        <v>37.69</v>
      </c>
      <c r="P15" s="4">
        <v>5</v>
      </c>
      <c r="Q15" s="16">
        <f t="shared" si="5"/>
        <v>1</v>
      </c>
      <c r="AC15" s="4">
        <v>9</v>
      </c>
      <c r="AD15" s="4">
        <v>13.23</v>
      </c>
      <c r="AE15" s="4">
        <v>2</v>
      </c>
      <c r="AF15" s="16">
        <f t="shared" si="0"/>
        <v>0.4</v>
      </c>
      <c r="AR15" s="4">
        <v>9</v>
      </c>
      <c r="AS15" s="4">
        <v>0</v>
      </c>
      <c r="AT15" s="4">
        <v>1</v>
      </c>
      <c r="AU15" s="16">
        <f t="shared" si="1"/>
        <v>0.2</v>
      </c>
      <c r="BG15" s="4">
        <v>9</v>
      </c>
      <c r="BH15" s="4"/>
      <c r="BI15" s="4"/>
      <c r="BJ15" s="16">
        <f t="shared" si="2"/>
        <v>0</v>
      </c>
    </row>
    <row r="16" spans="1:73">
      <c r="F16" s="4">
        <v>10</v>
      </c>
      <c r="G16" s="1">
        <v>10</v>
      </c>
      <c r="H16" s="4">
        <v>37.69</v>
      </c>
      <c r="I16" s="4">
        <v>5</v>
      </c>
      <c r="J16" s="16">
        <f t="shared" si="4"/>
        <v>1</v>
      </c>
      <c r="N16" s="4">
        <v>10</v>
      </c>
      <c r="O16" s="4">
        <v>37.69</v>
      </c>
      <c r="P16" s="4">
        <v>5</v>
      </c>
      <c r="Q16" s="16">
        <f t="shared" si="5"/>
        <v>1</v>
      </c>
      <c r="AC16" s="4">
        <v>10</v>
      </c>
      <c r="AD16" s="4">
        <v>0</v>
      </c>
      <c r="AE16" s="4">
        <v>1</v>
      </c>
      <c r="AF16" s="16">
        <f t="shared" si="0"/>
        <v>0.2</v>
      </c>
      <c r="AR16" s="4">
        <v>10</v>
      </c>
      <c r="AS16" s="4">
        <v>0</v>
      </c>
      <c r="AT16" s="4">
        <v>1</v>
      </c>
      <c r="AU16" s="16">
        <f t="shared" si="1"/>
        <v>0.2</v>
      </c>
      <c r="BG16" s="4">
        <v>10</v>
      </c>
      <c r="BH16" s="4"/>
      <c r="BI16" s="4"/>
      <c r="BJ16" s="16">
        <f t="shared" si="2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37.69</v>
      </c>
      <c r="P17" s="4">
        <v>5</v>
      </c>
      <c r="Q17" s="16">
        <f t="shared" si="5"/>
        <v>1</v>
      </c>
      <c r="AC17" s="4">
        <v>11</v>
      </c>
      <c r="AD17" s="4">
        <v>49.94</v>
      </c>
      <c r="AE17" s="4">
        <v>5</v>
      </c>
      <c r="AF17" s="16">
        <f t="shared" si="0"/>
        <v>1</v>
      </c>
      <c r="AR17" s="4">
        <v>11</v>
      </c>
      <c r="AS17" s="4">
        <v>49.93</v>
      </c>
      <c r="AT17" s="4">
        <v>5</v>
      </c>
      <c r="AU17" s="16">
        <f t="shared" si="1"/>
        <v>1</v>
      </c>
      <c r="BG17" s="4">
        <v>11</v>
      </c>
      <c r="BH17" s="4"/>
      <c r="BI17" s="4"/>
      <c r="BJ17" s="16">
        <f t="shared" si="2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37.69</v>
      </c>
      <c r="P18" s="4">
        <v>5</v>
      </c>
      <c r="Q18" s="16">
        <f t="shared" si="5"/>
        <v>1</v>
      </c>
      <c r="AC18" s="4">
        <v>12</v>
      </c>
      <c r="AD18" s="4">
        <v>13.23</v>
      </c>
      <c r="AE18" s="4">
        <v>2</v>
      </c>
      <c r="AF18" s="16">
        <f t="shared" si="0"/>
        <v>0.4</v>
      </c>
      <c r="AR18" s="4">
        <v>12</v>
      </c>
      <c r="AS18" s="4">
        <v>13023</v>
      </c>
      <c r="AT18" s="4">
        <v>2</v>
      </c>
      <c r="AU18" s="16">
        <f t="shared" si="1"/>
        <v>0.4</v>
      </c>
      <c r="BG18" s="4">
        <v>12</v>
      </c>
      <c r="BH18" s="4"/>
      <c r="BI18" s="4"/>
      <c r="BJ18" s="16">
        <f t="shared" si="2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13.23</v>
      </c>
      <c r="P19" s="4">
        <v>2</v>
      </c>
      <c r="Q19" s="16">
        <f t="shared" si="5"/>
        <v>0.4</v>
      </c>
      <c r="AC19" s="4">
        <v>13</v>
      </c>
      <c r="AD19" s="4">
        <v>13.23</v>
      </c>
      <c r="AE19" s="4">
        <v>2</v>
      </c>
      <c r="AF19" s="16">
        <f t="shared" si="0"/>
        <v>0.4</v>
      </c>
      <c r="AR19" s="4">
        <v>13</v>
      </c>
      <c r="AS19" s="4">
        <v>13023</v>
      </c>
      <c r="AT19" s="4">
        <v>2</v>
      </c>
      <c r="AU19" s="16">
        <f t="shared" si="1"/>
        <v>0.4</v>
      </c>
      <c r="BG19" s="4">
        <v>13</v>
      </c>
      <c r="BH19" s="4"/>
      <c r="BI19" s="4"/>
      <c r="BJ19" s="16">
        <f t="shared" si="2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37.69</v>
      </c>
      <c r="P20" s="4">
        <v>4</v>
      </c>
      <c r="Q20" s="16">
        <f t="shared" si="5"/>
        <v>0.8</v>
      </c>
      <c r="AC20" s="4">
        <v>14</v>
      </c>
      <c r="AD20" s="4">
        <v>37.69</v>
      </c>
      <c r="AE20" s="4">
        <v>4</v>
      </c>
      <c r="AF20" s="16">
        <f t="shared" si="0"/>
        <v>0.8</v>
      </c>
      <c r="AR20" s="4">
        <v>14</v>
      </c>
      <c r="AS20" s="4">
        <v>37.69</v>
      </c>
      <c r="AT20" s="4">
        <v>4</v>
      </c>
      <c r="AU20" s="16">
        <f t="shared" si="1"/>
        <v>0.8</v>
      </c>
      <c r="BG20" s="4">
        <v>14</v>
      </c>
      <c r="BH20" s="4"/>
      <c r="BI20" s="4"/>
      <c r="BJ20" s="16">
        <f t="shared" si="2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13.23</v>
      </c>
      <c r="P21" s="4">
        <v>2</v>
      </c>
      <c r="Q21" s="16">
        <f t="shared" si="5"/>
        <v>0.4</v>
      </c>
      <c r="AC21" s="4">
        <v>15</v>
      </c>
      <c r="AD21" s="4">
        <v>13.23</v>
      </c>
      <c r="AE21" s="4">
        <v>2</v>
      </c>
      <c r="AF21" s="16">
        <f t="shared" si="0"/>
        <v>0.4</v>
      </c>
      <c r="AR21" s="4">
        <v>15</v>
      </c>
      <c r="AS21" s="4">
        <v>13.23</v>
      </c>
      <c r="AT21" s="4">
        <v>2</v>
      </c>
      <c r="AU21" s="16">
        <f t="shared" si="1"/>
        <v>0.4</v>
      </c>
      <c r="BG21" s="4">
        <v>15</v>
      </c>
      <c r="BH21" s="4"/>
      <c r="BI21" s="4"/>
      <c r="BJ21" s="16">
        <f t="shared" si="2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37.700000000000003</v>
      </c>
      <c r="P22" s="4">
        <v>5</v>
      </c>
      <c r="Q22" s="16">
        <f t="shared" si="5"/>
        <v>1</v>
      </c>
      <c r="AC22" s="4">
        <v>16</v>
      </c>
      <c r="AD22" s="4">
        <v>25.47</v>
      </c>
      <c r="AE22" s="4">
        <v>4</v>
      </c>
      <c r="AF22" s="16">
        <f t="shared" si="0"/>
        <v>0.8</v>
      </c>
      <c r="AR22" s="4">
        <v>16</v>
      </c>
      <c r="AS22" s="4">
        <v>25.47</v>
      </c>
      <c r="AT22" s="4">
        <v>4</v>
      </c>
      <c r="AU22" s="16">
        <f t="shared" si="1"/>
        <v>0.8</v>
      </c>
      <c r="BG22" s="4">
        <v>16</v>
      </c>
      <c r="BH22" s="4"/>
      <c r="BI22" s="4"/>
      <c r="BJ22" s="16">
        <f t="shared" si="2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37.69</v>
      </c>
      <c r="P23" s="4">
        <v>5</v>
      </c>
      <c r="Q23" s="16">
        <f t="shared" si="5"/>
        <v>1</v>
      </c>
      <c r="AC23" s="4">
        <v>17</v>
      </c>
      <c r="AD23" s="4">
        <v>49.92</v>
      </c>
      <c r="AE23" s="4">
        <v>5</v>
      </c>
      <c r="AF23" s="16">
        <f t="shared" si="0"/>
        <v>1</v>
      </c>
      <c r="AR23" s="4">
        <v>17</v>
      </c>
      <c r="AS23" s="4">
        <v>37.69</v>
      </c>
      <c r="AT23" s="4">
        <v>4</v>
      </c>
      <c r="AU23" s="16">
        <f t="shared" si="1"/>
        <v>0.8</v>
      </c>
      <c r="BG23" s="4">
        <v>17</v>
      </c>
      <c r="BH23" s="4"/>
      <c r="BI23" s="4"/>
      <c r="BJ23" s="16">
        <f t="shared" si="2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49.92</v>
      </c>
      <c r="P24" s="4">
        <v>5</v>
      </c>
      <c r="Q24" s="16">
        <f t="shared" si="5"/>
        <v>1</v>
      </c>
      <c r="AC24" s="4">
        <v>18</v>
      </c>
      <c r="AD24" s="4">
        <v>25.47</v>
      </c>
      <c r="AE24" s="4">
        <v>3</v>
      </c>
      <c r="AF24" s="16">
        <f t="shared" si="0"/>
        <v>0.6</v>
      </c>
      <c r="AR24" s="4">
        <v>18</v>
      </c>
      <c r="AS24" s="4">
        <v>25.47</v>
      </c>
      <c r="AT24" s="4">
        <v>3</v>
      </c>
      <c r="AU24" s="16">
        <f t="shared" si="1"/>
        <v>0.6</v>
      </c>
      <c r="BG24" s="4">
        <v>18</v>
      </c>
      <c r="BH24" s="4"/>
      <c r="BI24" s="4"/>
      <c r="BJ24" s="16">
        <f t="shared" si="2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49.92</v>
      </c>
      <c r="P25" s="4">
        <v>5</v>
      </c>
      <c r="Q25" s="16">
        <f t="shared" si="5"/>
        <v>1</v>
      </c>
      <c r="AC25" s="4">
        <v>19</v>
      </c>
      <c r="AD25" s="4">
        <v>37.69</v>
      </c>
      <c r="AE25" s="4">
        <v>4</v>
      </c>
      <c r="AF25" s="16">
        <f t="shared" si="0"/>
        <v>0.8</v>
      </c>
      <c r="AR25" s="4">
        <v>19</v>
      </c>
      <c r="AS25" s="4">
        <v>37.69</v>
      </c>
      <c r="AT25" s="4">
        <v>4</v>
      </c>
      <c r="AU25" s="16">
        <f t="shared" si="1"/>
        <v>0.8</v>
      </c>
      <c r="BG25" s="4">
        <v>19</v>
      </c>
      <c r="BH25" s="4"/>
      <c r="BI25" s="4"/>
      <c r="BJ25" s="16">
        <f t="shared" si="2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37.69</v>
      </c>
      <c r="P26" s="4">
        <v>5</v>
      </c>
      <c r="Q26" s="16">
        <f t="shared" si="5"/>
        <v>1</v>
      </c>
      <c r="AC26" s="4">
        <v>20</v>
      </c>
      <c r="AD26" s="4">
        <v>13.23</v>
      </c>
      <c r="AE26" s="4">
        <v>2</v>
      </c>
      <c r="AF26" s="16">
        <f t="shared" si="0"/>
        <v>0.4</v>
      </c>
      <c r="AR26" s="4">
        <v>20</v>
      </c>
      <c r="AS26" s="4">
        <v>13.23</v>
      </c>
      <c r="AT26" s="4">
        <v>2</v>
      </c>
      <c r="AU26" s="16">
        <f t="shared" si="1"/>
        <v>0.4</v>
      </c>
      <c r="BG26" s="4">
        <v>20</v>
      </c>
      <c r="BH26" s="4"/>
      <c r="BI26" s="4"/>
      <c r="BJ26" s="16">
        <f t="shared" si="2"/>
        <v>0</v>
      </c>
    </row>
    <row r="27" spans="1:73">
      <c r="H27" s="1"/>
    </row>
    <row r="28" spans="1:73">
      <c r="A28" s="182" t="s">
        <v>10</v>
      </c>
      <c r="B28" s="182"/>
      <c r="H28" s="1"/>
    </row>
    <row r="29" spans="1:73">
      <c r="A29" s="10">
        <v>1</v>
      </c>
      <c r="B29" s="11" t="s">
        <v>11</v>
      </c>
      <c r="H29" s="1"/>
    </row>
    <row r="30" spans="1:73" ht="15.75">
      <c r="H30" s="1"/>
      <c r="N30" s="183" t="s">
        <v>34</v>
      </c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  <c r="AA30" s="184"/>
      <c r="AB30" s="185"/>
      <c r="AC30" s="190" t="s">
        <v>35</v>
      </c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2"/>
      <c r="AR30" s="186" t="s">
        <v>36</v>
      </c>
      <c r="AS30" s="187"/>
      <c r="AT30" s="187"/>
      <c r="AU30" s="187"/>
      <c r="AV30" s="187"/>
      <c r="AW30" s="187"/>
      <c r="AX30" s="187"/>
      <c r="AY30" s="187"/>
      <c r="AZ30" s="187"/>
      <c r="BA30" s="187"/>
      <c r="BB30" s="187"/>
      <c r="BC30" s="187"/>
      <c r="BD30" s="187"/>
      <c r="BE30" s="187"/>
      <c r="BF30" s="188"/>
      <c r="BG30" s="193" t="s">
        <v>49</v>
      </c>
      <c r="BH30" s="194"/>
      <c r="BI30" s="194"/>
      <c r="BJ30" s="194"/>
      <c r="BK30" s="194"/>
      <c r="BL30" s="194"/>
      <c r="BM30" s="194"/>
      <c r="BN30" s="194"/>
      <c r="BO30" s="194"/>
      <c r="BP30" s="194"/>
      <c r="BQ30" s="194"/>
      <c r="BR30" s="194"/>
      <c r="BS30" s="194"/>
      <c r="BT30" s="194"/>
      <c r="BU30" s="195"/>
    </row>
    <row r="31" spans="1:73" ht="60">
      <c r="A31" s="3" t="s">
        <v>4</v>
      </c>
      <c r="B31" s="3" t="s">
        <v>7</v>
      </c>
      <c r="C31" s="3" t="s">
        <v>8</v>
      </c>
      <c r="D31" s="3" t="s">
        <v>32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12</v>
      </c>
      <c r="L31" s="9" t="s">
        <v>13</v>
      </c>
      <c r="M31" s="9" t="s">
        <v>9</v>
      </c>
      <c r="N31" s="3" t="s">
        <v>43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44</v>
      </c>
      <c r="U31" s="3" t="s">
        <v>45</v>
      </c>
      <c r="V31" s="3" t="s">
        <v>9</v>
      </c>
      <c r="W31" s="41" t="s">
        <v>38</v>
      </c>
      <c r="X31" s="41" t="s">
        <v>41</v>
      </c>
      <c r="Y31" s="41" t="s">
        <v>9</v>
      </c>
      <c r="Z31" s="41" t="s">
        <v>41</v>
      </c>
      <c r="AA31" s="41" t="s">
        <v>37</v>
      </c>
      <c r="AB31" s="41" t="s">
        <v>41</v>
      </c>
      <c r="AC31" s="3" t="s">
        <v>43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44</v>
      </c>
      <c r="AJ31" s="3" t="s">
        <v>45</v>
      </c>
      <c r="AK31" s="3" t="s">
        <v>9</v>
      </c>
      <c r="AL31" s="46" t="s">
        <v>38</v>
      </c>
      <c r="AM31" s="46" t="s">
        <v>41</v>
      </c>
      <c r="AN31" s="46" t="s">
        <v>9</v>
      </c>
      <c r="AO31" s="46" t="s">
        <v>41</v>
      </c>
      <c r="AP31" s="46" t="s">
        <v>37</v>
      </c>
      <c r="AQ31" s="46" t="s">
        <v>41</v>
      </c>
      <c r="AR31" s="3" t="s">
        <v>43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44</v>
      </c>
      <c r="AY31" s="3" t="s">
        <v>45</v>
      </c>
      <c r="AZ31" s="3" t="s">
        <v>9</v>
      </c>
      <c r="BA31" s="107" t="s">
        <v>38</v>
      </c>
      <c r="BB31" s="107" t="s">
        <v>41</v>
      </c>
      <c r="BC31" s="107" t="s">
        <v>9</v>
      </c>
      <c r="BD31" s="107" t="s">
        <v>41</v>
      </c>
      <c r="BE31" s="107" t="s">
        <v>37</v>
      </c>
      <c r="BF31" s="107" t="s">
        <v>41</v>
      </c>
      <c r="BG31" s="3" t="s">
        <v>43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44</v>
      </c>
      <c r="BN31" s="3" t="s">
        <v>45</v>
      </c>
      <c r="BO31" s="3" t="s">
        <v>9</v>
      </c>
      <c r="BP31" s="108" t="s">
        <v>38</v>
      </c>
      <c r="BQ31" s="108" t="s">
        <v>41</v>
      </c>
      <c r="BR31" s="108" t="s">
        <v>9</v>
      </c>
      <c r="BS31" s="108" t="s">
        <v>41</v>
      </c>
      <c r="BT31" s="108" t="s">
        <v>37</v>
      </c>
      <c r="BU31" s="108" t="s">
        <v>41</v>
      </c>
    </row>
    <row r="32" spans="1:73">
      <c r="A32" s="4">
        <f>A7</f>
        <v>5</v>
      </c>
      <c r="B32" s="13">
        <f>B7</f>
        <v>16</v>
      </c>
      <c r="C32" s="13">
        <f t="shared" ref="C32:D32" si="8">C7</f>
        <v>16</v>
      </c>
      <c r="D32" s="146">
        <f t="shared" si="8"/>
        <v>1.953125E-2</v>
      </c>
      <c r="F32" s="4">
        <v>1</v>
      </c>
      <c r="G32" s="1">
        <v>15</v>
      </c>
      <c r="H32" s="4">
        <v>37.69</v>
      </c>
      <c r="I32" s="4">
        <v>5</v>
      </c>
      <c r="J32" s="16">
        <f>I32/A$32</f>
        <v>1</v>
      </c>
      <c r="K32" s="12">
        <f>AVERAGE(H32:H41)</f>
        <v>37.69</v>
      </c>
      <c r="L32" s="12">
        <f>AVERAGEIF(H32:H41,"&gt;0")</f>
        <v>37.69</v>
      </c>
      <c r="M32" s="15">
        <f>AVERAGE(J32:J41)</f>
        <v>1</v>
      </c>
      <c r="N32" s="4">
        <v>1</v>
      </c>
      <c r="O32" s="4">
        <v>37.69</v>
      </c>
      <c r="P32" s="4">
        <v>5</v>
      </c>
      <c r="Q32" s="16">
        <f>P32/A$33</f>
        <v>1</v>
      </c>
      <c r="R32" s="92">
        <f>AVERAGE(O32:O51)</f>
        <v>37.690000000000012</v>
      </c>
      <c r="S32" s="92">
        <f>AVERAGEIF(O32:O51,"&gt;0")</f>
        <v>37.690000000000012</v>
      </c>
      <c r="T32" s="92">
        <f>VAR(O32:O51)</f>
        <v>2.1257725445955685E-28</v>
      </c>
      <c r="U32" s="92">
        <f>STDEV(O32:O51)</f>
        <v>1.4580029302424492E-14</v>
      </c>
      <c r="V32" s="93">
        <f>AVERAGE(Q32:Q51)</f>
        <v>1</v>
      </c>
      <c r="W32" s="44">
        <v>37.69</v>
      </c>
      <c r="X32" s="62">
        <v>0</v>
      </c>
      <c r="Y32" s="62">
        <v>5</v>
      </c>
      <c r="Z32" s="62">
        <v>0</v>
      </c>
      <c r="AA32" s="45">
        <f>Y32/$A33</f>
        <v>1</v>
      </c>
      <c r="AB32" s="45">
        <f>Z32/$A$33</f>
        <v>0</v>
      </c>
      <c r="AC32" s="4">
        <v>1</v>
      </c>
      <c r="AD32" s="4">
        <v>37.69</v>
      </c>
      <c r="AE32" s="4">
        <v>5</v>
      </c>
      <c r="AF32" s="16">
        <f t="shared" ref="AF32:AF51" si="9">AE32/A$34</f>
        <v>1</v>
      </c>
      <c r="AG32" s="92">
        <f>AVERAGE(AD32:AD51)</f>
        <v>38.804000000000009</v>
      </c>
      <c r="AH32" s="92">
        <f>AVERAGEIF(AD32:AD51,"&gt;0")</f>
        <v>38.804000000000009</v>
      </c>
      <c r="AI32" s="92">
        <f>VAR(AD32:AD51)</f>
        <v>65.749298947368132</v>
      </c>
      <c r="AJ32" s="92">
        <f>STDEV(AD32:AD51)</f>
        <v>8.1085941412410154</v>
      </c>
      <c r="AK32" s="93">
        <f>AVERAGE(AF32:AF51)</f>
        <v>0.95</v>
      </c>
      <c r="AL32" s="48">
        <v>38.799999999999997</v>
      </c>
      <c r="AM32" s="63">
        <v>3.79</v>
      </c>
      <c r="AN32" s="63">
        <v>4.75</v>
      </c>
      <c r="AO32" s="63">
        <v>0.33500000000000002</v>
      </c>
      <c r="AP32" s="49">
        <f>AN32/$A34</f>
        <v>0.95</v>
      </c>
      <c r="AQ32" s="49">
        <f>AO32/$A$34</f>
        <v>6.7000000000000004E-2</v>
      </c>
      <c r="AR32" s="4">
        <v>1</v>
      </c>
      <c r="AS32" s="4">
        <v>37.69</v>
      </c>
      <c r="AT32" s="4">
        <v>5</v>
      </c>
      <c r="AU32" s="16">
        <f t="shared" ref="AU32:AU51" si="10">AT32/A$35</f>
        <v>1</v>
      </c>
      <c r="AV32" s="92">
        <f>AVERAGE(AS32:AS51)</f>
        <v>33.661000000000001</v>
      </c>
      <c r="AW32" s="92">
        <f>AVERAGEIF(AS32:AS51,"&gt;0")</f>
        <v>33.661000000000001</v>
      </c>
      <c r="AX32" s="92">
        <f>VAR(AS32:AS51)</f>
        <v>143.10156736842097</v>
      </c>
      <c r="AY32" s="92">
        <f>STDEV(AS32:AS51)</f>
        <v>11.96250673431037</v>
      </c>
      <c r="AZ32" s="93">
        <f>AVERAGE(AU32:AU51)</f>
        <v>0.84000000000000019</v>
      </c>
      <c r="BA32" s="121">
        <v>33.700000000000003</v>
      </c>
      <c r="BB32" s="122">
        <v>5.6</v>
      </c>
      <c r="BC32" s="122">
        <v>4.2</v>
      </c>
      <c r="BD32" s="122">
        <v>0.57999999999999996</v>
      </c>
      <c r="BE32" s="123">
        <f>BC32/$A35</f>
        <v>0.84000000000000008</v>
      </c>
      <c r="BF32" s="123">
        <f>BD32/$A$35</f>
        <v>0.11599999999999999</v>
      </c>
      <c r="BG32" s="4">
        <v>1</v>
      </c>
      <c r="BH32" s="4"/>
      <c r="BI32" s="4"/>
      <c r="BJ32" s="16">
        <f t="shared" ref="BJ32:BJ51" si="11"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A36" si="12">A8</f>
        <v>5</v>
      </c>
      <c r="B33" s="14">
        <f t="shared" ref="B33:D33" si="13">B8</f>
        <v>15</v>
      </c>
      <c r="C33" s="14">
        <f t="shared" si="13"/>
        <v>15</v>
      </c>
      <c r="D33" s="147">
        <f t="shared" si="13"/>
        <v>2.2222222222222223E-2</v>
      </c>
      <c r="F33" s="4">
        <v>2</v>
      </c>
      <c r="G33" s="1">
        <v>15</v>
      </c>
      <c r="H33" s="4">
        <v>37.69</v>
      </c>
      <c r="I33" s="4">
        <v>5</v>
      </c>
      <c r="J33" s="16">
        <f t="shared" ref="J33:J41" si="14">I33/A$32</f>
        <v>1</v>
      </c>
      <c r="N33" s="4">
        <v>2</v>
      </c>
      <c r="O33" s="4">
        <v>37.69</v>
      </c>
      <c r="P33" s="4">
        <v>5</v>
      </c>
      <c r="Q33" s="16">
        <f t="shared" ref="Q33:Q51" si="15">P33/A$33</f>
        <v>1</v>
      </c>
      <c r="AC33" s="4">
        <v>2</v>
      </c>
      <c r="AD33" s="4">
        <v>49.93</v>
      </c>
      <c r="AE33" s="4">
        <v>5</v>
      </c>
      <c r="AF33" s="16">
        <f t="shared" si="9"/>
        <v>1</v>
      </c>
      <c r="AO33" s="64"/>
      <c r="AR33" s="4">
        <v>2</v>
      </c>
      <c r="AS33" s="4">
        <v>25.46</v>
      </c>
      <c r="AT33" s="4">
        <v>3</v>
      </c>
      <c r="AU33" s="16">
        <f t="shared" si="10"/>
        <v>0.6</v>
      </c>
      <c r="BG33" s="4">
        <v>2</v>
      </c>
      <c r="BH33" s="4"/>
      <c r="BI33" s="4"/>
      <c r="BJ33" s="16">
        <f t="shared" si="11"/>
        <v>0</v>
      </c>
    </row>
    <row r="34" spans="1:62">
      <c r="A34" s="4">
        <f t="shared" si="12"/>
        <v>5</v>
      </c>
      <c r="B34" s="47">
        <f t="shared" ref="B34:D34" si="16">B9</f>
        <v>22</v>
      </c>
      <c r="C34" s="47">
        <f t="shared" si="16"/>
        <v>22</v>
      </c>
      <c r="D34" s="148">
        <f t="shared" si="16"/>
        <v>1.0330578512396695E-2</v>
      </c>
      <c r="F34" s="4">
        <v>3</v>
      </c>
      <c r="G34" s="1">
        <v>15</v>
      </c>
      <c r="H34" s="4">
        <v>37.69</v>
      </c>
      <c r="I34" s="4">
        <v>5</v>
      </c>
      <c r="J34" s="16">
        <f t="shared" si="14"/>
        <v>1</v>
      </c>
      <c r="N34" s="4">
        <v>3</v>
      </c>
      <c r="O34" s="4">
        <v>37.69</v>
      </c>
      <c r="P34" s="4">
        <v>5</v>
      </c>
      <c r="Q34" s="16">
        <f t="shared" si="15"/>
        <v>1</v>
      </c>
      <c r="AC34" s="4">
        <v>3</v>
      </c>
      <c r="AD34" s="4">
        <v>37.69</v>
      </c>
      <c r="AE34" s="4">
        <v>5</v>
      </c>
      <c r="AF34" s="16">
        <f t="shared" si="9"/>
        <v>1</v>
      </c>
      <c r="AR34" s="4">
        <v>3</v>
      </c>
      <c r="AS34" s="4">
        <v>49.92</v>
      </c>
      <c r="AT34" s="4">
        <v>5</v>
      </c>
      <c r="AU34" s="16">
        <f t="shared" si="10"/>
        <v>1</v>
      </c>
      <c r="BG34" s="4">
        <v>3</v>
      </c>
      <c r="BH34" s="4"/>
      <c r="BI34" s="4"/>
      <c r="BJ34" s="16">
        <f t="shared" si="11"/>
        <v>0</v>
      </c>
    </row>
    <row r="35" spans="1:62">
      <c r="A35" s="4">
        <f t="shared" si="12"/>
        <v>5</v>
      </c>
      <c r="B35" s="50">
        <f t="shared" ref="B35:D36" si="17">B10</f>
        <v>25</v>
      </c>
      <c r="C35" s="50">
        <f t="shared" si="17"/>
        <v>25</v>
      </c>
      <c r="D35" s="149">
        <f t="shared" si="17"/>
        <v>8.0000000000000002E-3</v>
      </c>
      <c r="F35" s="4">
        <v>4</v>
      </c>
      <c r="G35" s="1">
        <v>15</v>
      </c>
      <c r="H35" s="4">
        <v>37.69</v>
      </c>
      <c r="I35" s="4">
        <v>5</v>
      </c>
      <c r="J35" s="16">
        <f t="shared" si="14"/>
        <v>1</v>
      </c>
      <c r="N35" s="4">
        <v>4</v>
      </c>
      <c r="O35" s="4">
        <v>37.69</v>
      </c>
      <c r="P35" s="4">
        <v>5</v>
      </c>
      <c r="Q35" s="16">
        <f t="shared" si="15"/>
        <v>1</v>
      </c>
      <c r="AC35" s="4">
        <v>4</v>
      </c>
      <c r="AD35" s="4">
        <v>42.7</v>
      </c>
      <c r="AE35" s="4">
        <v>5</v>
      </c>
      <c r="AF35" s="16">
        <f t="shared" si="9"/>
        <v>1</v>
      </c>
      <c r="AR35" s="4">
        <v>4</v>
      </c>
      <c r="AS35" s="4">
        <v>30.47</v>
      </c>
      <c r="AT35" s="4">
        <v>4</v>
      </c>
      <c r="AU35" s="16">
        <f t="shared" si="10"/>
        <v>0.8</v>
      </c>
      <c r="BG35" s="4">
        <v>4</v>
      </c>
      <c r="BH35" s="4"/>
      <c r="BI35" s="4"/>
      <c r="BJ35" s="16">
        <f t="shared" si="11"/>
        <v>0</v>
      </c>
    </row>
    <row r="36" spans="1:62">
      <c r="A36" s="4">
        <f t="shared" si="12"/>
        <v>5</v>
      </c>
      <c r="B36" s="111">
        <f t="shared" si="17"/>
        <v>71</v>
      </c>
      <c r="C36" s="111">
        <f t="shared" si="17"/>
        <v>71</v>
      </c>
      <c r="D36" s="150">
        <f t="shared" si="17"/>
        <v>9.918666931164452E-4</v>
      </c>
      <c r="F36" s="4">
        <v>5</v>
      </c>
      <c r="G36" s="1">
        <v>15</v>
      </c>
      <c r="H36" s="4">
        <v>37.69</v>
      </c>
      <c r="I36" s="4">
        <v>5</v>
      </c>
      <c r="J36" s="16">
        <f t="shared" si="14"/>
        <v>1</v>
      </c>
      <c r="N36" s="4">
        <v>5</v>
      </c>
      <c r="O36" s="4">
        <v>37.69</v>
      </c>
      <c r="P36" s="4">
        <v>5</v>
      </c>
      <c r="Q36" s="16">
        <f t="shared" si="15"/>
        <v>1</v>
      </c>
      <c r="AC36" s="4">
        <v>5</v>
      </c>
      <c r="AD36" s="4">
        <v>37.700000000000003</v>
      </c>
      <c r="AE36" s="4">
        <v>5</v>
      </c>
      <c r="AF36" s="16">
        <f t="shared" si="9"/>
        <v>1</v>
      </c>
      <c r="AR36" s="4">
        <v>5</v>
      </c>
      <c r="AS36" s="4">
        <v>37.700000000000003</v>
      </c>
      <c r="AT36" s="4">
        <v>5</v>
      </c>
      <c r="AU36" s="16">
        <f t="shared" si="10"/>
        <v>1</v>
      </c>
      <c r="BG36" s="4">
        <v>5</v>
      </c>
      <c r="BH36" s="4"/>
      <c r="BI36" s="4"/>
      <c r="BJ36" s="16">
        <f t="shared" si="11"/>
        <v>0</v>
      </c>
    </row>
    <row r="37" spans="1:62">
      <c r="A37" s="1">
        <f t="shared" ref="A37:D37" si="18">A12</f>
        <v>5</v>
      </c>
      <c r="B37" s="128">
        <f t="shared" si="18"/>
        <v>100</v>
      </c>
      <c r="C37" s="128">
        <f t="shared" si="18"/>
        <v>100</v>
      </c>
      <c r="D37" s="151">
        <f t="shared" si="18"/>
        <v>5.0000000000000001E-4</v>
      </c>
      <c r="F37" s="4">
        <v>6</v>
      </c>
      <c r="G37" s="1">
        <v>15</v>
      </c>
      <c r="H37" s="4">
        <v>37.69</v>
      </c>
      <c r="I37" s="4">
        <v>5</v>
      </c>
      <c r="J37" s="16">
        <f t="shared" si="14"/>
        <v>1</v>
      </c>
      <c r="N37" s="4">
        <v>6</v>
      </c>
      <c r="O37" s="4">
        <v>37.69</v>
      </c>
      <c r="P37" s="4">
        <v>5</v>
      </c>
      <c r="Q37" s="16">
        <f t="shared" si="15"/>
        <v>1</v>
      </c>
      <c r="AC37" s="4">
        <v>6</v>
      </c>
      <c r="AD37" s="4">
        <v>13.23</v>
      </c>
      <c r="AE37" s="4">
        <v>2</v>
      </c>
      <c r="AF37" s="16">
        <f t="shared" si="9"/>
        <v>0.4</v>
      </c>
      <c r="AR37" s="4">
        <v>6</v>
      </c>
      <c r="AS37" s="4">
        <v>13.23</v>
      </c>
      <c r="AT37" s="4">
        <v>2</v>
      </c>
      <c r="AU37" s="16">
        <f t="shared" si="10"/>
        <v>0.4</v>
      </c>
      <c r="BG37" s="4">
        <v>6</v>
      </c>
      <c r="BH37" s="4"/>
      <c r="BI37" s="4"/>
      <c r="BJ37" s="16">
        <f t="shared" si="11"/>
        <v>0</v>
      </c>
    </row>
    <row r="38" spans="1:62">
      <c r="A38" s="1">
        <f t="shared" ref="A38:D38" si="19">A13</f>
        <v>5</v>
      </c>
      <c r="B38" s="135">
        <f t="shared" si="19"/>
        <v>224</v>
      </c>
      <c r="C38" s="135">
        <f t="shared" si="19"/>
        <v>224</v>
      </c>
      <c r="D38" s="152">
        <f t="shared" si="19"/>
        <v>9.9649234693877553E-5</v>
      </c>
      <c r="F38" s="4">
        <v>7</v>
      </c>
      <c r="G38" s="1">
        <v>15</v>
      </c>
      <c r="H38" s="4">
        <v>37.69</v>
      </c>
      <c r="I38" s="4">
        <v>5</v>
      </c>
      <c r="J38" s="16">
        <f t="shared" si="14"/>
        <v>1</v>
      </c>
      <c r="N38" s="4">
        <v>7</v>
      </c>
      <c r="O38" s="4">
        <v>37.69</v>
      </c>
      <c r="P38" s="4">
        <v>5</v>
      </c>
      <c r="Q38" s="16">
        <f t="shared" si="15"/>
        <v>1</v>
      </c>
      <c r="AC38" s="4">
        <v>7</v>
      </c>
      <c r="AD38" s="4">
        <v>37.69</v>
      </c>
      <c r="AE38" s="4">
        <v>4</v>
      </c>
      <c r="AF38" s="16">
        <f t="shared" si="9"/>
        <v>0.8</v>
      </c>
      <c r="AR38" s="4">
        <v>7</v>
      </c>
      <c r="AS38" s="4">
        <v>13.23</v>
      </c>
      <c r="AT38" s="4">
        <v>2</v>
      </c>
      <c r="AU38" s="16">
        <f t="shared" si="10"/>
        <v>0.4</v>
      </c>
      <c r="BG38" s="4">
        <v>7</v>
      </c>
      <c r="BH38" s="4"/>
      <c r="BI38" s="4"/>
      <c r="BJ38" s="16">
        <f t="shared" si="11"/>
        <v>0</v>
      </c>
    </row>
    <row r="39" spans="1:62">
      <c r="F39" s="4">
        <v>8</v>
      </c>
      <c r="G39" s="1">
        <v>15</v>
      </c>
      <c r="H39" s="4">
        <v>37.69</v>
      </c>
      <c r="I39" s="4">
        <v>5</v>
      </c>
      <c r="J39" s="16">
        <f t="shared" si="14"/>
        <v>1</v>
      </c>
      <c r="N39" s="4">
        <v>8</v>
      </c>
      <c r="O39" s="4">
        <v>37.69</v>
      </c>
      <c r="P39" s="4">
        <v>5</v>
      </c>
      <c r="Q39" s="16">
        <f t="shared" si="15"/>
        <v>1</v>
      </c>
      <c r="AC39" s="4">
        <v>8</v>
      </c>
      <c r="AD39" s="4">
        <v>37.69</v>
      </c>
      <c r="AE39" s="4">
        <v>5</v>
      </c>
      <c r="AF39" s="16">
        <f t="shared" si="9"/>
        <v>1</v>
      </c>
      <c r="AR39" s="4">
        <v>8</v>
      </c>
      <c r="AS39" s="4">
        <v>37.69</v>
      </c>
      <c r="AT39" s="4">
        <v>5</v>
      </c>
      <c r="AU39" s="16">
        <f t="shared" si="10"/>
        <v>1</v>
      </c>
      <c r="BG39" s="4">
        <v>8</v>
      </c>
      <c r="BH39" s="4"/>
      <c r="BI39" s="4"/>
      <c r="BJ39" s="16">
        <f t="shared" si="11"/>
        <v>0</v>
      </c>
    </row>
    <row r="40" spans="1:62">
      <c r="F40" s="4">
        <v>9</v>
      </c>
      <c r="G40" s="1">
        <v>15</v>
      </c>
      <c r="H40" s="4">
        <v>37.69</v>
      </c>
      <c r="I40" s="4">
        <v>5</v>
      </c>
      <c r="J40" s="16">
        <f t="shared" si="14"/>
        <v>1</v>
      </c>
      <c r="N40" s="4">
        <v>9</v>
      </c>
      <c r="O40" s="4">
        <v>37.69</v>
      </c>
      <c r="P40" s="4">
        <v>5</v>
      </c>
      <c r="Q40" s="16">
        <f t="shared" si="15"/>
        <v>1</v>
      </c>
      <c r="AC40" s="4">
        <v>9</v>
      </c>
      <c r="AD40" s="4">
        <v>37.69</v>
      </c>
      <c r="AE40" s="4">
        <v>5</v>
      </c>
      <c r="AF40" s="16">
        <f t="shared" si="9"/>
        <v>1</v>
      </c>
      <c r="AR40" s="4">
        <v>9</v>
      </c>
      <c r="AS40" s="4">
        <v>37.69</v>
      </c>
      <c r="AT40" s="4">
        <v>5</v>
      </c>
      <c r="AU40" s="16">
        <f t="shared" si="10"/>
        <v>1</v>
      </c>
      <c r="BG40" s="4">
        <v>9</v>
      </c>
      <c r="BH40" s="4"/>
      <c r="BI40" s="4"/>
      <c r="BJ40" s="16">
        <f t="shared" si="11"/>
        <v>0</v>
      </c>
    </row>
    <row r="41" spans="1:62">
      <c r="F41" s="4">
        <v>10</v>
      </c>
      <c r="G41" s="1">
        <v>15</v>
      </c>
      <c r="H41" s="4">
        <v>37.69</v>
      </c>
      <c r="I41" s="4">
        <v>5</v>
      </c>
      <c r="J41" s="16">
        <f t="shared" si="14"/>
        <v>1</v>
      </c>
      <c r="N41" s="4">
        <v>10</v>
      </c>
      <c r="O41" s="4">
        <v>37.69</v>
      </c>
      <c r="P41" s="4">
        <v>5</v>
      </c>
      <c r="Q41" s="16">
        <f t="shared" si="15"/>
        <v>1</v>
      </c>
      <c r="AC41" s="4">
        <v>10</v>
      </c>
      <c r="AD41" s="4">
        <v>37.69</v>
      </c>
      <c r="AE41" s="4">
        <v>5</v>
      </c>
      <c r="AF41" s="16">
        <f t="shared" si="9"/>
        <v>1</v>
      </c>
      <c r="AR41" s="4">
        <v>10</v>
      </c>
      <c r="AS41" s="4">
        <v>37.69</v>
      </c>
      <c r="AT41" s="4">
        <v>5</v>
      </c>
      <c r="AU41" s="16">
        <f t="shared" si="10"/>
        <v>1</v>
      </c>
      <c r="BG41" s="4">
        <v>10</v>
      </c>
      <c r="BH41" s="4"/>
      <c r="BI41" s="4"/>
      <c r="BJ41" s="16">
        <f t="shared" si="11"/>
        <v>0</v>
      </c>
    </row>
    <row r="42" spans="1:62">
      <c r="F42" s="4">
        <v>11</v>
      </c>
      <c r="N42" s="4">
        <v>11</v>
      </c>
      <c r="O42" s="4">
        <v>37.69</v>
      </c>
      <c r="P42" s="4">
        <v>5</v>
      </c>
      <c r="Q42" s="16">
        <f t="shared" si="15"/>
        <v>1</v>
      </c>
      <c r="AC42" s="4">
        <v>11</v>
      </c>
      <c r="AD42" s="4">
        <v>37.69</v>
      </c>
      <c r="AE42" s="4">
        <v>5</v>
      </c>
      <c r="AF42" s="16">
        <f t="shared" si="9"/>
        <v>1</v>
      </c>
      <c r="AR42" s="4">
        <v>11</v>
      </c>
      <c r="AS42" s="4">
        <v>37.69</v>
      </c>
      <c r="AT42" s="4">
        <v>5</v>
      </c>
      <c r="AU42" s="16">
        <f t="shared" si="10"/>
        <v>1</v>
      </c>
      <c r="BG42" s="4">
        <v>11</v>
      </c>
      <c r="BH42" s="4"/>
      <c r="BI42" s="4"/>
      <c r="BJ42" s="16">
        <f t="shared" si="11"/>
        <v>0</v>
      </c>
    </row>
    <row r="43" spans="1:62">
      <c r="F43" s="4">
        <v>12</v>
      </c>
      <c r="N43" s="4">
        <v>12</v>
      </c>
      <c r="O43" s="4">
        <v>37.69</v>
      </c>
      <c r="P43" s="4">
        <v>5</v>
      </c>
      <c r="Q43" s="16">
        <f t="shared" si="15"/>
        <v>1</v>
      </c>
      <c r="AC43" s="4">
        <v>12</v>
      </c>
      <c r="AD43" s="4">
        <v>37.69</v>
      </c>
      <c r="AE43" s="4">
        <v>5</v>
      </c>
      <c r="AF43" s="16">
        <f t="shared" si="9"/>
        <v>1</v>
      </c>
      <c r="AR43" s="4">
        <v>12</v>
      </c>
      <c r="AS43" s="4">
        <v>37.69</v>
      </c>
      <c r="AT43" s="4">
        <v>5</v>
      </c>
      <c r="AU43" s="16">
        <f t="shared" si="10"/>
        <v>1</v>
      </c>
      <c r="BG43" s="4">
        <v>12</v>
      </c>
      <c r="BH43" s="4"/>
      <c r="BI43" s="4"/>
      <c r="BJ43" s="16">
        <f t="shared" si="11"/>
        <v>0</v>
      </c>
    </row>
    <row r="44" spans="1:62">
      <c r="F44" s="4">
        <v>13</v>
      </c>
      <c r="N44" s="4">
        <v>13</v>
      </c>
      <c r="O44" s="4">
        <v>37.69</v>
      </c>
      <c r="P44" s="4">
        <v>5</v>
      </c>
      <c r="Q44" s="16">
        <f t="shared" si="15"/>
        <v>1</v>
      </c>
      <c r="AC44" s="4">
        <v>13</v>
      </c>
      <c r="AD44" s="4">
        <v>49.92</v>
      </c>
      <c r="AE44" s="4">
        <v>5</v>
      </c>
      <c r="AF44" s="16">
        <f t="shared" si="9"/>
        <v>1</v>
      </c>
      <c r="AR44" s="4">
        <v>13</v>
      </c>
      <c r="AS44" s="4">
        <v>13.23</v>
      </c>
      <c r="AT44" s="4">
        <v>2</v>
      </c>
      <c r="AU44" s="16">
        <f t="shared" si="10"/>
        <v>0.4</v>
      </c>
      <c r="BG44" s="4">
        <v>13</v>
      </c>
      <c r="BH44" s="4"/>
      <c r="BI44" s="4"/>
      <c r="BJ44" s="16">
        <f t="shared" si="11"/>
        <v>0</v>
      </c>
    </row>
    <row r="45" spans="1:62">
      <c r="F45" s="4">
        <v>14</v>
      </c>
      <c r="N45" s="4">
        <v>14</v>
      </c>
      <c r="O45" s="4">
        <v>37.69</v>
      </c>
      <c r="P45" s="4">
        <v>5</v>
      </c>
      <c r="Q45" s="16">
        <f t="shared" si="15"/>
        <v>1</v>
      </c>
      <c r="AC45" s="4">
        <v>14</v>
      </c>
      <c r="AD45" s="4">
        <v>30.47</v>
      </c>
      <c r="AE45" s="4">
        <v>4</v>
      </c>
      <c r="AF45" s="16">
        <f t="shared" si="9"/>
        <v>0.8</v>
      </c>
      <c r="AR45" s="4">
        <v>14</v>
      </c>
      <c r="AS45" s="4">
        <v>37.69</v>
      </c>
      <c r="AT45" s="4">
        <v>4</v>
      </c>
      <c r="AU45" s="16">
        <f t="shared" si="10"/>
        <v>0.8</v>
      </c>
      <c r="BG45" s="4">
        <v>14</v>
      </c>
      <c r="BH45" s="4"/>
      <c r="BI45" s="4"/>
      <c r="BJ45" s="16">
        <f t="shared" si="11"/>
        <v>0</v>
      </c>
    </row>
    <row r="46" spans="1:62">
      <c r="F46" s="4">
        <v>15</v>
      </c>
      <c r="N46" s="4">
        <v>15</v>
      </c>
      <c r="O46" s="4">
        <v>37.69</v>
      </c>
      <c r="P46" s="4">
        <v>5</v>
      </c>
      <c r="Q46" s="16">
        <f t="shared" si="15"/>
        <v>1</v>
      </c>
      <c r="AC46" s="4">
        <v>15</v>
      </c>
      <c r="AD46" s="4">
        <v>37.69</v>
      </c>
      <c r="AE46" s="4">
        <v>5</v>
      </c>
      <c r="AF46" s="16">
        <f t="shared" si="9"/>
        <v>1</v>
      </c>
      <c r="AR46" s="4">
        <v>15</v>
      </c>
      <c r="AS46" s="4">
        <v>13.23</v>
      </c>
      <c r="AT46" s="4">
        <v>2</v>
      </c>
      <c r="AU46" s="16">
        <f t="shared" si="10"/>
        <v>0.4</v>
      </c>
      <c r="BG46" s="4">
        <v>15</v>
      </c>
      <c r="BH46" s="4"/>
      <c r="BI46" s="4"/>
      <c r="BJ46" s="16">
        <f t="shared" si="11"/>
        <v>0</v>
      </c>
    </row>
    <row r="47" spans="1:62">
      <c r="F47" s="4">
        <v>16</v>
      </c>
      <c r="N47" s="4">
        <v>16</v>
      </c>
      <c r="O47" s="4">
        <v>37.69</v>
      </c>
      <c r="P47" s="4">
        <v>5</v>
      </c>
      <c r="Q47" s="16">
        <f t="shared" si="15"/>
        <v>1</v>
      </c>
      <c r="AC47" s="4">
        <v>16</v>
      </c>
      <c r="AD47" s="4">
        <v>37.700000000000003</v>
      </c>
      <c r="AE47" s="4">
        <v>5</v>
      </c>
      <c r="AF47" s="16">
        <f t="shared" si="9"/>
        <v>1</v>
      </c>
      <c r="AR47" s="4">
        <v>16</v>
      </c>
      <c r="AS47" s="4">
        <v>37.700000000000003</v>
      </c>
      <c r="AT47" s="4">
        <v>5</v>
      </c>
      <c r="AU47" s="16">
        <f t="shared" si="10"/>
        <v>1</v>
      </c>
      <c r="BG47" s="4">
        <v>16</v>
      </c>
      <c r="BH47" s="4"/>
      <c r="BI47" s="4"/>
      <c r="BJ47" s="16">
        <f t="shared" si="11"/>
        <v>0</v>
      </c>
    </row>
    <row r="48" spans="1:62">
      <c r="F48" s="4">
        <v>17</v>
      </c>
      <c r="N48" s="4">
        <v>17</v>
      </c>
      <c r="O48" s="4">
        <v>37.69</v>
      </c>
      <c r="P48" s="4">
        <v>5</v>
      </c>
      <c r="Q48" s="16">
        <f t="shared" si="15"/>
        <v>1</v>
      </c>
      <c r="AC48" s="4">
        <v>17</v>
      </c>
      <c r="AD48" s="4">
        <v>37.69</v>
      </c>
      <c r="AE48" s="4">
        <v>5</v>
      </c>
      <c r="AF48" s="16">
        <f t="shared" si="9"/>
        <v>1</v>
      </c>
      <c r="AR48" s="4">
        <v>17</v>
      </c>
      <c r="AS48" s="4">
        <v>37.69</v>
      </c>
      <c r="AT48" s="4">
        <v>5</v>
      </c>
      <c r="AU48" s="16">
        <f t="shared" si="10"/>
        <v>1</v>
      </c>
      <c r="BG48" s="4">
        <v>17</v>
      </c>
      <c r="BH48" s="4"/>
      <c r="BI48" s="4"/>
      <c r="BJ48" s="16">
        <f t="shared" si="11"/>
        <v>0</v>
      </c>
    </row>
    <row r="49" spans="1:103">
      <c r="F49" s="4">
        <v>18</v>
      </c>
      <c r="N49" s="4">
        <v>18</v>
      </c>
      <c r="O49" s="4">
        <v>37.69</v>
      </c>
      <c r="P49" s="4">
        <v>5</v>
      </c>
      <c r="Q49" s="16">
        <f t="shared" si="15"/>
        <v>1</v>
      </c>
      <c r="AC49" s="4">
        <v>18</v>
      </c>
      <c r="AD49" s="4">
        <v>49.92</v>
      </c>
      <c r="AE49" s="4">
        <v>5</v>
      </c>
      <c r="AF49" s="16">
        <f t="shared" si="9"/>
        <v>1</v>
      </c>
      <c r="AR49" s="4">
        <v>18</v>
      </c>
      <c r="AS49" s="4">
        <v>49.92</v>
      </c>
      <c r="AT49" s="4">
        <v>5</v>
      </c>
      <c r="AU49" s="16">
        <f t="shared" si="10"/>
        <v>1</v>
      </c>
      <c r="BG49" s="4">
        <v>18</v>
      </c>
      <c r="BH49" s="4"/>
      <c r="BI49" s="4"/>
      <c r="BJ49" s="16">
        <f t="shared" si="11"/>
        <v>0</v>
      </c>
    </row>
    <row r="50" spans="1:103">
      <c r="F50" s="4">
        <v>19</v>
      </c>
      <c r="N50" s="4">
        <v>19</v>
      </c>
      <c r="O50" s="4">
        <v>37.69</v>
      </c>
      <c r="P50" s="4">
        <v>5</v>
      </c>
      <c r="Q50" s="16">
        <f t="shared" si="15"/>
        <v>1</v>
      </c>
      <c r="AC50" s="4">
        <v>19</v>
      </c>
      <c r="AD50" s="4">
        <v>49.92</v>
      </c>
      <c r="AE50" s="4">
        <v>5</v>
      </c>
      <c r="AF50" s="16">
        <f t="shared" si="9"/>
        <v>1</v>
      </c>
      <c r="AR50" s="4">
        <v>19</v>
      </c>
      <c r="AS50" s="4">
        <v>49.92</v>
      </c>
      <c r="AT50" s="4">
        <v>5</v>
      </c>
      <c r="AU50" s="16">
        <f t="shared" si="10"/>
        <v>1</v>
      </c>
      <c r="BG50" s="4">
        <v>19</v>
      </c>
      <c r="BH50" s="4"/>
      <c r="BI50" s="4"/>
      <c r="BJ50" s="16">
        <f t="shared" si="11"/>
        <v>0</v>
      </c>
    </row>
    <row r="51" spans="1:103">
      <c r="F51" s="4">
        <v>20</v>
      </c>
      <c r="N51" s="4">
        <v>20</v>
      </c>
      <c r="O51" s="4">
        <v>37.69</v>
      </c>
      <c r="P51" s="4">
        <v>5</v>
      </c>
      <c r="Q51" s="16">
        <f t="shared" si="15"/>
        <v>1</v>
      </c>
      <c r="AC51" s="4">
        <v>20</v>
      </c>
      <c r="AD51" s="4">
        <v>37.69</v>
      </c>
      <c r="AE51" s="4">
        <v>5</v>
      </c>
      <c r="AF51" s="16">
        <f t="shared" si="9"/>
        <v>1</v>
      </c>
      <c r="AR51" s="4">
        <v>20</v>
      </c>
      <c r="AS51" s="4">
        <v>37.69</v>
      </c>
      <c r="AT51" s="4">
        <v>5</v>
      </c>
      <c r="AU51" s="16">
        <f t="shared" si="10"/>
        <v>1</v>
      </c>
      <c r="BG51" s="4">
        <v>20</v>
      </c>
      <c r="BH51" s="4"/>
      <c r="BI51" s="4"/>
      <c r="BJ51" s="16">
        <f t="shared" si="11"/>
        <v>0</v>
      </c>
    </row>
    <row r="53" spans="1:103">
      <c r="A53" s="182" t="s">
        <v>10</v>
      </c>
      <c r="B53" s="182"/>
      <c r="H53" s="1"/>
    </row>
    <row r="54" spans="1:103">
      <c r="A54" s="10">
        <v>1</v>
      </c>
      <c r="B54" s="11" t="s">
        <v>11</v>
      </c>
      <c r="H54" s="1"/>
    </row>
    <row r="55" spans="1:103" ht="15.75">
      <c r="H55" s="1"/>
      <c r="N55" s="183" t="s">
        <v>34</v>
      </c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  <c r="AA55" s="184"/>
      <c r="AB55" s="185"/>
      <c r="AC55" s="190" t="s">
        <v>35</v>
      </c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2"/>
      <c r="AR55" s="186" t="s">
        <v>36</v>
      </c>
      <c r="AS55" s="187"/>
      <c r="AT55" s="187"/>
      <c r="AU55" s="187"/>
      <c r="AV55" s="187"/>
      <c r="AW55" s="187"/>
      <c r="AX55" s="187"/>
      <c r="AY55" s="187"/>
      <c r="AZ55" s="187"/>
      <c r="BA55" s="187"/>
      <c r="BB55" s="187"/>
      <c r="BC55" s="187"/>
      <c r="BD55" s="187"/>
      <c r="BE55" s="187"/>
      <c r="BF55" s="188"/>
      <c r="BG55" s="176" t="s">
        <v>49</v>
      </c>
      <c r="BH55" s="177"/>
      <c r="BI55" s="177"/>
      <c r="BJ55" s="177"/>
      <c r="BK55" s="177"/>
      <c r="BL55" s="177"/>
      <c r="BM55" s="177"/>
      <c r="BN55" s="177"/>
      <c r="BO55" s="177"/>
      <c r="BP55" s="177"/>
      <c r="BQ55" s="177"/>
      <c r="BR55" s="177"/>
      <c r="BS55" s="177"/>
      <c r="BT55" s="177"/>
      <c r="BU55" s="178"/>
      <c r="BV55" s="170" t="s">
        <v>52</v>
      </c>
      <c r="BW55" s="171"/>
      <c r="BX55" s="171"/>
      <c r="BY55" s="171"/>
      <c r="BZ55" s="171"/>
      <c r="CA55" s="171"/>
      <c r="CB55" s="171"/>
      <c r="CC55" s="171"/>
      <c r="CD55" s="171"/>
      <c r="CE55" s="171"/>
      <c r="CF55" s="171"/>
      <c r="CG55" s="171"/>
      <c r="CH55" s="171"/>
      <c r="CI55" s="171"/>
      <c r="CJ55" s="172"/>
      <c r="CK55" s="173" t="s">
        <v>53</v>
      </c>
      <c r="CL55" s="174"/>
      <c r="CM55" s="174"/>
      <c r="CN55" s="174"/>
      <c r="CO55" s="174"/>
      <c r="CP55" s="174"/>
      <c r="CQ55" s="174"/>
      <c r="CR55" s="174"/>
      <c r="CS55" s="174"/>
      <c r="CT55" s="174"/>
      <c r="CU55" s="174"/>
      <c r="CV55" s="174"/>
      <c r="CW55" s="174"/>
      <c r="CX55" s="174"/>
      <c r="CY55" s="175"/>
    </row>
    <row r="56" spans="1:103" ht="60">
      <c r="A56" s="3" t="s">
        <v>4</v>
      </c>
      <c r="B56" s="3" t="s">
        <v>7</v>
      </c>
      <c r="C56" s="3" t="s">
        <v>8</v>
      </c>
      <c r="D56" s="3" t="s">
        <v>32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12</v>
      </c>
      <c r="L56" s="9" t="s">
        <v>13</v>
      </c>
      <c r="M56" s="9" t="s">
        <v>9</v>
      </c>
      <c r="N56" s="3" t="s">
        <v>43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44</v>
      </c>
      <c r="U56" s="3" t="s">
        <v>41</v>
      </c>
      <c r="V56" s="3" t="s">
        <v>9</v>
      </c>
      <c r="W56" s="41" t="s">
        <v>38</v>
      </c>
      <c r="X56" s="61" t="s">
        <v>56</v>
      </c>
      <c r="Y56" s="41" t="s">
        <v>9</v>
      </c>
      <c r="Z56" s="41" t="s">
        <v>56</v>
      </c>
      <c r="AA56" s="41" t="s">
        <v>37</v>
      </c>
      <c r="AB56" s="41" t="s">
        <v>56</v>
      </c>
      <c r="AC56" s="3" t="s">
        <v>43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44</v>
      </c>
      <c r="AJ56" s="3" t="s">
        <v>41</v>
      </c>
      <c r="AK56" s="3" t="s">
        <v>9</v>
      </c>
      <c r="AL56" s="46" t="s">
        <v>38</v>
      </c>
      <c r="AM56" s="46" t="s">
        <v>56</v>
      </c>
      <c r="AN56" s="46" t="s">
        <v>9</v>
      </c>
      <c r="AO56" s="46" t="s">
        <v>56</v>
      </c>
      <c r="AP56" s="46" t="s">
        <v>37</v>
      </c>
      <c r="AQ56" s="46" t="s">
        <v>56</v>
      </c>
      <c r="AR56" s="3" t="s">
        <v>43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44</v>
      </c>
      <c r="AY56" s="3" t="s">
        <v>41</v>
      </c>
      <c r="AZ56" s="3" t="s">
        <v>9</v>
      </c>
      <c r="BA56" s="107" t="s">
        <v>38</v>
      </c>
      <c r="BB56" s="107" t="s">
        <v>56</v>
      </c>
      <c r="BC56" s="107" t="s">
        <v>9</v>
      </c>
      <c r="BD56" s="107" t="s">
        <v>56</v>
      </c>
      <c r="BE56" s="107" t="s">
        <v>37</v>
      </c>
      <c r="BF56" s="107" t="s">
        <v>56</v>
      </c>
      <c r="BG56" s="3" t="s">
        <v>43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44</v>
      </c>
      <c r="BN56" s="3" t="s">
        <v>41</v>
      </c>
      <c r="BO56" s="3" t="s">
        <v>9</v>
      </c>
      <c r="BP56" s="108" t="s">
        <v>38</v>
      </c>
      <c r="BQ56" s="108" t="s">
        <v>56</v>
      </c>
      <c r="BR56" s="108" t="s">
        <v>9</v>
      </c>
      <c r="BS56" s="108" t="s">
        <v>56</v>
      </c>
      <c r="BT56" s="108" t="s">
        <v>37</v>
      </c>
      <c r="BU56" s="108" t="s">
        <v>56</v>
      </c>
      <c r="BV56" s="3" t="s">
        <v>43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44</v>
      </c>
      <c r="CC56" s="3" t="s">
        <v>41</v>
      </c>
      <c r="CD56" s="3" t="s">
        <v>9</v>
      </c>
      <c r="CE56" s="127" t="s">
        <v>38</v>
      </c>
      <c r="CF56" s="127" t="s">
        <v>56</v>
      </c>
      <c r="CG56" s="127" t="s">
        <v>9</v>
      </c>
      <c r="CH56" s="127" t="s">
        <v>56</v>
      </c>
      <c r="CI56" s="127" t="s">
        <v>37</v>
      </c>
      <c r="CJ56" s="127" t="s">
        <v>56</v>
      </c>
      <c r="CK56" s="3" t="s">
        <v>43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44</v>
      </c>
      <c r="CR56" s="3" t="s">
        <v>41</v>
      </c>
      <c r="CS56" s="3" t="s">
        <v>9</v>
      </c>
      <c r="CT56" s="133" t="s">
        <v>38</v>
      </c>
      <c r="CU56" s="133" t="s">
        <v>56</v>
      </c>
      <c r="CV56" s="133" t="s">
        <v>9</v>
      </c>
      <c r="CW56" s="133" t="s">
        <v>56</v>
      </c>
      <c r="CX56" s="133" t="s">
        <v>37</v>
      </c>
      <c r="CY56" s="133" t="s">
        <v>56</v>
      </c>
    </row>
    <row r="57" spans="1:103">
      <c r="A57" s="4">
        <f>A32</f>
        <v>5</v>
      </c>
      <c r="B57" s="13">
        <f>B32</f>
        <v>16</v>
      </c>
      <c r="C57" s="13">
        <f t="shared" ref="C57:D57" si="20">C32</f>
        <v>16</v>
      </c>
      <c r="D57" s="146">
        <f t="shared" si="20"/>
        <v>1.953125E-2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37.69</v>
      </c>
      <c r="P57" s="4">
        <v>5</v>
      </c>
      <c r="Q57" s="16">
        <f>P57/A$33</f>
        <v>1</v>
      </c>
      <c r="R57" s="92">
        <f>AVERAGE(O57:O76)</f>
        <v>37.690000000000012</v>
      </c>
      <c r="S57" s="92">
        <f>AVERAGEIF(O57:O76,"&gt;0")</f>
        <v>37.690000000000012</v>
      </c>
      <c r="T57" s="92">
        <f>VAR(O57:O76)</f>
        <v>2.1257725445955685E-28</v>
      </c>
      <c r="U57" s="92">
        <f>STDEV(O57:O76)</f>
        <v>1.4580029302424492E-14</v>
      </c>
      <c r="V57" s="93">
        <f>AVERAGE(Q57:Q76)</f>
        <v>1</v>
      </c>
      <c r="W57" s="44">
        <v>37.69</v>
      </c>
      <c r="X57" s="62">
        <v>0</v>
      </c>
      <c r="Y57" s="62">
        <v>5</v>
      </c>
      <c r="Z57" s="62">
        <v>0</v>
      </c>
      <c r="AA57" s="45">
        <f>Y57/$A58</f>
        <v>1</v>
      </c>
      <c r="AB57" s="45">
        <f>Z57/$A$33</f>
        <v>0</v>
      </c>
      <c r="AC57" s="4">
        <v>1</v>
      </c>
      <c r="AD57" s="4">
        <v>37.69</v>
      </c>
      <c r="AE57" s="4">
        <v>5</v>
      </c>
      <c r="AF57" s="16">
        <f t="shared" ref="AF57:AF76" si="21">AE57/A$34</f>
        <v>1</v>
      </c>
      <c r="AG57" s="92">
        <f>AVERAGE(AD57:AD76)</f>
        <v>37.690000000000012</v>
      </c>
      <c r="AH57" s="92">
        <f>AVERAGEIF(AD57:AD76,"&gt;0")</f>
        <v>37.690000000000012</v>
      </c>
      <c r="AI57" s="92">
        <f>VAR(AD57:AD76)</f>
        <v>2.1257725445955685E-28</v>
      </c>
      <c r="AJ57" s="92">
        <f>STDEV(AD57:AD76)</f>
        <v>1.4580029302424492E-14</v>
      </c>
      <c r="AK57" s="93">
        <f>AVERAGE(AF57:AF76)</f>
        <v>1</v>
      </c>
      <c r="AL57" s="48">
        <v>37.69</v>
      </c>
      <c r="AM57" s="63">
        <v>0</v>
      </c>
      <c r="AN57" s="63">
        <v>5</v>
      </c>
      <c r="AO57" s="63">
        <v>0</v>
      </c>
      <c r="AP57" s="49">
        <f>AN57/$A59</f>
        <v>1</v>
      </c>
      <c r="AQ57" s="49">
        <f>AO57/$A$34</f>
        <v>0</v>
      </c>
      <c r="AR57" s="4">
        <v>1</v>
      </c>
      <c r="AS57" s="4">
        <v>37.69</v>
      </c>
      <c r="AT57" s="4">
        <v>5</v>
      </c>
      <c r="AU57" s="16">
        <f t="shared" ref="AU57:AU76" si="22">AT57/A$35</f>
        <v>1</v>
      </c>
      <c r="AV57" s="92">
        <f>AVERAGE(AS57:AS76)</f>
        <v>37.690000000000012</v>
      </c>
      <c r="AW57" s="92">
        <f>AVERAGEIF(AS57:AS76,"&gt;0")</f>
        <v>37.690000000000012</v>
      </c>
      <c r="AX57" s="92">
        <f>VAR(AS57:AS76)</f>
        <v>2.1257725445955685E-28</v>
      </c>
      <c r="AY57" s="92">
        <f>STDEV(AS57:AS76)</f>
        <v>1.4580029302424492E-14</v>
      </c>
      <c r="AZ57" s="93">
        <f>AVERAGE(AU57:AU76)</f>
        <v>1</v>
      </c>
      <c r="BA57" s="121">
        <v>37.69</v>
      </c>
      <c r="BB57" s="122">
        <v>0</v>
      </c>
      <c r="BC57" s="122">
        <v>5</v>
      </c>
      <c r="BD57" s="122">
        <v>0</v>
      </c>
      <c r="BE57" s="123">
        <f>BC57/$A60</f>
        <v>1</v>
      </c>
      <c r="BF57" s="123">
        <f>BD57/$A$35</f>
        <v>0</v>
      </c>
      <c r="BG57" s="4">
        <v>1</v>
      </c>
      <c r="BH57" s="4">
        <v>37.69</v>
      </c>
      <c r="BI57" s="4">
        <v>5</v>
      </c>
      <c r="BJ57" s="16">
        <f t="shared" ref="BJ57:BJ76" si="23">BI57/A$61</f>
        <v>1</v>
      </c>
      <c r="BK57" s="92">
        <f>AVERAGE(BH57:BH76)</f>
        <v>39.165500000000009</v>
      </c>
      <c r="BL57" s="92">
        <f>AVERAGEIF(BH57:BH76,"&gt;0")</f>
        <v>39.165500000000009</v>
      </c>
      <c r="BM57" s="92">
        <f>VAR(BH57:BH76)</f>
        <v>62.020331315788916</v>
      </c>
      <c r="BN57" s="92">
        <f>STDEV(BH57:BH76)</f>
        <v>7.875298808031916</v>
      </c>
      <c r="BO57" s="93">
        <f>AVERAGE(BJ57:BJ76)</f>
        <v>0.96</v>
      </c>
      <c r="BP57" s="104">
        <v>39.200000000000003</v>
      </c>
      <c r="BQ57" s="105">
        <v>3.69</v>
      </c>
      <c r="BR57" s="105">
        <v>4.8</v>
      </c>
      <c r="BS57" s="105">
        <v>0.32600000000000001</v>
      </c>
      <c r="BT57" s="106">
        <f>BR57/$A61</f>
        <v>0.96</v>
      </c>
      <c r="BU57" s="106">
        <f>BS57/$A$61</f>
        <v>6.5200000000000008E-2</v>
      </c>
      <c r="BV57" s="4">
        <v>1</v>
      </c>
      <c r="BW57" s="4">
        <v>37.69</v>
      </c>
      <c r="BX57" s="4">
        <v>5</v>
      </c>
      <c r="BY57" s="16">
        <f t="shared" ref="BY57:BY76" si="24">BX57/A$62</f>
        <v>1</v>
      </c>
      <c r="BZ57" s="92">
        <f>AVERAGE(BW57:BW76)</f>
        <v>29.631999999999998</v>
      </c>
      <c r="CA57" s="92">
        <f>AVERAGEIF(BW57:BW76,"&gt;0")</f>
        <v>29.631999999999998</v>
      </c>
      <c r="CB57" s="92">
        <f>VAR(BW57:BW76)</f>
        <v>163.99848000000028</v>
      </c>
      <c r="CC57" s="92">
        <f>STDEV(BW57:BW76)</f>
        <v>12.806189128698682</v>
      </c>
      <c r="CD57" s="93">
        <f>AVERAGE(BY57:BY76)</f>
        <v>0.7200000000000002</v>
      </c>
      <c r="CE57" s="124">
        <v>29.6</v>
      </c>
      <c r="CF57" s="125">
        <v>5.99</v>
      </c>
      <c r="CG57" s="125">
        <v>3.6</v>
      </c>
      <c r="CH57" s="125">
        <v>0.57599999999999996</v>
      </c>
      <c r="CI57" s="126">
        <f>CG57/$A62</f>
        <v>0.72</v>
      </c>
      <c r="CJ57" s="126">
        <f>CH57/$A$62</f>
        <v>0.1152</v>
      </c>
      <c r="CK57" s="4">
        <v>1</v>
      </c>
      <c r="CL57" s="4">
        <v>13.23</v>
      </c>
      <c r="CM57" s="4">
        <v>2</v>
      </c>
      <c r="CN57" s="16">
        <f t="shared" ref="CN57:CN76" si="25">CM57/A$63</f>
        <v>0.4</v>
      </c>
      <c r="CO57" s="92">
        <f>AVERAGE(CL57:CL76)</f>
        <v>7.2255000000000011</v>
      </c>
      <c r="CP57" s="92">
        <f>AVERAGEIF(CL57:CL76,"&gt;0")</f>
        <v>14.451000000000002</v>
      </c>
      <c r="CQ57" s="92">
        <f>VAR(CL57:CL76)</f>
        <v>62.056162894736822</v>
      </c>
      <c r="CR57" s="92">
        <f>STDEV(CL57:CL76)</f>
        <v>7.8775734141128018</v>
      </c>
      <c r="CS57" s="93">
        <f>AVERAGE(CN57:CN76)</f>
        <v>0.31000000000000016</v>
      </c>
      <c r="CT57" s="130">
        <v>7.23</v>
      </c>
      <c r="CU57" s="131">
        <v>3.69</v>
      </c>
      <c r="CV57" s="131">
        <v>1.55</v>
      </c>
      <c r="CW57" s="131">
        <v>0.28299999999999997</v>
      </c>
      <c r="CX57" s="132">
        <f>CV57/$A63</f>
        <v>0.31</v>
      </c>
      <c r="CY57" s="132">
        <f>CW57/$A$63</f>
        <v>5.6599999999999998E-2</v>
      </c>
    </row>
    <row r="58" spans="1:103">
      <c r="A58" s="4">
        <f t="shared" ref="A58:A61" si="26">A33</f>
        <v>5</v>
      </c>
      <c r="B58" s="14">
        <f t="shared" ref="B58:D58" si="27">B33</f>
        <v>15</v>
      </c>
      <c r="C58" s="14">
        <f t="shared" si="27"/>
        <v>15</v>
      </c>
      <c r="D58" s="147">
        <f t="shared" si="27"/>
        <v>2.2222222222222223E-2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37.69</v>
      </c>
      <c r="P58" s="4">
        <v>5</v>
      </c>
      <c r="Q58" s="16">
        <f t="shared" ref="Q58:Q76" si="28">P58/A$33</f>
        <v>1</v>
      </c>
      <c r="AC58" s="4">
        <v>2</v>
      </c>
      <c r="AD58" s="4">
        <v>37.69</v>
      </c>
      <c r="AE58" s="4">
        <v>5</v>
      </c>
      <c r="AF58" s="16">
        <f t="shared" si="21"/>
        <v>1</v>
      </c>
      <c r="AO58" s="64"/>
      <c r="AR58" s="4">
        <v>2</v>
      </c>
      <c r="AS58" s="4">
        <v>37.69</v>
      </c>
      <c r="AT58" s="4">
        <v>5</v>
      </c>
      <c r="AU58" s="16">
        <f t="shared" si="22"/>
        <v>1</v>
      </c>
      <c r="BG58" s="4">
        <v>2</v>
      </c>
      <c r="BH58" s="4">
        <v>49.93</v>
      </c>
      <c r="BI58" s="4">
        <v>5</v>
      </c>
      <c r="BJ58" s="16">
        <f t="shared" si="23"/>
        <v>1</v>
      </c>
      <c r="BV58" s="4">
        <v>2</v>
      </c>
      <c r="BW58" s="1">
        <v>25.46</v>
      </c>
      <c r="BX58" s="1">
        <v>3</v>
      </c>
      <c r="BY58" s="16">
        <f t="shared" si="24"/>
        <v>0.6</v>
      </c>
      <c r="CK58" s="4">
        <v>2</v>
      </c>
      <c r="CL58" s="4">
        <v>25.47</v>
      </c>
      <c r="CM58" s="4">
        <v>3</v>
      </c>
      <c r="CN58" s="16">
        <f t="shared" si="25"/>
        <v>0.6</v>
      </c>
    </row>
    <row r="59" spans="1:103">
      <c r="A59" s="4">
        <f t="shared" si="26"/>
        <v>5</v>
      </c>
      <c r="B59" s="47">
        <f t="shared" ref="B59:D59" si="29">B34</f>
        <v>22</v>
      </c>
      <c r="C59" s="47">
        <f t="shared" si="29"/>
        <v>22</v>
      </c>
      <c r="D59" s="148">
        <f t="shared" si="29"/>
        <v>1.0330578512396695E-2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37.69</v>
      </c>
      <c r="P59" s="4">
        <v>5</v>
      </c>
      <c r="Q59" s="16">
        <f t="shared" si="28"/>
        <v>1</v>
      </c>
      <c r="U59" s="189" t="s">
        <v>57</v>
      </c>
      <c r="AC59" s="4">
        <v>3</v>
      </c>
      <c r="AD59" s="4">
        <v>37.69</v>
      </c>
      <c r="AE59" s="4">
        <v>5</v>
      </c>
      <c r="AF59" s="16">
        <f t="shared" si="21"/>
        <v>1</v>
      </c>
      <c r="AJ59" s="189" t="s">
        <v>57</v>
      </c>
      <c r="AR59" s="4">
        <v>3</v>
      </c>
      <c r="AS59" s="4">
        <v>37.69</v>
      </c>
      <c r="AT59" s="4">
        <v>5</v>
      </c>
      <c r="AU59" s="16">
        <f t="shared" si="22"/>
        <v>1</v>
      </c>
      <c r="AY59" s="189" t="s">
        <v>57</v>
      </c>
      <c r="BG59" s="4">
        <v>3</v>
      </c>
      <c r="BH59" s="4">
        <v>37.69</v>
      </c>
      <c r="BI59" s="4">
        <v>5</v>
      </c>
      <c r="BJ59" s="16">
        <f t="shared" si="23"/>
        <v>1</v>
      </c>
      <c r="BN59" s="189" t="s">
        <v>57</v>
      </c>
      <c r="BV59" s="4">
        <v>3</v>
      </c>
      <c r="BW59" s="1">
        <v>49.92</v>
      </c>
      <c r="BX59" s="1">
        <v>5</v>
      </c>
      <c r="BY59" s="16">
        <f t="shared" si="24"/>
        <v>1</v>
      </c>
      <c r="CC59" s="189" t="s">
        <v>57</v>
      </c>
      <c r="CK59" s="4">
        <v>3</v>
      </c>
      <c r="CL59" s="4">
        <v>0</v>
      </c>
      <c r="CM59" s="4">
        <v>1</v>
      </c>
      <c r="CN59" s="16">
        <f t="shared" si="25"/>
        <v>0.2</v>
      </c>
      <c r="CR59" s="189" t="s">
        <v>57</v>
      </c>
    </row>
    <row r="60" spans="1:103">
      <c r="A60" s="4">
        <f t="shared" si="26"/>
        <v>5</v>
      </c>
      <c r="B60" s="50">
        <f t="shared" ref="B60:D61" si="30">B35</f>
        <v>25</v>
      </c>
      <c r="C60" s="50">
        <f t="shared" si="30"/>
        <v>25</v>
      </c>
      <c r="D60" s="149">
        <f t="shared" si="30"/>
        <v>8.0000000000000002E-3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37.69</v>
      </c>
      <c r="P60" s="4">
        <v>5</v>
      </c>
      <c r="Q60" s="16">
        <f t="shared" si="28"/>
        <v>1</v>
      </c>
      <c r="U60" s="163"/>
      <c r="AC60" s="4">
        <v>4</v>
      </c>
      <c r="AD60" s="4">
        <v>37.69</v>
      </c>
      <c r="AE60" s="4">
        <v>5</v>
      </c>
      <c r="AF60" s="16">
        <f t="shared" si="21"/>
        <v>1</v>
      </c>
      <c r="AJ60" s="163"/>
      <c r="AR60" s="4">
        <v>4</v>
      </c>
      <c r="AS60" s="4">
        <v>37.69</v>
      </c>
      <c r="AT60" s="4">
        <v>5</v>
      </c>
      <c r="AU60" s="16">
        <f t="shared" si="22"/>
        <v>1</v>
      </c>
      <c r="AY60" s="163"/>
      <c r="BG60" s="4">
        <v>4</v>
      </c>
      <c r="BH60" s="4">
        <v>42.7</v>
      </c>
      <c r="BI60" s="4">
        <v>5</v>
      </c>
      <c r="BJ60" s="16">
        <f t="shared" si="23"/>
        <v>1</v>
      </c>
      <c r="BN60" s="163"/>
      <c r="BV60" s="4">
        <v>4</v>
      </c>
      <c r="BW60" s="1">
        <v>37.700000000000003</v>
      </c>
      <c r="BX60" s="1">
        <v>4</v>
      </c>
      <c r="BY60" s="16">
        <f t="shared" si="24"/>
        <v>0.8</v>
      </c>
      <c r="CC60" s="163"/>
      <c r="CK60" s="4">
        <v>4</v>
      </c>
      <c r="CL60" s="4">
        <v>13.23</v>
      </c>
      <c r="CM60" s="4">
        <v>2</v>
      </c>
      <c r="CN60" s="16">
        <f t="shared" si="25"/>
        <v>0.4</v>
      </c>
      <c r="CR60" s="163"/>
    </row>
    <row r="61" spans="1:103">
      <c r="A61" s="4">
        <f t="shared" si="26"/>
        <v>5</v>
      </c>
      <c r="B61" s="111">
        <f t="shared" si="30"/>
        <v>71</v>
      </c>
      <c r="C61" s="111">
        <f t="shared" si="30"/>
        <v>71</v>
      </c>
      <c r="D61" s="150">
        <f t="shared" si="30"/>
        <v>9.918666931164452E-4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37.69</v>
      </c>
      <c r="P61" s="4">
        <v>5</v>
      </c>
      <c r="Q61" s="16">
        <f t="shared" si="28"/>
        <v>1</v>
      </c>
      <c r="U61">
        <f>CONFIDENCE(0.05,U57,20)</f>
        <v>6.3898621629210593E-15</v>
      </c>
      <c r="AC61" s="4">
        <v>5</v>
      </c>
      <c r="AD61" s="4">
        <v>37.69</v>
      </c>
      <c r="AE61" s="4">
        <v>5</v>
      </c>
      <c r="AF61" s="16">
        <f t="shared" si="21"/>
        <v>1</v>
      </c>
      <c r="AJ61">
        <f>CONFIDENCE(0.05,AJ57,20)</f>
        <v>6.3898621629210593E-15</v>
      </c>
      <c r="AR61" s="4">
        <v>5</v>
      </c>
      <c r="AS61" s="4">
        <v>37.69</v>
      </c>
      <c r="AT61" s="4">
        <v>5</v>
      </c>
      <c r="AU61" s="16">
        <f t="shared" si="22"/>
        <v>1</v>
      </c>
      <c r="AY61">
        <f>CONFIDENCE(0.05,AY57,20)</f>
        <v>6.3898621629210593E-15</v>
      </c>
      <c r="BG61" s="4">
        <v>5</v>
      </c>
      <c r="BH61" s="4">
        <v>37.700000000000003</v>
      </c>
      <c r="BI61" s="4">
        <v>5</v>
      </c>
      <c r="BJ61" s="16">
        <f t="shared" si="23"/>
        <v>1</v>
      </c>
      <c r="BN61">
        <f>CONFIDENCE(0.05,BN57,20)</f>
        <v>3.4514384595079295</v>
      </c>
      <c r="BV61" s="4">
        <v>5</v>
      </c>
      <c r="BW61" s="1">
        <v>37.69</v>
      </c>
      <c r="BX61" s="1">
        <v>4</v>
      </c>
      <c r="BY61" s="16">
        <f t="shared" si="24"/>
        <v>0.8</v>
      </c>
      <c r="CC61">
        <f>CONFIDENCE(0.05,CC57,20)</f>
        <v>5.6124567150955835</v>
      </c>
      <c r="CK61" s="4">
        <v>5</v>
      </c>
      <c r="CL61" s="4">
        <v>13.23</v>
      </c>
      <c r="CM61" s="4">
        <v>2</v>
      </c>
      <c r="CN61" s="16">
        <f t="shared" si="25"/>
        <v>0.4</v>
      </c>
      <c r="CR61">
        <f>CONFIDENCE(0.05,CR57,20)</f>
        <v>3.4524353312583442</v>
      </c>
    </row>
    <row r="62" spans="1:103">
      <c r="A62" s="1">
        <f t="shared" ref="A62:D62" si="31">A37</f>
        <v>5</v>
      </c>
      <c r="B62" s="128">
        <f t="shared" si="31"/>
        <v>100</v>
      </c>
      <c r="C62" s="128">
        <f t="shared" si="31"/>
        <v>100</v>
      </c>
      <c r="D62" s="151">
        <f t="shared" si="31"/>
        <v>5.0000000000000001E-4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37.69</v>
      </c>
      <c r="P62" s="4">
        <v>5</v>
      </c>
      <c r="Q62" s="16">
        <f t="shared" si="28"/>
        <v>1</v>
      </c>
      <c r="AC62" s="4">
        <v>6</v>
      </c>
      <c r="AD62" s="4">
        <v>37.69</v>
      </c>
      <c r="AE62" s="4">
        <v>5</v>
      </c>
      <c r="AF62" s="16">
        <f t="shared" si="21"/>
        <v>1</v>
      </c>
      <c r="AR62" s="4">
        <v>6</v>
      </c>
      <c r="AS62" s="4">
        <v>37.69</v>
      </c>
      <c r="AT62" s="4">
        <v>5</v>
      </c>
      <c r="AU62" s="16">
        <f t="shared" si="22"/>
        <v>1</v>
      </c>
      <c r="BG62" s="4">
        <v>6</v>
      </c>
      <c r="BH62" s="4">
        <v>13.23</v>
      </c>
      <c r="BI62" s="4">
        <v>2</v>
      </c>
      <c r="BJ62" s="16">
        <f t="shared" si="23"/>
        <v>0.4</v>
      </c>
      <c r="BV62" s="4">
        <v>6</v>
      </c>
      <c r="BW62" s="1">
        <v>13.23</v>
      </c>
      <c r="BX62" s="1">
        <v>2</v>
      </c>
      <c r="BY62" s="16">
        <f t="shared" si="24"/>
        <v>0.4</v>
      </c>
      <c r="CK62" s="4">
        <v>6</v>
      </c>
      <c r="CL62" s="4">
        <v>0</v>
      </c>
      <c r="CM62" s="4">
        <v>1</v>
      </c>
      <c r="CN62" s="16">
        <f t="shared" si="25"/>
        <v>0.2</v>
      </c>
    </row>
    <row r="63" spans="1:103">
      <c r="A63" s="1">
        <f t="shared" ref="A63:D63" si="32">A38</f>
        <v>5</v>
      </c>
      <c r="B63" s="135">
        <f t="shared" si="32"/>
        <v>224</v>
      </c>
      <c r="C63" s="135">
        <f t="shared" si="32"/>
        <v>224</v>
      </c>
      <c r="D63" s="152">
        <f t="shared" si="32"/>
        <v>9.9649234693877553E-5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37.69</v>
      </c>
      <c r="P63" s="4">
        <v>5</v>
      </c>
      <c r="Q63" s="16">
        <f t="shared" si="28"/>
        <v>1</v>
      </c>
      <c r="AC63" s="4">
        <v>7</v>
      </c>
      <c r="AD63" s="4">
        <v>37.69</v>
      </c>
      <c r="AE63" s="4">
        <v>5</v>
      </c>
      <c r="AF63" s="16">
        <f t="shared" si="21"/>
        <v>1</v>
      </c>
      <c r="AR63" s="4">
        <v>7</v>
      </c>
      <c r="AS63" s="4">
        <v>37.69</v>
      </c>
      <c r="AT63" s="4">
        <v>5</v>
      </c>
      <c r="AU63" s="16">
        <f t="shared" si="22"/>
        <v>1</v>
      </c>
      <c r="BG63" s="4">
        <v>7</v>
      </c>
      <c r="BH63" s="4">
        <v>37.69</v>
      </c>
      <c r="BI63" s="4">
        <v>4</v>
      </c>
      <c r="BJ63" s="16">
        <f t="shared" si="23"/>
        <v>0.8</v>
      </c>
      <c r="BV63" s="4">
        <v>7</v>
      </c>
      <c r="BW63" s="4">
        <v>13.23</v>
      </c>
      <c r="BX63" s="4">
        <v>2</v>
      </c>
      <c r="BY63" s="16">
        <f t="shared" si="24"/>
        <v>0.4</v>
      </c>
      <c r="CK63" s="4">
        <v>7</v>
      </c>
      <c r="CL63" s="4">
        <v>0</v>
      </c>
      <c r="CM63" s="4">
        <v>1</v>
      </c>
      <c r="CN63" s="16">
        <f t="shared" si="25"/>
        <v>0.2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37.69</v>
      </c>
      <c r="P64" s="4">
        <v>5</v>
      </c>
      <c r="Q64" s="16">
        <f t="shared" si="28"/>
        <v>1</v>
      </c>
      <c r="AC64" s="4">
        <v>8</v>
      </c>
      <c r="AD64" s="4">
        <v>37.69</v>
      </c>
      <c r="AE64" s="4">
        <v>5</v>
      </c>
      <c r="AF64" s="16">
        <f t="shared" si="21"/>
        <v>1</v>
      </c>
      <c r="AR64" s="4">
        <v>8</v>
      </c>
      <c r="AS64" s="4">
        <v>37.69</v>
      </c>
      <c r="AT64" s="4">
        <v>5</v>
      </c>
      <c r="AU64" s="16">
        <f t="shared" si="22"/>
        <v>1</v>
      </c>
      <c r="BG64" s="4">
        <v>8</v>
      </c>
      <c r="BH64" s="4">
        <v>37.69</v>
      </c>
      <c r="BI64" s="4">
        <v>5</v>
      </c>
      <c r="BJ64" s="16">
        <f t="shared" si="23"/>
        <v>1</v>
      </c>
      <c r="BV64" s="4">
        <v>8</v>
      </c>
      <c r="BW64" s="4">
        <v>30.47</v>
      </c>
      <c r="BX64" s="4">
        <v>4</v>
      </c>
      <c r="BY64" s="16">
        <f t="shared" si="24"/>
        <v>0.8</v>
      </c>
      <c r="CK64" s="4">
        <v>8</v>
      </c>
      <c r="CL64" s="4">
        <v>0</v>
      </c>
      <c r="CM64" s="4">
        <v>1</v>
      </c>
      <c r="CN64" s="16">
        <f t="shared" si="25"/>
        <v>0.2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37.69</v>
      </c>
      <c r="P65" s="4">
        <v>5</v>
      </c>
      <c r="Q65" s="16">
        <f t="shared" si="28"/>
        <v>1</v>
      </c>
      <c r="AC65" s="4">
        <v>9</v>
      </c>
      <c r="AD65" s="4">
        <v>37.69</v>
      </c>
      <c r="AE65" s="4">
        <v>5</v>
      </c>
      <c r="AF65" s="16">
        <f t="shared" si="21"/>
        <v>1</v>
      </c>
      <c r="AR65" s="4">
        <v>9</v>
      </c>
      <c r="AS65" s="4">
        <v>37.69</v>
      </c>
      <c r="AT65" s="4">
        <v>5</v>
      </c>
      <c r="AU65" s="16">
        <f t="shared" si="22"/>
        <v>1</v>
      </c>
      <c r="BG65" s="4">
        <v>9</v>
      </c>
      <c r="BH65" s="4">
        <v>37.69</v>
      </c>
      <c r="BI65" s="4">
        <v>5</v>
      </c>
      <c r="BJ65" s="16">
        <f t="shared" si="23"/>
        <v>1</v>
      </c>
      <c r="BV65" s="4">
        <v>9</v>
      </c>
      <c r="BW65" s="4">
        <v>13.23</v>
      </c>
      <c r="BX65" s="4">
        <v>2</v>
      </c>
      <c r="BY65" s="16">
        <f t="shared" si="24"/>
        <v>0.4</v>
      </c>
      <c r="CK65" s="4">
        <v>9</v>
      </c>
      <c r="CL65" s="4">
        <v>0</v>
      </c>
      <c r="CM65" s="4">
        <v>1</v>
      </c>
      <c r="CN65" s="16">
        <f t="shared" si="25"/>
        <v>0.2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37.69</v>
      </c>
      <c r="P66" s="4">
        <v>5</v>
      </c>
      <c r="Q66" s="16">
        <f t="shared" si="28"/>
        <v>1</v>
      </c>
      <c r="AC66" s="4">
        <v>10</v>
      </c>
      <c r="AD66" s="4">
        <v>37.69</v>
      </c>
      <c r="AE66" s="4">
        <v>5</v>
      </c>
      <c r="AF66" s="16">
        <f t="shared" si="21"/>
        <v>1</v>
      </c>
      <c r="AR66" s="4">
        <v>10</v>
      </c>
      <c r="AS66" s="4">
        <v>37.69</v>
      </c>
      <c r="AT66" s="4">
        <v>5</v>
      </c>
      <c r="AU66" s="16">
        <f t="shared" si="22"/>
        <v>1</v>
      </c>
      <c r="BG66" s="4">
        <v>10</v>
      </c>
      <c r="BH66" s="4">
        <v>37.69</v>
      </c>
      <c r="BI66" s="4">
        <v>5</v>
      </c>
      <c r="BJ66" s="16">
        <f t="shared" si="23"/>
        <v>1</v>
      </c>
      <c r="BV66" s="4">
        <v>10</v>
      </c>
      <c r="BW66" s="4">
        <v>42.7</v>
      </c>
      <c r="BX66" s="4">
        <v>5</v>
      </c>
      <c r="BY66" s="16">
        <f t="shared" si="24"/>
        <v>1</v>
      </c>
      <c r="CK66" s="4">
        <v>10</v>
      </c>
      <c r="CL66" s="4">
        <v>0</v>
      </c>
      <c r="CM66" s="4">
        <v>1</v>
      </c>
      <c r="CN66" s="16">
        <f t="shared" si="25"/>
        <v>0.2</v>
      </c>
    </row>
    <row r="67" spans="6:92">
      <c r="F67" s="4">
        <v>11</v>
      </c>
      <c r="G67" s="1">
        <v>50</v>
      </c>
      <c r="N67" s="4">
        <v>11</v>
      </c>
      <c r="O67" s="4">
        <v>37.69</v>
      </c>
      <c r="P67" s="4">
        <v>5</v>
      </c>
      <c r="Q67" s="16">
        <f t="shared" si="28"/>
        <v>1</v>
      </c>
      <c r="AC67" s="4">
        <v>11</v>
      </c>
      <c r="AD67" s="4">
        <v>37.69</v>
      </c>
      <c r="AE67" s="4">
        <v>5</v>
      </c>
      <c r="AF67" s="16">
        <f t="shared" si="21"/>
        <v>1</v>
      </c>
      <c r="AR67" s="4">
        <v>11</v>
      </c>
      <c r="AS67" s="4">
        <v>37.69</v>
      </c>
      <c r="AT67" s="4">
        <v>5</v>
      </c>
      <c r="AU67" s="16">
        <f t="shared" si="22"/>
        <v>1</v>
      </c>
      <c r="BG67" s="4">
        <v>11</v>
      </c>
      <c r="BH67" s="4">
        <v>37.69</v>
      </c>
      <c r="BI67" s="4">
        <v>5</v>
      </c>
      <c r="BJ67" s="16">
        <f t="shared" si="23"/>
        <v>1</v>
      </c>
      <c r="BV67" s="4">
        <v>11</v>
      </c>
      <c r="BW67" s="4">
        <v>37.700000000000003</v>
      </c>
      <c r="BX67" s="4">
        <v>5</v>
      </c>
      <c r="BY67" s="16">
        <f t="shared" si="24"/>
        <v>1</v>
      </c>
      <c r="CK67" s="4">
        <v>11</v>
      </c>
      <c r="CL67" s="4">
        <v>13.23</v>
      </c>
      <c r="CM67" s="4">
        <v>2</v>
      </c>
      <c r="CN67" s="16">
        <f t="shared" si="25"/>
        <v>0.4</v>
      </c>
    </row>
    <row r="68" spans="6:92">
      <c r="F68" s="4">
        <v>12</v>
      </c>
      <c r="G68" s="1">
        <v>50</v>
      </c>
      <c r="N68" s="4">
        <v>12</v>
      </c>
      <c r="O68" s="4">
        <v>37.69</v>
      </c>
      <c r="P68" s="4">
        <v>5</v>
      </c>
      <c r="Q68" s="16">
        <f t="shared" si="28"/>
        <v>1</v>
      </c>
      <c r="AC68" s="4">
        <v>12</v>
      </c>
      <c r="AD68" s="4">
        <v>37.69</v>
      </c>
      <c r="AE68" s="4">
        <v>5</v>
      </c>
      <c r="AF68" s="16">
        <f t="shared" si="21"/>
        <v>1</v>
      </c>
      <c r="AR68" s="4">
        <v>12</v>
      </c>
      <c r="AS68" s="4">
        <v>37.69</v>
      </c>
      <c r="AT68" s="4">
        <v>5</v>
      </c>
      <c r="AU68" s="16">
        <f t="shared" si="22"/>
        <v>1</v>
      </c>
      <c r="BG68" s="4">
        <v>12</v>
      </c>
      <c r="BH68" s="4">
        <v>37.69</v>
      </c>
      <c r="BI68" s="4">
        <v>5</v>
      </c>
      <c r="BJ68" s="16">
        <f t="shared" si="23"/>
        <v>1</v>
      </c>
      <c r="BV68" s="4">
        <v>12</v>
      </c>
      <c r="BW68" s="4">
        <v>13.23</v>
      </c>
      <c r="BX68" s="4">
        <v>2</v>
      </c>
      <c r="BY68" s="16">
        <f t="shared" si="24"/>
        <v>0.4</v>
      </c>
      <c r="CK68" s="4">
        <v>12</v>
      </c>
      <c r="CL68" s="4">
        <v>0</v>
      </c>
      <c r="CM68" s="4">
        <v>1</v>
      </c>
      <c r="CN68" s="16">
        <f t="shared" si="25"/>
        <v>0.2</v>
      </c>
    </row>
    <row r="69" spans="6:92">
      <c r="F69" s="4">
        <v>13</v>
      </c>
      <c r="G69" s="1">
        <v>50</v>
      </c>
      <c r="N69" s="4">
        <v>13</v>
      </c>
      <c r="O69" s="4">
        <v>37.69</v>
      </c>
      <c r="P69" s="4">
        <v>5</v>
      </c>
      <c r="Q69" s="16">
        <f t="shared" si="28"/>
        <v>1</v>
      </c>
      <c r="AC69" s="4">
        <v>13</v>
      </c>
      <c r="AD69" s="4">
        <v>37.69</v>
      </c>
      <c r="AE69" s="4">
        <v>5</v>
      </c>
      <c r="AF69" s="16">
        <f t="shared" si="21"/>
        <v>1</v>
      </c>
      <c r="AR69" s="4">
        <v>13</v>
      </c>
      <c r="AS69" s="4">
        <v>37.69</v>
      </c>
      <c r="AT69" s="4">
        <v>5</v>
      </c>
      <c r="AU69" s="16">
        <f t="shared" si="22"/>
        <v>1</v>
      </c>
      <c r="BG69" s="4">
        <v>13</v>
      </c>
      <c r="BH69" s="4">
        <v>49.92</v>
      </c>
      <c r="BI69" s="4">
        <v>5</v>
      </c>
      <c r="BJ69" s="16">
        <f t="shared" si="23"/>
        <v>1</v>
      </c>
      <c r="BV69" s="4">
        <v>13</v>
      </c>
      <c r="BW69" s="4">
        <v>13.23</v>
      </c>
      <c r="BX69" s="4">
        <v>2</v>
      </c>
      <c r="BY69" s="16">
        <f t="shared" si="24"/>
        <v>0.4</v>
      </c>
      <c r="CK69" s="4">
        <v>13</v>
      </c>
      <c r="CL69" s="4">
        <v>0</v>
      </c>
      <c r="CM69" s="4">
        <v>1</v>
      </c>
      <c r="CN69" s="16">
        <f t="shared" si="25"/>
        <v>0.2</v>
      </c>
    </row>
    <row r="70" spans="6:92">
      <c r="F70" s="4">
        <v>14</v>
      </c>
      <c r="G70" s="1">
        <v>50</v>
      </c>
      <c r="N70" s="4">
        <v>14</v>
      </c>
      <c r="O70" s="4">
        <v>37.69</v>
      </c>
      <c r="P70" s="4">
        <v>5</v>
      </c>
      <c r="Q70" s="16">
        <f t="shared" si="28"/>
        <v>1</v>
      </c>
      <c r="AC70" s="4">
        <v>14</v>
      </c>
      <c r="AD70" s="4">
        <v>37.69</v>
      </c>
      <c r="AE70" s="4">
        <v>5</v>
      </c>
      <c r="AF70" s="16">
        <f t="shared" si="21"/>
        <v>1</v>
      </c>
      <c r="AR70" s="4">
        <v>14</v>
      </c>
      <c r="AS70" s="4">
        <v>37.69</v>
      </c>
      <c r="AT70" s="4">
        <v>5</v>
      </c>
      <c r="AU70" s="16">
        <f t="shared" si="22"/>
        <v>1</v>
      </c>
      <c r="BG70" s="4">
        <v>14</v>
      </c>
      <c r="BH70" s="4">
        <v>37.700000000000003</v>
      </c>
      <c r="BI70" s="4">
        <v>5</v>
      </c>
      <c r="BJ70" s="16">
        <f t="shared" si="23"/>
        <v>1</v>
      </c>
      <c r="BV70" s="4">
        <v>14</v>
      </c>
      <c r="BW70" s="4">
        <v>37.69</v>
      </c>
      <c r="BX70" s="4">
        <v>4</v>
      </c>
      <c r="BY70" s="16">
        <f t="shared" si="24"/>
        <v>0.8</v>
      </c>
      <c r="CK70" s="4">
        <v>14</v>
      </c>
      <c r="CL70" s="4">
        <v>13.2</v>
      </c>
      <c r="CM70" s="4">
        <v>2</v>
      </c>
      <c r="CN70" s="16">
        <f t="shared" si="25"/>
        <v>0.4</v>
      </c>
    </row>
    <row r="71" spans="6:92">
      <c r="F71" s="4">
        <v>15</v>
      </c>
      <c r="G71" s="1">
        <v>50</v>
      </c>
      <c r="N71" s="4">
        <v>15</v>
      </c>
      <c r="O71" s="4">
        <v>37.69</v>
      </c>
      <c r="P71" s="4">
        <v>5</v>
      </c>
      <c r="Q71" s="16">
        <f t="shared" si="28"/>
        <v>1</v>
      </c>
      <c r="AC71" s="4">
        <v>15</v>
      </c>
      <c r="AD71" s="4">
        <v>37.69</v>
      </c>
      <c r="AE71" s="4">
        <v>5</v>
      </c>
      <c r="AF71" s="16">
        <f t="shared" si="21"/>
        <v>1</v>
      </c>
      <c r="AR71" s="4">
        <v>15</v>
      </c>
      <c r="AS71" s="4">
        <v>37.69</v>
      </c>
      <c r="AT71" s="4">
        <v>5</v>
      </c>
      <c r="AU71" s="16">
        <f t="shared" si="22"/>
        <v>1</v>
      </c>
      <c r="BG71" s="4">
        <v>15</v>
      </c>
      <c r="BH71" s="4">
        <v>37.69</v>
      </c>
      <c r="BI71" s="4">
        <v>5</v>
      </c>
      <c r="BJ71" s="16">
        <f t="shared" si="23"/>
        <v>1</v>
      </c>
      <c r="BV71" s="4">
        <v>15</v>
      </c>
      <c r="BW71" s="4">
        <v>13.23</v>
      </c>
      <c r="BX71" s="4">
        <v>2</v>
      </c>
      <c r="BY71" s="16">
        <f t="shared" si="24"/>
        <v>0.4</v>
      </c>
      <c r="CK71" s="4">
        <v>15</v>
      </c>
      <c r="CL71" s="4">
        <v>0</v>
      </c>
      <c r="CM71" s="4">
        <v>1</v>
      </c>
      <c r="CN71" s="16">
        <f t="shared" si="25"/>
        <v>0.2</v>
      </c>
    </row>
    <row r="72" spans="6:92">
      <c r="F72" s="4">
        <v>16</v>
      </c>
      <c r="G72" s="1">
        <v>50</v>
      </c>
      <c r="N72" s="4">
        <v>16</v>
      </c>
      <c r="O72" s="4">
        <v>37.69</v>
      </c>
      <c r="P72" s="4">
        <v>5</v>
      </c>
      <c r="Q72" s="16">
        <f t="shared" si="28"/>
        <v>1</v>
      </c>
      <c r="AC72" s="4">
        <v>16</v>
      </c>
      <c r="AD72" s="4">
        <v>37.69</v>
      </c>
      <c r="AE72" s="4">
        <v>5</v>
      </c>
      <c r="AF72" s="16">
        <f t="shared" si="21"/>
        <v>1</v>
      </c>
      <c r="AR72" s="4">
        <v>16</v>
      </c>
      <c r="AS72" s="4">
        <v>37.69</v>
      </c>
      <c r="AT72" s="4">
        <v>5</v>
      </c>
      <c r="AU72" s="16">
        <f t="shared" si="22"/>
        <v>1</v>
      </c>
      <c r="BG72" s="4">
        <v>16</v>
      </c>
      <c r="BH72" s="4">
        <v>37.700000000000003</v>
      </c>
      <c r="BI72" s="4">
        <v>5</v>
      </c>
      <c r="BJ72" s="16">
        <f t="shared" si="23"/>
        <v>1</v>
      </c>
      <c r="BV72" s="4">
        <v>16</v>
      </c>
      <c r="BW72" s="4">
        <v>25.47</v>
      </c>
      <c r="BX72" s="4">
        <v>4</v>
      </c>
      <c r="BY72" s="16">
        <f t="shared" si="24"/>
        <v>0.8</v>
      </c>
      <c r="CK72" s="4">
        <v>16</v>
      </c>
      <c r="CL72" s="4">
        <v>13.23</v>
      </c>
      <c r="CM72" s="4">
        <v>2</v>
      </c>
      <c r="CN72" s="16">
        <f t="shared" si="25"/>
        <v>0.4</v>
      </c>
    </row>
    <row r="73" spans="6:92">
      <c r="F73" s="4">
        <v>17</v>
      </c>
      <c r="G73" s="1">
        <v>50</v>
      </c>
      <c r="N73" s="4">
        <v>17</v>
      </c>
      <c r="O73" s="4">
        <v>37.69</v>
      </c>
      <c r="P73" s="4">
        <v>5</v>
      </c>
      <c r="Q73" s="16">
        <f t="shared" si="28"/>
        <v>1</v>
      </c>
      <c r="AC73" s="4">
        <v>17</v>
      </c>
      <c r="AD73" s="4">
        <v>37.69</v>
      </c>
      <c r="AE73" s="4">
        <v>5</v>
      </c>
      <c r="AF73" s="16">
        <f t="shared" si="21"/>
        <v>1</v>
      </c>
      <c r="AR73" s="4">
        <v>17</v>
      </c>
      <c r="AS73" s="4">
        <v>37.69</v>
      </c>
      <c r="AT73" s="4">
        <v>5</v>
      </c>
      <c r="AU73" s="16">
        <f t="shared" si="22"/>
        <v>1</v>
      </c>
      <c r="BG73" s="4">
        <v>17</v>
      </c>
      <c r="BH73" s="4">
        <v>37.69</v>
      </c>
      <c r="BI73" s="4">
        <v>5</v>
      </c>
      <c r="BJ73" s="16">
        <f t="shared" si="23"/>
        <v>1</v>
      </c>
      <c r="BV73" s="4">
        <v>17</v>
      </c>
      <c r="BW73" s="4">
        <v>37.69</v>
      </c>
      <c r="BX73" s="4">
        <v>5</v>
      </c>
      <c r="BY73" s="16">
        <f t="shared" si="24"/>
        <v>1</v>
      </c>
      <c r="CK73" s="4">
        <v>17</v>
      </c>
      <c r="CL73" s="4">
        <v>13.23</v>
      </c>
      <c r="CM73" s="4">
        <v>2</v>
      </c>
      <c r="CN73" s="16">
        <f t="shared" si="25"/>
        <v>0.4</v>
      </c>
    </row>
    <row r="74" spans="6:92">
      <c r="F74" s="4">
        <v>18</v>
      </c>
      <c r="G74" s="1">
        <v>50</v>
      </c>
      <c r="N74" s="4">
        <v>18</v>
      </c>
      <c r="O74" s="4">
        <v>37.69</v>
      </c>
      <c r="P74" s="4">
        <v>5</v>
      </c>
      <c r="Q74" s="16">
        <f t="shared" si="28"/>
        <v>1</v>
      </c>
      <c r="AC74" s="4">
        <v>18</v>
      </c>
      <c r="AD74" s="4">
        <v>37.69</v>
      </c>
      <c r="AE74" s="4">
        <v>5</v>
      </c>
      <c r="AF74" s="16">
        <f t="shared" si="21"/>
        <v>1</v>
      </c>
      <c r="AR74" s="4">
        <v>18</v>
      </c>
      <c r="AS74" s="4">
        <v>37.69</v>
      </c>
      <c r="AT74" s="4">
        <v>5</v>
      </c>
      <c r="AU74" s="16">
        <f t="shared" si="22"/>
        <v>1</v>
      </c>
      <c r="BG74" s="4">
        <v>18</v>
      </c>
      <c r="BH74" s="4">
        <v>49.92</v>
      </c>
      <c r="BI74" s="4">
        <v>5</v>
      </c>
      <c r="BJ74" s="16">
        <f t="shared" si="23"/>
        <v>1</v>
      </c>
      <c r="BV74" s="4">
        <v>18</v>
      </c>
      <c r="BW74" s="4">
        <v>25.46</v>
      </c>
      <c r="BX74" s="4">
        <v>3</v>
      </c>
      <c r="BY74" s="16">
        <f t="shared" si="24"/>
        <v>0.6</v>
      </c>
      <c r="CK74" s="4">
        <v>18</v>
      </c>
      <c r="CL74" s="4">
        <v>13.23</v>
      </c>
      <c r="CM74" s="4">
        <v>2</v>
      </c>
      <c r="CN74" s="16">
        <f t="shared" si="25"/>
        <v>0.4</v>
      </c>
    </row>
    <row r="75" spans="6:92">
      <c r="F75" s="4">
        <v>19</v>
      </c>
      <c r="G75" s="1">
        <v>50</v>
      </c>
      <c r="N75" s="4">
        <v>19</v>
      </c>
      <c r="O75" s="4">
        <v>37.69</v>
      </c>
      <c r="P75" s="4">
        <v>5</v>
      </c>
      <c r="Q75" s="16">
        <f t="shared" si="28"/>
        <v>1</v>
      </c>
      <c r="AC75" s="4">
        <v>19</v>
      </c>
      <c r="AD75" s="4">
        <v>37.69</v>
      </c>
      <c r="AE75" s="4">
        <v>5</v>
      </c>
      <c r="AF75" s="16">
        <f t="shared" si="21"/>
        <v>1</v>
      </c>
      <c r="AR75" s="4">
        <v>19</v>
      </c>
      <c r="AS75" s="4">
        <v>37.69</v>
      </c>
      <c r="AT75" s="4">
        <v>5</v>
      </c>
      <c r="AU75" s="16">
        <f t="shared" si="22"/>
        <v>1</v>
      </c>
      <c r="BG75" s="4">
        <v>19</v>
      </c>
      <c r="BH75" s="4">
        <v>49.92</v>
      </c>
      <c r="BI75" s="4">
        <v>5</v>
      </c>
      <c r="BJ75" s="16">
        <f t="shared" si="23"/>
        <v>1</v>
      </c>
      <c r="BV75" s="4">
        <v>19</v>
      </c>
      <c r="BW75" s="4">
        <v>49.92</v>
      </c>
      <c r="BX75" s="4">
        <v>5</v>
      </c>
      <c r="BY75" s="16">
        <f t="shared" si="24"/>
        <v>1</v>
      </c>
      <c r="CK75" s="4">
        <v>19</v>
      </c>
      <c r="CL75" s="4">
        <v>0</v>
      </c>
      <c r="CM75" s="4">
        <v>1</v>
      </c>
      <c r="CN75" s="16">
        <f t="shared" si="25"/>
        <v>0.2</v>
      </c>
    </row>
    <row r="76" spans="6:92">
      <c r="F76" s="4">
        <v>20</v>
      </c>
      <c r="G76" s="1">
        <v>50</v>
      </c>
      <c r="N76" s="4">
        <v>20</v>
      </c>
      <c r="O76" s="4">
        <v>37.69</v>
      </c>
      <c r="P76" s="4">
        <v>5</v>
      </c>
      <c r="Q76" s="16">
        <f t="shared" si="28"/>
        <v>1</v>
      </c>
      <c r="AC76" s="4">
        <v>20</v>
      </c>
      <c r="AD76" s="4">
        <v>37.69</v>
      </c>
      <c r="AE76" s="4">
        <v>5</v>
      </c>
      <c r="AF76" s="16">
        <f t="shared" si="21"/>
        <v>1</v>
      </c>
      <c r="AR76" s="4">
        <v>20</v>
      </c>
      <c r="AS76" s="4">
        <v>37.69</v>
      </c>
      <c r="AT76" s="4">
        <v>5</v>
      </c>
      <c r="AU76" s="16">
        <f t="shared" si="22"/>
        <v>1</v>
      </c>
      <c r="BG76" s="4">
        <v>20</v>
      </c>
      <c r="BH76" s="4">
        <v>37.69</v>
      </c>
      <c r="BI76" s="4">
        <v>5</v>
      </c>
      <c r="BJ76" s="16">
        <f t="shared" si="23"/>
        <v>1</v>
      </c>
      <c r="BV76" s="4">
        <v>20</v>
      </c>
      <c r="BW76" s="4">
        <v>37.700000000000003</v>
      </c>
      <c r="BX76" s="4">
        <v>4</v>
      </c>
      <c r="BY76" s="16">
        <f t="shared" si="24"/>
        <v>0.8</v>
      </c>
      <c r="CK76" s="4">
        <v>20</v>
      </c>
      <c r="CL76" s="4">
        <v>13.23</v>
      </c>
      <c r="CM76" s="4">
        <v>2</v>
      </c>
      <c r="CN76" s="16">
        <f t="shared" si="25"/>
        <v>0.4</v>
      </c>
    </row>
  </sheetData>
  <mergeCells count="24">
    <mergeCell ref="B1:F1"/>
    <mergeCell ref="A3:B3"/>
    <mergeCell ref="A28:B28"/>
    <mergeCell ref="BV55:CJ55"/>
    <mergeCell ref="CK55:CY55"/>
    <mergeCell ref="A53:B53"/>
    <mergeCell ref="N55:AB55"/>
    <mergeCell ref="AC55:AQ55"/>
    <mergeCell ref="AR55:BF55"/>
    <mergeCell ref="BG5:BU5"/>
    <mergeCell ref="BG30:BU30"/>
    <mergeCell ref="BG55:BU55"/>
    <mergeCell ref="N5:AB5"/>
    <mergeCell ref="N30:AB30"/>
    <mergeCell ref="AC5:AQ5"/>
    <mergeCell ref="AC30:AQ30"/>
    <mergeCell ref="AR5:BF5"/>
    <mergeCell ref="AR30:BF30"/>
    <mergeCell ref="U59:U60"/>
    <mergeCell ref="CC59:CC60"/>
    <mergeCell ref="CR59:CR60"/>
    <mergeCell ref="BN59:BN60"/>
    <mergeCell ref="AY59:AY60"/>
    <mergeCell ref="AJ59:AJ6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Foglio3"/>
  <dimension ref="A1:CY76"/>
  <sheetViews>
    <sheetView topLeftCell="AQ32" zoomScale="70" zoomScaleNormal="70" workbookViewId="0">
      <selection activeCell="X56" sqref="X56"/>
    </sheetView>
  </sheetViews>
  <sheetFormatPr defaultRowHeight="15"/>
  <cols>
    <col min="4" max="4" width="10.7109375" customWidth="1"/>
    <col min="6" max="6" width="11.140625" bestFit="1" customWidth="1"/>
    <col min="8" max="8" width="9" customWidth="1"/>
    <col min="17" max="17" width="9.42578125" bestFit="1" customWidth="1"/>
    <col min="27" max="27" width="10.28515625" bestFit="1" customWidth="1"/>
    <col min="63" max="64" width="12.28515625" bestFit="1" customWidth="1"/>
    <col min="67" max="67" width="10.85546875" customWidth="1"/>
    <col min="72" max="73" width="9.42578125" bestFit="1" customWidth="1"/>
  </cols>
  <sheetData>
    <row r="1" spans="1:73" ht="24" thickBot="1">
      <c r="B1" s="179" t="s">
        <v>0</v>
      </c>
      <c r="C1" s="180"/>
      <c r="D1" s="180"/>
      <c r="E1" s="180"/>
      <c r="F1" s="181"/>
    </row>
    <row r="3" spans="1:73">
      <c r="A3" s="182" t="s">
        <v>10</v>
      </c>
      <c r="B3" s="182"/>
      <c r="D3" s="109" t="s">
        <v>50</v>
      </c>
      <c r="E3" s="110">
        <v>10</v>
      </c>
    </row>
    <row r="4" spans="1:73">
      <c r="A4" s="10">
        <v>1</v>
      </c>
      <c r="B4" s="11" t="s">
        <v>11</v>
      </c>
    </row>
    <row r="5" spans="1:73" ht="15.75">
      <c r="N5" s="183" t="s">
        <v>34</v>
      </c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184"/>
      <c r="AB5" s="185"/>
      <c r="AC5" s="190" t="s">
        <v>35</v>
      </c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2"/>
      <c r="AR5" s="186" t="s">
        <v>36</v>
      </c>
      <c r="AS5" s="187"/>
      <c r="AT5" s="187"/>
      <c r="AU5" s="187"/>
      <c r="AV5" s="187"/>
      <c r="AW5" s="187"/>
      <c r="AX5" s="187"/>
      <c r="AY5" s="187"/>
      <c r="AZ5" s="187"/>
      <c r="BA5" s="187"/>
      <c r="BB5" s="187"/>
      <c r="BC5" s="187"/>
      <c r="BD5" s="187"/>
      <c r="BE5" s="187"/>
      <c r="BF5" s="188"/>
      <c r="BG5" s="193" t="s">
        <v>49</v>
      </c>
      <c r="BH5" s="194"/>
      <c r="BI5" s="194"/>
      <c r="BJ5" s="194"/>
      <c r="BK5" s="194"/>
      <c r="BL5" s="194"/>
      <c r="BM5" s="194"/>
      <c r="BN5" s="194"/>
      <c r="BO5" s="194"/>
      <c r="BP5" s="194"/>
      <c r="BQ5" s="194"/>
      <c r="BR5" s="194"/>
      <c r="BS5" s="194"/>
      <c r="BT5" s="194"/>
      <c r="BU5" s="195"/>
    </row>
    <row r="6" spans="1:73" ht="60">
      <c r="A6" s="3" t="s">
        <v>4</v>
      </c>
      <c r="B6" s="3" t="s">
        <v>7</v>
      </c>
      <c r="C6" s="3" t="s">
        <v>8</v>
      </c>
      <c r="D6" s="3" t="s">
        <v>32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12</v>
      </c>
      <c r="L6" s="9" t="s">
        <v>13</v>
      </c>
      <c r="M6" s="9" t="s">
        <v>9</v>
      </c>
      <c r="N6" s="3" t="s">
        <v>43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44</v>
      </c>
      <c r="U6" s="3" t="s">
        <v>45</v>
      </c>
      <c r="V6" s="3" t="s">
        <v>9</v>
      </c>
      <c r="W6" s="41" t="s">
        <v>38</v>
      </c>
      <c r="X6" s="61" t="s">
        <v>41</v>
      </c>
      <c r="Y6" s="41" t="s">
        <v>9</v>
      </c>
      <c r="Z6" s="41" t="s">
        <v>41</v>
      </c>
      <c r="AA6" s="41" t="s">
        <v>37</v>
      </c>
      <c r="AB6" s="41" t="s">
        <v>41</v>
      </c>
      <c r="AC6" s="3" t="s">
        <v>43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44</v>
      </c>
      <c r="AJ6" s="3" t="s">
        <v>45</v>
      </c>
      <c r="AK6" s="3" t="s">
        <v>9</v>
      </c>
      <c r="AL6" s="46" t="s">
        <v>38</v>
      </c>
      <c r="AM6" s="46" t="s">
        <v>41</v>
      </c>
      <c r="AN6" s="46" t="s">
        <v>9</v>
      </c>
      <c r="AO6" s="46" t="s">
        <v>41</v>
      </c>
      <c r="AP6" s="46" t="s">
        <v>37</v>
      </c>
      <c r="AQ6" s="46" t="s">
        <v>41</v>
      </c>
      <c r="AR6" s="3" t="s">
        <v>43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44</v>
      </c>
      <c r="AY6" s="3" t="s">
        <v>45</v>
      </c>
      <c r="AZ6" s="3" t="s">
        <v>9</v>
      </c>
      <c r="BA6" s="107" t="s">
        <v>38</v>
      </c>
      <c r="BB6" s="107" t="s">
        <v>41</v>
      </c>
      <c r="BC6" s="107" t="s">
        <v>9</v>
      </c>
      <c r="BD6" s="107" t="s">
        <v>41</v>
      </c>
      <c r="BE6" s="107" t="s">
        <v>37</v>
      </c>
      <c r="BF6" s="107" t="s">
        <v>41</v>
      </c>
      <c r="BG6" s="3" t="s">
        <v>43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44</v>
      </c>
      <c r="BN6" s="3" t="s">
        <v>45</v>
      </c>
      <c r="BO6" s="3" t="s">
        <v>9</v>
      </c>
      <c r="BP6" s="108" t="s">
        <v>38</v>
      </c>
      <c r="BQ6" s="108" t="s">
        <v>41</v>
      </c>
      <c r="BR6" s="108" t="s">
        <v>9</v>
      </c>
      <c r="BS6" s="108" t="s">
        <v>41</v>
      </c>
      <c r="BT6" s="108" t="s">
        <v>37</v>
      </c>
      <c r="BU6" s="108" t="s">
        <v>41</v>
      </c>
    </row>
    <row r="7" spans="1:73">
      <c r="A7" s="4">
        <f>E3</f>
        <v>10</v>
      </c>
      <c r="B7" s="13">
        <v>30</v>
      </c>
      <c r="C7" s="13">
        <v>30</v>
      </c>
      <c r="D7" s="13">
        <f>A7/(B7*C7)</f>
        <v>1.1111111111111112E-2</v>
      </c>
      <c r="E7" s="4"/>
      <c r="F7" s="4">
        <v>1</v>
      </c>
      <c r="G7" s="1">
        <v>10</v>
      </c>
      <c r="H7" s="4">
        <v>86.63</v>
      </c>
      <c r="I7" s="4">
        <v>10</v>
      </c>
      <c r="J7" s="16">
        <f>I7/A$7</f>
        <v>1</v>
      </c>
      <c r="K7" s="12">
        <f>AVERAGE(H7:H16)</f>
        <v>54.376999999999995</v>
      </c>
      <c r="L7" s="12">
        <f>AVERAGEIF(H7:H16,"&gt;0")</f>
        <v>54.376999999999995</v>
      </c>
      <c r="M7" s="15">
        <f>AVERAGE(J7:J16)</f>
        <v>0.74</v>
      </c>
      <c r="N7" s="4">
        <v>1</v>
      </c>
      <c r="O7" s="4">
        <v>54.93</v>
      </c>
      <c r="P7" s="4">
        <v>10</v>
      </c>
      <c r="Q7" s="16">
        <f>P7/A$8</f>
        <v>1</v>
      </c>
      <c r="R7" s="92">
        <f>AVERAGE(O7:O26)</f>
        <v>65.746000000000009</v>
      </c>
      <c r="S7" s="92">
        <f>AVERAGEIF(O7:O26,"&gt;0")</f>
        <v>65.746000000000009</v>
      </c>
      <c r="T7" s="92">
        <f>VAR(O7:O26)</f>
        <v>216.6014884210515</v>
      </c>
      <c r="U7" s="92">
        <f>STDEV(O7:O26)</f>
        <v>14.717387282430652</v>
      </c>
      <c r="V7" s="93">
        <f>AVERAGE(Q7:Q26)</f>
        <v>0.94000000000000006</v>
      </c>
      <c r="W7" s="44">
        <v>65.7</v>
      </c>
      <c r="X7" s="62">
        <v>6.89</v>
      </c>
      <c r="Y7" s="62">
        <v>9.4</v>
      </c>
      <c r="Z7" s="62">
        <v>0.61499999999999999</v>
      </c>
      <c r="AA7" s="45">
        <f>Y7/$A8</f>
        <v>0.94000000000000006</v>
      </c>
      <c r="AB7" s="45">
        <f>Z7/$A$8</f>
        <v>6.1499999999999999E-2</v>
      </c>
      <c r="AC7" s="4">
        <v>1</v>
      </c>
      <c r="AD7" s="4">
        <v>74.39</v>
      </c>
      <c r="AE7" s="4">
        <v>8</v>
      </c>
      <c r="AF7" s="16">
        <f t="shared" ref="AF7:AF26" si="0">AE7/A$9</f>
        <v>0.8</v>
      </c>
      <c r="AG7" s="92">
        <f>AVERAGE(AD7:AD26)</f>
        <v>42.375000000000007</v>
      </c>
      <c r="AH7" s="92">
        <f>AVERAGEIF(AD7:AD26,"&gt;0")</f>
        <v>47.083333333333343</v>
      </c>
      <c r="AI7" s="92">
        <f>VAR(AD7:AD26)</f>
        <v>543.53492105263092</v>
      </c>
      <c r="AJ7" s="92">
        <f>STDEV(AD7:AD26)</f>
        <v>23.313835399878563</v>
      </c>
      <c r="AK7" s="93">
        <f>AVERAGE(AF7:AF26)</f>
        <v>0.54500000000000015</v>
      </c>
      <c r="AL7" s="48">
        <v>42.4</v>
      </c>
      <c r="AM7" s="63">
        <v>10.9</v>
      </c>
      <c r="AN7" s="63">
        <v>5.45</v>
      </c>
      <c r="AO7" s="63">
        <v>1.29</v>
      </c>
      <c r="AP7" s="49">
        <f>AN7/$A9</f>
        <v>0.54500000000000004</v>
      </c>
      <c r="AQ7" s="49">
        <f>AO7/$A$9</f>
        <v>0.129</v>
      </c>
      <c r="AR7" s="4">
        <v>1</v>
      </c>
      <c r="AS7" s="4">
        <v>74.39</v>
      </c>
      <c r="AT7" s="4">
        <v>8</v>
      </c>
      <c r="AU7" s="16">
        <f t="shared" ref="AU7:AU26" si="1">AT7/A$10</f>
        <v>0.8</v>
      </c>
      <c r="AV7" s="92">
        <f>AVERAGE(AS7:AS26)</f>
        <v>34.075500000000005</v>
      </c>
      <c r="AW7" s="92">
        <f>AVERAGEIF(AS7:AS26,"&gt;0")</f>
        <v>42.594375000000007</v>
      </c>
      <c r="AX7" s="92">
        <f>VAR(AS7:AS26)</f>
        <v>585.8392786842104</v>
      </c>
      <c r="AY7" s="92">
        <f>STDEV(AS7:AS26)</f>
        <v>24.204116977989724</v>
      </c>
      <c r="AZ7" s="93">
        <f>AVERAGE(AU7:AU26)</f>
        <v>0.47499999999999998</v>
      </c>
      <c r="BA7" s="121">
        <v>34.1</v>
      </c>
      <c r="BB7" s="122">
        <v>11.3</v>
      </c>
      <c r="BC7" s="122">
        <v>4.75</v>
      </c>
      <c r="BD7" s="122">
        <v>1.36</v>
      </c>
      <c r="BE7" s="123">
        <f>BC7/$A10</f>
        <v>0.47499999999999998</v>
      </c>
      <c r="BF7" s="123">
        <f>BD7/$A$10</f>
        <v>0.13600000000000001</v>
      </c>
      <c r="BG7" s="4">
        <v>1</v>
      </c>
      <c r="BH7" s="4"/>
      <c r="BI7" s="4"/>
      <c r="BJ7" s="16">
        <f t="shared" ref="BJ7:BJ26" si="2"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v>10</v>
      </c>
      <c r="B8" s="14">
        <v>22</v>
      </c>
      <c r="C8" s="14">
        <v>22</v>
      </c>
      <c r="D8" s="14">
        <f t="shared" ref="D8:D10" si="3">A8/(B8*C8)</f>
        <v>2.0661157024793389E-2</v>
      </c>
      <c r="F8" s="4">
        <v>2</v>
      </c>
      <c r="G8" s="1">
        <v>10</v>
      </c>
      <c r="H8" s="4">
        <v>86.62</v>
      </c>
      <c r="I8" s="4">
        <v>10</v>
      </c>
      <c r="J8" s="16">
        <f t="shared" ref="J8:J16" si="4">I8/A$7</f>
        <v>1</v>
      </c>
      <c r="N8" s="4">
        <v>2</v>
      </c>
      <c r="O8" s="4">
        <v>74.400000000000006</v>
      </c>
      <c r="P8" s="4">
        <v>10</v>
      </c>
      <c r="Q8" s="16">
        <f t="shared" ref="Q8:Q26" si="5">P8/A$8</f>
        <v>1</v>
      </c>
      <c r="AC8" s="4">
        <v>2</v>
      </c>
      <c r="AD8" s="4">
        <v>86.62</v>
      </c>
      <c r="AE8" s="4">
        <v>10</v>
      </c>
      <c r="AF8" s="16">
        <f t="shared" si="0"/>
        <v>1</v>
      </c>
      <c r="AR8" s="4">
        <v>2</v>
      </c>
      <c r="AS8" s="4">
        <v>25.47</v>
      </c>
      <c r="AT8" s="4">
        <v>4</v>
      </c>
      <c r="AU8" s="16">
        <f t="shared" si="1"/>
        <v>0.4</v>
      </c>
      <c r="BG8" s="4">
        <v>2</v>
      </c>
      <c r="BH8" s="4"/>
      <c r="BI8" s="4"/>
      <c r="BJ8" s="16">
        <f t="shared" si="2"/>
        <v>0</v>
      </c>
    </row>
    <row r="9" spans="1:73">
      <c r="A9" s="4">
        <v>10</v>
      </c>
      <c r="B9" s="47">
        <v>32</v>
      </c>
      <c r="C9" s="47">
        <v>32</v>
      </c>
      <c r="D9" s="47">
        <f t="shared" si="3"/>
        <v>9.765625E-3</v>
      </c>
      <c r="F9" s="4">
        <v>3</v>
      </c>
      <c r="G9" s="1">
        <v>10</v>
      </c>
      <c r="H9" s="4">
        <v>59.94</v>
      </c>
      <c r="I9" s="4">
        <v>10</v>
      </c>
      <c r="J9" s="16">
        <f t="shared" si="4"/>
        <v>1</v>
      </c>
      <c r="N9" s="4">
        <v>3</v>
      </c>
      <c r="O9" s="4">
        <v>54.94</v>
      </c>
      <c r="P9" s="4">
        <v>10</v>
      </c>
      <c r="Q9" s="16">
        <f t="shared" si="5"/>
        <v>1</v>
      </c>
      <c r="AC9" s="4">
        <v>3</v>
      </c>
      <c r="AD9" s="4">
        <v>67.16</v>
      </c>
      <c r="AE9" s="4">
        <v>10</v>
      </c>
      <c r="AF9" s="16">
        <f t="shared" si="0"/>
        <v>1</v>
      </c>
      <c r="AR9" s="4">
        <v>3</v>
      </c>
      <c r="AS9" s="4">
        <v>74.39</v>
      </c>
      <c r="AT9" s="4">
        <v>10</v>
      </c>
      <c r="AU9" s="16">
        <f t="shared" si="1"/>
        <v>1</v>
      </c>
      <c r="BG9" s="4">
        <v>3</v>
      </c>
      <c r="BH9" s="4"/>
      <c r="BI9" s="4"/>
      <c r="BJ9" s="16">
        <f t="shared" si="2"/>
        <v>0</v>
      </c>
    </row>
    <row r="10" spans="1:73">
      <c r="A10" s="4">
        <v>10</v>
      </c>
      <c r="B10" s="50">
        <v>35</v>
      </c>
      <c r="C10" s="50">
        <v>35</v>
      </c>
      <c r="D10" s="50">
        <f t="shared" si="3"/>
        <v>8.1632653061224497E-3</v>
      </c>
      <c r="F10" s="4">
        <v>4</v>
      </c>
      <c r="G10" s="1">
        <v>10</v>
      </c>
      <c r="H10" s="4">
        <v>25.47</v>
      </c>
      <c r="I10" s="4">
        <v>3</v>
      </c>
      <c r="J10" s="16">
        <f t="shared" si="4"/>
        <v>0.3</v>
      </c>
      <c r="N10" s="4">
        <v>4</v>
      </c>
      <c r="O10" s="4">
        <v>79.39</v>
      </c>
      <c r="P10" s="4">
        <v>10</v>
      </c>
      <c r="Q10" s="16">
        <f t="shared" si="5"/>
        <v>1</v>
      </c>
      <c r="AC10" s="4">
        <v>4</v>
      </c>
      <c r="AD10" s="4">
        <v>25.47</v>
      </c>
      <c r="AE10" s="4">
        <v>3</v>
      </c>
      <c r="AF10" s="16">
        <f t="shared" si="0"/>
        <v>0.3</v>
      </c>
      <c r="AR10" s="4">
        <v>4</v>
      </c>
      <c r="AS10" s="4">
        <v>13.23</v>
      </c>
      <c r="AT10" s="4">
        <v>2</v>
      </c>
      <c r="AU10" s="16">
        <f t="shared" si="1"/>
        <v>0.2</v>
      </c>
      <c r="BG10" s="4">
        <v>4</v>
      </c>
      <c r="BH10" s="4"/>
      <c r="BI10" s="4"/>
      <c r="BJ10" s="16">
        <f t="shared" si="2"/>
        <v>0</v>
      </c>
    </row>
    <row r="11" spans="1:73">
      <c r="A11" s="4">
        <v>10</v>
      </c>
      <c r="B11" s="111">
        <v>100</v>
      </c>
      <c r="C11" s="111">
        <v>100</v>
      </c>
      <c r="D11" s="111">
        <f t="shared" ref="D11" si="6">A11/(B11*C11)</f>
        <v>1E-3</v>
      </c>
      <c r="F11" s="4">
        <v>5</v>
      </c>
      <c r="G11" s="1">
        <v>10</v>
      </c>
      <c r="H11" s="4">
        <v>49.93</v>
      </c>
      <c r="I11" s="4">
        <v>6</v>
      </c>
      <c r="J11" s="16">
        <f t="shared" si="4"/>
        <v>0.6</v>
      </c>
      <c r="N11" s="4">
        <v>5</v>
      </c>
      <c r="O11" s="4">
        <v>49.93</v>
      </c>
      <c r="P11" s="4">
        <v>8</v>
      </c>
      <c r="Q11" s="16">
        <f t="shared" si="5"/>
        <v>0.8</v>
      </c>
      <c r="AC11" s="4">
        <v>5</v>
      </c>
      <c r="AD11" s="4">
        <v>49.93</v>
      </c>
      <c r="AE11" s="4">
        <v>6</v>
      </c>
      <c r="AF11" s="16">
        <f t="shared" si="0"/>
        <v>0.6</v>
      </c>
      <c r="AR11" s="4">
        <v>5</v>
      </c>
      <c r="AS11" s="4">
        <v>49.93</v>
      </c>
      <c r="AT11" s="4">
        <v>6</v>
      </c>
      <c r="AU11" s="16">
        <f t="shared" si="1"/>
        <v>0.6</v>
      </c>
      <c r="BG11" s="4">
        <v>5</v>
      </c>
      <c r="BH11" s="4"/>
      <c r="BI11" s="4"/>
      <c r="BJ11" s="16">
        <f t="shared" si="2"/>
        <v>0</v>
      </c>
    </row>
    <row r="12" spans="1:73">
      <c r="A12" s="1">
        <v>10</v>
      </c>
      <c r="B12" s="128">
        <v>141</v>
      </c>
      <c r="C12" s="128">
        <v>141</v>
      </c>
      <c r="D12" s="136">
        <f t="shared" ref="D12:D13" si="7">A12/(B12*C12)</f>
        <v>5.0299280720285703E-4</v>
      </c>
      <c r="F12" s="4">
        <v>6</v>
      </c>
      <c r="G12" s="1">
        <v>10</v>
      </c>
      <c r="H12" s="4">
        <v>30.47</v>
      </c>
      <c r="I12" s="4">
        <v>4</v>
      </c>
      <c r="J12" s="16">
        <f t="shared" si="4"/>
        <v>0.4</v>
      </c>
      <c r="N12" s="4">
        <v>6</v>
      </c>
      <c r="O12" s="4">
        <v>86.62</v>
      </c>
      <c r="P12" s="4">
        <v>10</v>
      </c>
      <c r="Q12" s="16">
        <f t="shared" si="5"/>
        <v>1</v>
      </c>
      <c r="AC12" s="4">
        <v>6</v>
      </c>
      <c r="AD12" s="4">
        <v>37.69</v>
      </c>
      <c r="AE12" s="4">
        <v>4</v>
      </c>
      <c r="AF12" s="16">
        <f t="shared" si="0"/>
        <v>0.4</v>
      </c>
      <c r="AR12" s="4">
        <v>6</v>
      </c>
      <c r="AS12" s="4">
        <v>0</v>
      </c>
      <c r="AT12" s="4">
        <v>1</v>
      </c>
      <c r="AU12" s="16">
        <f t="shared" si="1"/>
        <v>0.1</v>
      </c>
      <c r="BG12" s="4">
        <v>6</v>
      </c>
      <c r="BH12" s="4"/>
      <c r="BI12" s="4"/>
      <c r="BJ12" s="16">
        <f t="shared" si="2"/>
        <v>0</v>
      </c>
    </row>
    <row r="13" spans="1:73">
      <c r="A13" s="1">
        <v>10</v>
      </c>
      <c r="B13" s="135">
        <v>316</v>
      </c>
      <c r="C13" s="135">
        <v>316</v>
      </c>
      <c r="D13" s="137">
        <f t="shared" si="7"/>
        <v>1.0014420765902901E-4</v>
      </c>
      <c r="F13" s="4">
        <v>7</v>
      </c>
      <c r="G13" s="1">
        <v>10</v>
      </c>
      <c r="H13" s="4">
        <v>62.16</v>
      </c>
      <c r="I13" s="4">
        <v>9</v>
      </c>
      <c r="J13" s="16">
        <f t="shared" si="4"/>
        <v>0.9</v>
      </c>
      <c r="N13" s="4">
        <v>7</v>
      </c>
      <c r="O13" s="4">
        <v>79.39</v>
      </c>
      <c r="P13" s="4">
        <v>10</v>
      </c>
      <c r="Q13" s="16">
        <f t="shared" si="5"/>
        <v>1</v>
      </c>
      <c r="AC13" s="4">
        <v>7</v>
      </c>
      <c r="AD13" s="4">
        <v>74.38</v>
      </c>
      <c r="AE13" s="4">
        <v>8</v>
      </c>
      <c r="AF13" s="16">
        <f t="shared" si="0"/>
        <v>0.8</v>
      </c>
      <c r="AR13" s="4">
        <v>7</v>
      </c>
      <c r="AS13" s="4">
        <v>62.15</v>
      </c>
      <c r="AT13" s="4">
        <v>8</v>
      </c>
      <c r="AU13" s="16">
        <f t="shared" si="1"/>
        <v>0.8</v>
      </c>
      <c r="BG13" s="4">
        <v>7</v>
      </c>
      <c r="BH13" s="4"/>
      <c r="BI13" s="4"/>
      <c r="BJ13" s="16">
        <f t="shared" si="2"/>
        <v>0</v>
      </c>
    </row>
    <row r="14" spans="1:73">
      <c r="F14" s="4">
        <v>8</v>
      </c>
      <c r="G14" s="1">
        <v>10</v>
      </c>
      <c r="H14" s="4">
        <v>49.92</v>
      </c>
      <c r="I14" s="4">
        <v>7</v>
      </c>
      <c r="J14" s="16">
        <f t="shared" si="4"/>
        <v>0.7</v>
      </c>
      <c r="N14" s="4">
        <v>8</v>
      </c>
      <c r="O14" s="4">
        <v>74.38</v>
      </c>
      <c r="P14" s="4">
        <v>10</v>
      </c>
      <c r="Q14" s="16">
        <f t="shared" si="5"/>
        <v>1</v>
      </c>
      <c r="AC14" s="4">
        <v>8</v>
      </c>
      <c r="AD14" s="4">
        <v>49.92</v>
      </c>
      <c r="AE14" s="4">
        <v>7</v>
      </c>
      <c r="AF14" s="16">
        <f t="shared" si="0"/>
        <v>0.7</v>
      </c>
      <c r="AR14" s="4">
        <v>8</v>
      </c>
      <c r="AS14" s="4">
        <v>49.93</v>
      </c>
      <c r="AT14" s="4">
        <v>7</v>
      </c>
      <c r="AU14" s="16">
        <f t="shared" si="1"/>
        <v>0.7</v>
      </c>
      <c r="BG14" s="4">
        <v>8</v>
      </c>
      <c r="BH14" s="4"/>
      <c r="BI14" s="4"/>
      <c r="BJ14" s="16">
        <f t="shared" si="2"/>
        <v>0</v>
      </c>
    </row>
    <row r="15" spans="1:73">
      <c r="E15" s="8"/>
      <c r="F15" s="4">
        <v>9</v>
      </c>
      <c r="G15" s="1">
        <v>10</v>
      </c>
      <c r="H15" s="4">
        <v>49.92</v>
      </c>
      <c r="I15" s="4">
        <v>7</v>
      </c>
      <c r="J15" s="16">
        <f t="shared" si="4"/>
        <v>0.7</v>
      </c>
      <c r="N15" s="4">
        <v>9</v>
      </c>
      <c r="O15" s="4">
        <v>62.16</v>
      </c>
      <c r="P15" s="4">
        <v>10</v>
      </c>
      <c r="Q15" s="16">
        <f t="shared" si="5"/>
        <v>1</v>
      </c>
      <c r="AC15" s="4">
        <v>9</v>
      </c>
      <c r="AD15" s="4">
        <v>49.92</v>
      </c>
      <c r="AE15" s="4">
        <v>7</v>
      </c>
      <c r="AF15" s="16">
        <f t="shared" si="0"/>
        <v>0.7</v>
      </c>
      <c r="AR15" s="4">
        <v>9</v>
      </c>
      <c r="AS15" s="4">
        <v>49.92</v>
      </c>
      <c r="AT15" s="4">
        <v>7</v>
      </c>
      <c r="AU15" s="16">
        <f t="shared" si="1"/>
        <v>0.7</v>
      </c>
      <c r="BG15" s="4">
        <v>9</v>
      </c>
      <c r="BH15" s="4"/>
      <c r="BI15" s="4"/>
      <c r="BJ15" s="16">
        <f t="shared" si="2"/>
        <v>0</v>
      </c>
    </row>
    <row r="16" spans="1:73">
      <c r="F16" s="4">
        <v>10</v>
      </c>
      <c r="G16" s="1">
        <v>10</v>
      </c>
      <c r="H16" s="4">
        <v>42.71</v>
      </c>
      <c r="I16" s="4">
        <v>8</v>
      </c>
      <c r="J16" s="16">
        <f t="shared" si="4"/>
        <v>0.8</v>
      </c>
      <c r="N16" s="4">
        <v>10</v>
      </c>
      <c r="O16" s="4">
        <v>59.94</v>
      </c>
      <c r="P16" s="4">
        <v>9</v>
      </c>
      <c r="Q16" s="16">
        <f t="shared" si="5"/>
        <v>0.9</v>
      </c>
      <c r="AC16" s="4">
        <v>10</v>
      </c>
      <c r="AD16" s="4">
        <v>42.71</v>
      </c>
      <c r="AE16" s="4">
        <v>8</v>
      </c>
      <c r="AF16" s="16">
        <f t="shared" si="0"/>
        <v>0.8</v>
      </c>
      <c r="AR16" s="4">
        <v>10</v>
      </c>
      <c r="AS16" s="4">
        <v>42.7</v>
      </c>
      <c r="AT16" s="4">
        <v>8</v>
      </c>
      <c r="AU16" s="16">
        <f t="shared" si="1"/>
        <v>0.8</v>
      </c>
      <c r="BG16" s="4">
        <v>10</v>
      </c>
      <c r="BH16" s="4"/>
      <c r="BI16" s="4"/>
      <c r="BJ16" s="16">
        <f t="shared" si="2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86.61</v>
      </c>
      <c r="P17" s="4">
        <v>10</v>
      </c>
      <c r="Q17" s="16">
        <f t="shared" si="5"/>
        <v>1</v>
      </c>
      <c r="AC17" s="4">
        <v>11</v>
      </c>
      <c r="AD17" s="4">
        <v>49.92</v>
      </c>
      <c r="AE17" s="4">
        <v>5</v>
      </c>
      <c r="AF17" s="16">
        <f t="shared" si="0"/>
        <v>0.5</v>
      </c>
      <c r="AR17" s="4">
        <v>11</v>
      </c>
      <c r="AS17" s="4">
        <v>0</v>
      </c>
      <c r="AT17" s="4">
        <v>1</v>
      </c>
      <c r="AU17" s="16">
        <f t="shared" si="1"/>
        <v>0.1</v>
      </c>
      <c r="BG17" s="4">
        <v>11</v>
      </c>
      <c r="BH17" s="4"/>
      <c r="BI17" s="4"/>
      <c r="BJ17" s="16">
        <f t="shared" si="2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37.69</v>
      </c>
      <c r="P18" s="4">
        <v>5</v>
      </c>
      <c r="Q18" s="16">
        <f t="shared" si="5"/>
        <v>0.5</v>
      </c>
      <c r="AC18" s="4">
        <v>12</v>
      </c>
      <c r="AD18" s="4">
        <v>37.69</v>
      </c>
      <c r="AE18" s="4">
        <v>5</v>
      </c>
      <c r="AF18" s="16">
        <f t="shared" si="0"/>
        <v>0.5</v>
      </c>
      <c r="AR18" s="4">
        <v>12</v>
      </c>
      <c r="AS18" s="4">
        <v>37.69</v>
      </c>
      <c r="AT18" s="4">
        <v>5</v>
      </c>
      <c r="AU18" s="16">
        <f t="shared" si="1"/>
        <v>0.5</v>
      </c>
      <c r="BG18" s="4">
        <v>12</v>
      </c>
      <c r="BH18" s="4"/>
      <c r="BI18" s="4"/>
      <c r="BJ18" s="16">
        <f t="shared" si="2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62.16</v>
      </c>
      <c r="P19" s="4">
        <v>10</v>
      </c>
      <c r="Q19" s="16">
        <f t="shared" si="5"/>
        <v>1</v>
      </c>
      <c r="AC19" s="4">
        <v>13</v>
      </c>
      <c r="AD19" s="4">
        <v>25.47</v>
      </c>
      <c r="AE19" s="4">
        <v>3</v>
      </c>
      <c r="AF19" s="16">
        <f t="shared" si="0"/>
        <v>0.3</v>
      </c>
      <c r="AR19" s="4">
        <v>13</v>
      </c>
      <c r="AS19" s="4">
        <v>25.47</v>
      </c>
      <c r="AT19" s="4">
        <v>3</v>
      </c>
      <c r="AU19" s="16">
        <f t="shared" si="1"/>
        <v>0.3</v>
      </c>
      <c r="BG19" s="4">
        <v>13</v>
      </c>
      <c r="BH19" s="4"/>
      <c r="BI19" s="4"/>
      <c r="BJ19" s="16">
        <f t="shared" si="2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62.16</v>
      </c>
      <c r="P20" s="4">
        <v>10</v>
      </c>
      <c r="Q20" s="16">
        <f t="shared" si="5"/>
        <v>1</v>
      </c>
      <c r="AC20" s="4">
        <v>14</v>
      </c>
      <c r="AD20" s="4">
        <v>62.15</v>
      </c>
      <c r="AE20" s="4">
        <v>8</v>
      </c>
      <c r="AF20" s="16">
        <f t="shared" si="0"/>
        <v>0.8</v>
      </c>
      <c r="AR20" s="4">
        <v>14</v>
      </c>
      <c r="AS20" s="4">
        <v>62.15</v>
      </c>
      <c r="AT20" s="4">
        <v>8</v>
      </c>
      <c r="AU20" s="16">
        <f t="shared" si="1"/>
        <v>0.8</v>
      </c>
      <c r="BG20" s="4">
        <v>14</v>
      </c>
      <c r="BH20" s="4"/>
      <c r="BI20" s="4"/>
      <c r="BJ20" s="16">
        <f t="shared" si="2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62.16</v>
      </c>
      <c r="P21" s="4">
        <v>10</v>
      </c>
      <c r="Q21" s="16">
        <f t="shared" si="5"/>
        <v>1</v>
      </c>
      <c r="AC21" s="4">
        <v>15</v>
      </c>
      <c r="AD21" s="4">
        <v>0</v>
      </c>
      <c r="AE21" s="4">
        <v>1</v>
      </c>
      <c r="AF21" s="16">
        <f t="shared" si="0"/>
        <v>0.1</v>
      </c>
      <c r="AR21" s="4">
        <v>15</v>
      </c>
      <c r="AS21" s="4">
        <v>0</v>
      </c>
      <c r="AT21" s="4">
        <v>1</v>
      </c>
      <c r="AU21" s="16">
        <f t="shared" si="1"/>
        <v>0.1</v>
      </c>
      <c r="BG21" s="4">
        <v>15</v>
      </c>
      <c r="BH21" s="4"/>
      <c r="BI21" s="4"/>
      <c r="BJ21" s="16">
        <f t="shared" si="2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74.400000000000006</v>
      </c>
      <c r="P22" s="4">
        <v>10</v>
      </c>
      <c r="Q22" s="16">
        <f t="shared" si="5"/>
        <v>1</v>
      </c>
      <c r="AC22" s="4">
        <v>16</v>
      </c>
      <c r="AD22" s="4">
        <v>25.46</v>
      </c>
      <c r="AE22" s="4">
        <v>3</v>
      </c>
      <c r="AF22" s="16">
        <f t="shared" si="0"/>
        <v>0.3</v>
      </c>
      <c r="AR22" s="4">
        <v>16</v>
      </c>
      <c r="AS22" s="4">
        <v>25.46</v>
      </c>
      <c r="AT22" s="4">
        <v>3</v>
      </c>
      <c r="AU22" s="16">
        <f t="shared" si="1"/>
        <v>0.3</v>
      </c>
      <c r="BG22" s="4">
        <v>16</v>
      </c>
      <c r="BH22" s="4"/>
      <c r="BI22" s="4"/>
      <c r="BJ22" s="16">
        <f t="shared" si="2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49.94</v>
      </c>
      <c r="P23" s="4">
        <v>9</v>
      </c>
      <c r="Q23" s="16">
        <f t="shared" si="5"/>
        <v>0.9</v>
      </c>
      <c r="AC23" s="4">
        <v>17</v>
      </c>
      <c r="AD23" s="4">
        <v>0</v>
      </c>
      <c r="AE23" s="4">
        <v>1</v>
      </c>
      <c r="AF23" s="16">
        <f t="shared" si="0"/>
        <v>0.1</v>
      </c>
      <c r="AR23" s="4">
        <v>17</v>
      </c>
      <c r="AS23" s="4">
        <v>0</v>
      </c>
      <c r="AT23" s="4">
        <v>1</v>
      </c>
      <c r="AU23" s="16">
        <f t="shared" si="1"/>
        <v>0.1</v>
      </c>
      <c r="BG23" s="4">
        <v>17</v>
      </c>
      <c r="BH23" s="4"/>
      <c r="BI23" s="4"/>
      <c r="BJ23" s="16">
        <f t="shared" si="2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74.400000000000006</v>
      </c>
      <c r="P24" s="4">
        <v>10</v>
      </c>
      <c r="Q24" s="16">
        <f t="shared" si="5"/>
        <v>1</v>
      </c>
      <c r="AC24" s="4">
        <v>18</v>
      </c>
      <c r="AD24" s="4">
        <v>25.46</v>
      </c>
      <c r="AE24" s="4">
        <v>3</v>
      </c>
      <c r="AF24" s="16">
        <f t="shared" si="0"/>
        <v>0.3</v>
      </c>
      <c r="AR24" s="4">
        <v>18</v>
      </c>
      <c r="AS24" s="4">
        <v>25.46</v>
      </c>
      <c r="AT24" s="4">
        <v>3</v>
      </c>
      <c r="AU24" s="16">
        <f t="shared" si="1"/>
        <v>0.3</v>
      </c>
      <c r="BG24" s="4">
        <v>18</v>
      </c>
      <c r="BH24" s="4"/>
      <c r="BI24" s="4"/>
      <c r="BJ24" s="16">
        <f t="shared" si="2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42.7</v>
      </c>
      <c r="P25" s="4">
        <v>7</v>
      </c>
      <c r="Q25" s="16">
        <f t="shared" si="5"/>
        <v>0.7</v>
      </c>
      <c r="AC25" s="4">
        <v>19</v>
      </c>
      <c r="AD25" s="4">
        <v>37.700000000000003</v>
      </c>
      <c r="AE25" s="4">
        <v>6</v>
      </c>
      <c r="AF25" s="16">
        <f t="shared" si="0"/>
        <v>0.6</v>
      </c>
      <c r="AR25" s="4">
        <v>19</v>
      </c>
      <c r="AS25" s="4">
        <v>37.700000000000003</v>
      </c>
      <c r="AT25" s="4">
        <v>6</v>
      </c>
      <c r="AU25" s="16">
        <f t="shared" si="1"/>
        <v>0.6</v>
      </c>
      <c r="BG25" s="4">
        <v>19</v>
      </c>
      <c r="BH25" s="4"/>
      <c r="BI25" s="4"/>
      <c r="BJ25" s="16">
        <f t="shared" si="2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86.62</v>
      </c>
      <c r="P26" s="4">
        <v>10</v>
      </c>
      <c r="Q26" s="16">
        <f t="shared" si="5"/>
        <v>1</v>
      </c>
      <c r="AC26" s="4">
        <v>20</v>
      </c>
      <c r="AD26" s="4">
        <v>25.46</v>
      </c>
      <c r="AE26" s="4">
        <v>3</v>
      </c>
      <c r="AF26" s="16">
        <f t="shared" si="0"/>
        <v>0.3</v>
      </c>
      <c r="AR26" s="4">
        <v>20</v>
      </c>
      <c r="AS26" s="4">
        <v>25.47</v>
      </c>
      <c r="AT26" s="4">
        <v>3</v>
      </c>
      <c r="AU26" s="16">
        <f t="shared" si="1"/>
        <v>0.3</v>
      </c>
      <c r="BG26" s="4">
        <v>20</v>
      </c>
      <c r="BH26" s="4"/>
      <c r="BI26" s="4"/>
      <c r="BJ26" s="16">
        <f t="shared" si="2"/>
        <v>0</v>
      </c>
    </row>
    <row r="27" spans="1:73">
      <c r="H27" s="1"/>
    </row>
    <row r="28" spans="1:73">
      <c r="A28" s="182" t="s">
        <v>10</v>
      </c>
      <c r="B28" s="182"/>
      <c r="H28" s="1"/>
    </row>
    <row r="29" spans="1:73">
      <c r="A29" s="10">
        <v>1</v>
      </c>
      <c r="B29" s="11" t="s">
        <v>11</v>
      </c>
      <c r="H29" s="1"/>
    </row>
    <row r="30" spans="1:73" ht="15.75">
      <c r="H30" s="1"/>
      <c r="N30" s="183" t="s">
        <v>34</v>
      </c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  <c r="AA30" s="184"/>
      <c r="AB30" s="185"/>
      <c r="AC30" s="190" t="s">
        <v>35</v>
      </c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2"/>
      <c r="AR30" s="186" t="s">
        <v>36</v>
      </c>
      <c r="AS30" s="187"/>
      <c r="AT30" s="187"/>
      <c r="AU30" s="187"/>
      <c r="AV30" s="187"/>
      <c r="AW30" s="187"/>
      <c r="AX30" s="187"/>
      <c r="AY30" s="187"/>
      <c r="AZ30" s="187"/>
      <c r="BA30" s="187"/>
      <c r="BB30" s="187"/>
      <c r="BC30" s="187"/>
      <c r="BD30" s="187"/>
      <c r="BE30" s="187"/>
      <c r="BF30" s="188"/>
      <c r="BG30" s="193" t="s">
        <v>49</v>
      </c>
      <c r="BH30" s="194"/>
      <c r="BI30" s="194"/>
      <c r="BJ30" s="194"/>
      <c r="BK30" s="194"/>
      <c r="BL30" s="194"/>
      <c r="BM30" s="194"/>
      <c r="BN30" s="194"/>
      <c r="BO30" s="194"/>
      <c r="BP30" s="194"/>
      <c r="BQ30" s="194"/>
      <c r="BR30" s="194"/>
      <c r="BS30" s="194"/>
      <c r="BT30" s="194"/>
      <c r="BU30" s="195"/>
    </row>
    <row r="31" spans="1:73" ht="60">
      <c r="A31" s="3" t="s">
        <v>4</v>
      </c>
      <c r="B31" s="3" t="s">
        <v>7</v>
      </c>
      <c r="C31" s="3" t="s">
        <v>8</v>
      </c>
      <c r="D31" s="3" t="s">
        <v>32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12</v>
      </c>
      <c r="L31" s="9" t="s">
        <v>13</v>
      </c>
      <c r="M31" s="9" t="s">
        <v>9</v>
      </c>
      <c r="N31" s="3" t="s">
        <v>43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44</v>
      </c>
      <c r="U31" s="3" t="s">
        <v>45</v>
      </c>
      <c r="V31" s="3" t="s">
        <v>9</v>
      </c>
      <c r="W31" s="41" t="s">
        <v>38</v>
      </c>
      <c r="X31" s="41" t="s">
        <v>41</v>
      </c>
      <c r="Y31" s="41" t="s">
        <v>9</v>
      </c>
      <c r="Z31" s="41" t="s">
        <v>41</v>
      </c>
      <c r="AA31" s="41" t="s">
        <v>37</v>
      </c>
      <c r="AB31" s="41" t="s">
        <v>41</v>
      </c>
      <c r="AC31" s="3" t="s">
        <v>43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44</v>
      </c>
      <c r="AJ31" s="3" t="s">
        <v>45</v>
      </c>
      <c r="AK31" s="3" t="s">
        <v>9</v>
      </c>
      <c r="AL31" s="46" t="s">
        <v>38</v>
      </c>
      <c r="AM31" s="46" t="s">
        <v>41</v>
      </c>
      <c r="AN31" s="46" t="s">
        <v>9</v>
      </c>
      <c r="AO31" s="46" t="s">
        <v>41</v>
      </c>
      <c r="AP31" s="46" t="s">
        <v>37</v>
      </c>
      <c r="AQ31" s="46" t="s">
        <v>41</v>
      </c>
      <c r="AR31" s="3" t="s">
        <v>43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44</v>
      </c>
      <c r="AY31" s="3" t="s">
        <v>45</v>
      </c>
      <c r="AZ31" s="3" t="s">
        <v>9</v>
      </c>
      <c r="BA31" s="107" t="s">
        <v>38</v>
      </c>
      <c r="BB31" s="107" t="s">
        <v>41</v>
      </c>
      <c r="BC31" s="107" t="s">
        <v>9</v>
      </c>
      <c r="BD31" s="107" t="s">
        <v>41</v>
      </c>
      <c r="BE31" s="107" t="s">
        <v>37</v>
      </c>
      <c r="BF31" s="107" t="s">
        <v>41</v>
      </c>
      <c r="BG31" s="3" t="s">
        <v>43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44</v>
      </c>
      <c r="BN31" s="3" t="s">
        <v>45</v>
      </c>
      <c r="BO31" s="3" t="s">
        <v>9</v>
      </c>
      <c r="BP31" s="108" t="s">
        <v>38</v>
      </c>
      <c r="BQ31" s="108" t="s">
        <v>41</v>
      </c>
      <c r="BR31" s="108" t="s">
        <v>9</v>
      </c>
      <c r="BS31" s="108" t="s">
        <v>41</v>
      </c>
      <c r="BT31" s="108" t="s">
        <v>37</v>
      </c>
      <c r="BU31" s="108" t="s">
        <v>41</v>
      </c>
    </row>
    <row r="32" spans="1:73">
      <c r="A32" s="4">
        <f>A7</f>
        <v>10</v>
      </c>
      <c r="B32" s="13">
        <f>B7</f>
        <v>30</v>
      </c>
      <c r="C32" s="13">
        <f t="shared" ref="C32:D32" si="8">C7</f>
        <v>30</v>
      </c>
      <c r="D32" s="13">
        <f t="shared" si="8"/>
        <v>1.1111111111111112E-2</v>
      </c>
      <c r="F32" s="4">
        <v>1</v>
      </c>
      <c r="G32" s="1">
        <v>15</v>
      </c>
      <c r="H32" s="4">
        <v>54.94</v>
      </c>
      <c r="I32" s="4">
        <v>10</v>
      </c>
      <c r="J32" s="16">
        <f>I32/A$32</f>
        <v>1</v>
      </c>
      <c r="K32" s="12">
        <f>AVERAGE(H32:H41)</f>
        <v>66.383999999999986</v>
      </c>
      <c r="L32" s="12">
        <f>AVERAGEIF(H32:H41,"&gt;0")</f>
        <v>66.383999999999986</v>
      </c>
      <c r="M32" s="15">
        <f>AVERAGE(J32:J41)</f>
        <v>0.99</v>
      </c>
      <c r="N32" s="4">
        <v>1</v>
      </c>
      <c r="O32" s="4">
        <v>59.93</v>
      </c>
      <c r="P32" s="4">
        <v>10</v>
      </c>
      <c r="Q32" s="16">
        <f>P32/A$33</f>
        <v>1</v>
      </c>
      <c r="R32" s="92">
        <f>AVERAGE(O32:O51)</f>
        <v>57.762499999999989</v>
      </c>
      <c r="S32" s="92">
        <f>AVERAGEIF(O32:O51,"&gt;0")</f>
        <v>57.762499999999989</v>
      </c>
      <c r="T32" s="92">
        <f>VAR(O32:O51)</f>
        <v>20.732325000001431</v>
      </c>
      <c r="U32" s="92">
        <f>STDEV(O32:O51)</f>
        <v>4.5532762929566912</v>
      </c>
      <c r="V32" s="93">
        <f>AVERAGE(Q32:Q51)</f>
        <v>1</v>
      </c>
      <c r="W32" s="44">
        <v>57.3</v>
      </c>
      <c r="X32" s="62">
        <v>2.13</v>
      </c>
      <c r="Y32" s="62">
        <v>10</v>
      </c>
      <c r="Z32" s="62">
        <v>0</v>
      </c>
      <c r="AA32" s="45">
        <f>Y32/$A33</f>
        <v>1</v>
      </c>
      <c r="AB32" s="45">
        <f>Z32/$A$33</f>
        <v>0</v>
      </c>
      <c r="AC32" s="4">
        <v>1</v>
      </c>
      <c r="AD32" s="4">
        <v>54.94</v>
      </c>
      <c r="AE32" s="4">
        <v>10</v>
      </c>
      <c r="AF32" s="16">
        <f t="shared" ref="AF32:AF51" si="9">AE32/A$34</f>
        <v>1</v>
      </c>
      <c r="AG32" s="92">
        <f>AVERAGE(AD32:AD51)</f>
        <v>64.522499999999994</v>
      </c>
      <c r="AH32" s="92">
        <f>AVERAGEIF(AD32:AD51,"&gt;0")</f>
        <v>64.522499999999994</v>
      </c>
      <c r="AI32" s="92">
        <f>VAR(AD32:AD51)</f>
        <v>208.52327236842203</v>
      </c>
      <c r="AJ32" s="92">
        <f>STDEV(AD32:AD51)</f>
        <v>14.440334911920223</v>
      </c>
      <c r="AK32" s="93">
        <f>AVERAGE(AF32:AF51)</f>
        <v>0.94000000000000006</v>
      </c>
      <c r="AL32" s="48">
        <v>64.5</v>
      </c>
      <c r="AM32" s="63">
        <v>6.76</v>
      </c>
      <c r="AN32" s="63">
        <v>9.4</v>
      </c>
      <c r="AO32" s="63">
        <v>0.61499999999999999</v>
      </c>
      <c r="AP32" s="49">
        <f>AN32/$A34</f>
        <v>0.94000000000000006</v>
      </c>
      <c r="AQ32" s="49">
        <f>AO32/$A$34</f>
        <v>6.1499999999999999E-2</v>
      </c>
      <c r="AR32" s="4">
        <v>1</v>
      </c>
      <c r="AS32" s="119">
        <v>62.16</v>
      </c>
      <c r="AT32" s="4">
        <v>10</v>
      </c>
      <c r="AU32" s="16">
        <f t="shared" ref="AU32:AU51" si="10">AT32/A$35</f>
        <v>1</v>
      </c>
      <c r="AV32" s="92">
        <f>AVERAGE(AS32:AS51)</f>
        <v>2415.0744999999997</v>
      </c>
      <c r="AW32" s="92">
        <f>AVERAGEIF(AS32:AS51,"&gt;0")</f>
        <v>2415.0744999999997</v>
      </c>
      <c r="AX32" s="92">
        <f>VAR(AS32:AS51)</f>
        <v>110479502.79418392</v>
      </c>
      <c r="AY32" s="92">
        <f>STDEV(AS32:AS51)</f>
        <v>10510.923022940655</v>
      </c>
      <c r="AZ32" s="93">
        <f>AVERAGE(AU32:AU51)</f>
        <v>0.90499999999999992</v>
      </c>
      <c r="BA32" s="121">
        <v>69.900000000000006</v>
      </c>
      <c r="BB32" s="122">
        <v>6.61</v>
      </c>
      <c r="BC32" s="122">
        <v>9.0500000000000007</v>
      </c>
      <c r="BD32" s="122">
        <v>0.57099999999999995</v>
      </c>
      <c r="BE32" s="123">
        <f>BC32/$A35</f>
        <v>0.90500000000000003</v>
      </c>
      <c r="BF32" s="123">
        <f>BD32/$A$35</f>
        <v>5.7099999999999998E-2</v>
      </c>
      <c r="BG32" s="4">
        <v>1</v>
      </c>
      <c r="BH32" s="4"/>
      <c r="BI32" s="4"/>
      <c r="BJ32" s="16">
        <f t="shared" ref="BJ32:BJ51" si="11"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A36" si="12">A8</f>
        <v>10</v>
      </c>
      <c r="B33" s="14">
        <f t="shared" ref="B33:D33" si="13">B8</f>
        <v>22</v>
      </c>
      <c r="C33" s="14">
        <f t="shared" si="13"/>
        <v>22</v>
      </c>
      <c r="D33" s="14">
        <f t="shared" si="13"/>
        <v>2.0661157024793389E-2</v>
      </c>
      <c r="F33" s="4">
        <v>2</v>
      </c>
      <c r="G33" s="1">
        <v>15</v>
      </c>
      <c r="H33" s="4">
        <v>74.39</v>
      </c>
      <c r="I33" s="4">
        <v>10</v>
      </c>
      <c r="J33" s="16">
        <f t="shared" ref="J33:J41" si="14">I33/A$32</f>
        <v>1</v>
      </c>
      <c r="N33" s="4">
        <v>2</v>
      </c>
      <c r="O33" s="4">
        <v>59.94</v>
      </c>
      <c r="P33" s="4">
        <v>10</v>
      </c>
      <c r="Q33" s="16">
        <f t="shared" ref="Q33:Q51" si="15">P33/A$33</f>
        <v>1</v>
      </c>
      <c r="AC33" s="4">
        <v>2</v>
      </c>
      <c r="AD33" s="4">
        <v>74.39</v>
      </c>
      <c r="AE33" s="4">
        <v>10</v>
      </c>
      <c r="AF33" s="16">
        <f t="shared" si="9"/>
        <v>1</v>
      </c>
      <c r="AO33" s="64"/>
      <c r="AR33" s="4">
        <v>2</v>
      </c>
      <c r="AS33" s="4">
        <v>74.400000000000006</v>
      </c>
      <c r="AT33" s="4">
        <v>10</v>
      </c>
      <c r="AU33" s="16">
        <f t="shared" si="10"/>
        <v>1</v>
      </c>
      <c r="BG33" s="4">
        <v>2</v>
      </c>
      <c r="BH33" s="4"/>
      <c r="BI33" s="4"/>
      <c r="BJ33" s="16">
        <f t="shared" si="11"/>
        <v>0</v>
      </c>
    </row>
    <row r="34" spans="1:62">
      <c r="A34" s="4">
        <f t="shared" si="12"/>
        <v>10</v>
      </c>
      <c r="B34" s="47">
        <f t="shared" ref="B34:D34" si="16">B9</f>
        <v>32</v>
      </c>
      <c r="C34" s="47">
        <f t="shared" si="16"/>
        <v>32</v>
      </c>
      <c r="D34" s="47">
        <f t="shared" si="16"/>
        <v>9.765625E-3</v>
      </c>
      <c r="F34" s="4">
        <v>3</v>
      </c>
      <c r="G34" s="1">
        <v>15</v>
      </c>
      <c r="H34" s="4">
        <v>49.93</v>
      </c>
      <c r="I34" s="4">
        <v>10</v>
      </c>
      <c r="J34" s="16">
        <f t="shared" si="14"/>
        <v>1</v>
      </c>
      <c r="N34" s="4">
        <v>3</v>
      </c>
      <c r="O34" s="4">
        <v>59.93</v>
      </c>
      <c r="P34" s="4">
        <v>10</v>
      </c>
      <c r="Q34" s="16">
        <f t="shared" si="15"/>
        <v>1</v>
      </c>
      <c r="AC34" s="4">
        <v>3</v>
      </c>
      <c r="AD34" s="4">
        <v>49.93</v>
      </c>
      <c r="AE34" s="4">
        <v>10</v>
      </c>
      <c r="AF34" s="16">
        <f t="shared" si="9"/>
        <v>1</v>
      </c>
      <c r="AR34" s="4">
        <v>3</v>
      </c>
      <c r="AS34" s="4">
        <v>54.94</v>
      </c>
      <c r="AT34" s="4">
        <v>10</v>
      </c>
      <c r="AU34" s="16">
        <f t="shared" si="10"/>
        <v>1</v>
      </c>
      <c r="BG34" s="4">
        <v>3</v>
      </c>
      <c r="BH34" s="4"/>
      <c r="BI34" s="4"/>
      <c r="BJ34" s="16">
        <f t="shared" si="11"/>
        <v>0</v>
      </c>
    </row>
    <row r="35" spans="1:62">
      <c r="A35" s="4">
        <f t="shared" si="12"/>
        <v>10</v>
      </c>
      <c r="B35" s="50">
        <f t="shared" ref="B35:D36" si="17">B10</f>
        <v>35</v>
      </c>
      <c r="C35" s="50">
        <f t="shared" si="17"/>
        <v>35</v>
      </c>
      <c r="D35" s="50">
        <f t="shared" si="17"/>
        <v>8.1632653061224497E-3</v>
      </c>
      <c r="F35" s="4">
        <v>4</v>
      </c>
      <c r="G35" s="1">
        <v>15</v>
      </c>
      <c r="H35" s="4">
        <v>72.17</v>
      </c>
      <c r="I35" s="4">
        <v>10</v>
      </c>
      <c r="J35" s="16">
        <f t="shared" si="14"/>
        <v>1</v>
      </c>
      <c r="N35" s="4">
        <v>4</v>
      </c>
      <c r="O35" s="4">
        <v>59.93</v>
      </c>
      <c r="P35" s="4">
        <v>10</v>
      </c>
      <c r="Q35" s="16">
        <f t="shared" si="15"/>
        <v>1</v>
      </c>
      <c r="AC35" s="4">
        <v>4</v>
      </c>
      <c r="AD35" s="4">
        <v>79.39</v>
      </c>
      <c r="AE35" s="4">
        <v>10</v>
      </c>
      <c r="AF35" s="16">
        <f t="shared" si="9"/>
        <v>1</v>
      </c>
      <c r="AR35" s="4">
        <v>4</v>
      </c>
      <c r="AS35" s="4">
        <v>49.92</v>
      </c>
      <c r="AT35" s="4">
        <v>5</v>
      </c>
      <c r="AU35" s="16">
        <f t="shared" si="10"/>
        <v>0.5</v>
      </c>
      <c r="BG35" s="4">
        <v>4</v>
      </c>
      <c r="BH35" s="4"/>
      <c r="BI35" s="4"/>
      <c r="BJ35" s="16">
        <f t="shared" si="11"/>
        <v>0</v>
      </c>
    </row>
    <row r="36" spans="1:62">
      <c r="A36" s="4">
        <f t="shared" si="12"/>
        <v>10</v>
      </c>
      <c r="B36" s="111">
        <f t="shared" si="17"/>
        <v>100</v>
      </c>
      <c r="C36" s="111">
        <f t="shared" si="17"/>
        <v>100</v>
      </c>
      <c r="D36" s="111">
        <f t="shared" si="17"/>
        <v>1E-3</v>
      </c>
      <c r="F36" s="4">
        <v>5</v>
      </c>
      <c r="G36" s="1">
        <v>15</v>
      </c>
      <c r="H36" s="4">
        <v>67.16</v>
      </c>
      <c r="I36" s="4">
        <v>10</v>
      </c>
      <c r="J36" s="16">
        <f t="shared" si="14"/>
        <v>1</v>
      </c>
      <c r="N36" s="4">
        <v>5</v>
      </c>
      <c r="O36" s="4">
        <v>59.93</v>
      </c>
      <c r="P36" s="4">
        <v>10</v>
      </c>
      <c r="Q36" s="16">
        <f t="shared" si="15"/>
        <v>1</v>
      </c>
      <c r="AC36" s="4">
        <v>5</v>
      </c>
      <c r="AD36" s="4">
        <v>49.93</v>
      </c>
      <c r="AE36" s="4">
        <v>8</v>
      </c>
      <c r="AF36" s="16">
        <f t="shared" si="9"/>
        <v>0.8</v>
      </c>
      <c r="AR36" s="4">
        <v>5</v>
      </c>
      <c r="AS36" s="4">
        <v>49.93</v>
      </c>
      <c r="AT36" s="4">
        <v>8</v>
      </c>
      <c r="AU36" s="16">
        <f t="shared" si="10"/>
        <v>0.8</v>
      </c>
      <c r="BG36" s="4">
        <v>5</v>
      </c>
      <c r="BH36" s="4"/>
      <c r="BI36" s="4"/>
      <c r="BJ36" s="16">
        <f t="shared" si="11"/>
        <v>0</v>
      </c>
    </row>
    <row r="37" spans="1:62">
      <c r="A37" s="1">
        <f t="shared" ref="A37:D37" si="18">A12</f>
        <v>10</v>
      </c>
      <c r="B37" s="128">
        <f t="shared" si="18"/>
        <v>141</v>
      </c>
      <c r="C37" s="128">
        <f t="shared" si="18"/>
        <v>141</v>
      </c>
      <c r="D37" s="136">
        <f t="shared" si="18"/>
        <v>5.0299280720285703E-4</v>
      </c>
      <c r="F37" s="4">
        <v>6</v>
      </c>
      <c r="G37" s="1">
        <v>15</v>
      </c>
      <c r="H37" s="4">
        <v>79.400000000000006</v>
      </c>
      <c r="I37" s="4">
        <v>10</v>
      </c>
      <c r="J37" s="16">
        <f t="shared" si="14"/>
        <v>1</v>
      </c>
      <c r="N37" s="4">
        <v>6</v>
      </c>
      <c r="O37" s="4">
        <v>54.93</v>
      </c>
      <c r="P37" s="4">
        <v>10</v>
      </c>
      <c r="Q37" s="16">
        <f t="shared" si="15"/>
        <v>1</v>
      </c>
      <c r="AC37" s="4">
        <v>6</v>
      </c>
      <c r="AD37" s="4">
        <v>86.62</v>
      </c>
      <c r="AE37" s="4">
        <v>10</v>
      </c>
      <c r="AF37" s="16">
        <f t="shared" si="9"/>
        <v>1</v>
      </c>
      <c r="AR37" s="4">
        <v>6</v>
      </c>
      <c r="AS37" s="4">
        <v>86.62</v>
      </c>
      <c r="AT37" s="4">
        <v>10</v>
      </c>
      <c r="AU37" s="16">
        <f t="shared" si="10"/>
        <v>1</v>
      </c>
      <c r="BG37" s="4">
        <v>6</v>
      </c>
      <c r="BH37" s="4"/>
      <c r="BI37" s="4"/>
      <c r="BJ37" s="16">
        <f t="shared" si="11"/>
        <v>0</v>
      </c>
    </row>
    <row r="38" spans="1:62">
      <c r="A38" s="1">
        <f t="shared" ref="A38:D38" si="19">A13</f>
        <v>10</v>
      </c>
      <c r="B38" s="135">
        <f t="shared" si="19"/>
        <v>316</v>
      </c>
      <c r="C38" s="135">
        <f t="shared" si="19"/>
        <v>316</v>
      </c>
      <c r="D38" s="137">
        <f t="shared" si="19"/>
        <v>1.0014420765902901E-4</v>
      </c>
      <c r="F38" s="4">
        <v>7</v>
      </c>
      <c r="G38" s="1">
        <v>15</v>
      </c>
      <c r="H38" s="4">
        <v>74.400000000000006</v>
      </c>
      <c r="I38" s="4">
        <v>10</v>
      </c>
      <c r="J38" s="16">
        <f t="shared" si="14"/>
        <v>1</v>
      </c>
      <c r="N38" s="4">
        <v>7</v>
      </c>
      <c r="O38" s="4">
        <v>59.93</v>
      </c>
      <c r="P38" s="4">
        <v>10</v>
      </c>
      <c r="Q38" s="16">
        <f t="shared" si="15"/>
        <v>1</v>
      </c>
      <c r="AC38" s="4">
        <v>7</v>
      </c>
      <c r="AD38" s="4">
        <v>74.400000000000006</v>
      </c>
      <c r="AE38" s="4">
        <v>10</v>
      </c>
      <c r="AF38" s="16">
        <f t="shared" si="9"/>
        <v>1</v>
      </c>
      <c r="AR38" s="4">
        <v>7</v>
      </c>
      <c r="AS38" s="4">
        <v>62.15</v>
      </c>
      <c r="AT38" s="4">
        <v>10</v>
      </c>
      <c r="AU38" s="16">
        <f t="shared" si="10"/>
        <v>1</v>
      </c>
      <c r="BG38" s="4">
        <v>7</v>
      </c>
      <c r="BH38" s="4"/>
      <c r="BI38" s="4"/>
      <c r="BJ38" s="16">
        <f t="shared" si="11"/>
        <v>0</v>
      </c>
    </row>
    <row r="39" spans="1:62">
      <c r="F39" s="4">
        <v>8</v>
      </c>
      <c r="G39" s="1">
        <v>15</v>
      </c>
      <c r="H39" s="4">
        <v>62.15</v>
      </c>
      <c r="I39" s="4">
        <v>10</v>
      </c>
      <c r="J39" s="16">
        <f t="shared" si="14"/>
        <v>1</v>
      </c>
      <c r="N39" s="4">
        <v>8</v>
      </c>
      <c r="O39" s="4">
        <v>59.93</v>
      </c>
      <c r="P39" s="4">
        <v>10</v>
      </c>
      <c r="Q39" s="16">
        <f t="shared" si="15"/>
        <v>1</v>
      </c>
      <c r="AC39" s="4">
        <v>8</v>
      </c>
      <c r="AD39" s="4">
        <v>74.38</v>
      </c>
      <c r="AE39" s="4">
        <v>10</v>
      </c>
      <c r="AF39" s="16">
        <f t="shared" si="9"/>
        <v>1</v>
      </c>
      <c r="AR39" s="4">
        <v>8</v>
      </c>
      <c r="AS39" s="4">
        <v>62.16</v>
      </c>
      <c r="AT39" s="4">
        <v>9</v>
      </c>
      <c r="AU39" s="16">
        <f t="shared" si="10"/>
        <v>0.9</v>
      </c>
      <c r="BG39" s="4">
        <v>8</v>
      </c>
      <c r="BH39" s="4"/>
      <c r="BI39" s="4"/>
      <c r="BJ39" s="16">
        <f t="shared" si="11"/>
        <v>0</v>
      </c>
    </row>
    <row r="40" spans="1:62">
      <c r="F40" s="4">
        <v>9</v>
      </c>
      <c r="G40" s="1">
        <v>15</v>
      </c>
      <c r="H40" s="4">
        <v>74.38</v>
      </c>
      <c r="I40" s="4">
        <v>10</v>
      </c>
      <c r="J40" s="16">
        <f t="shared" si="14"/>
        <v>1</v>
      </c>
      <c r="N40" s="4">
        <v>9</v>
      </c>
      <c r="O40" s="4">
        <v>54.93</v>
      </c>
      <c r="P40" s="4">
        <v>10</v>
      </c>
      <c r="Q40" s="16">
        <f t="shared" si="15"/>
        <v>1</v>
      </c>
      <c r="AC40" s="4">
        <v>9</v>
      </c>
      <c r="AD40" s="4">
        <v>74.39</v>
      </c>
      <c r="AE40" s="4">
        <v>10</v>
      </c>
      <c r="AF40" s="16">
        <f t="shared" si="9"/>
        <v>1</v>
      </c>
      <c r="AR40" s="4">
        <v>9</v>
      </c>
      <c r="AS40" s="4">
        <v>62.15</v>
      </c>
      <c r="AT40" s="4">
        <v>9</v>
      </c>
      <c r="AU40" s="16">
        <f t="shared" si="10"/>
        <v>0.9</v>
      </c>
      <c r="BG40" s="4">
        <v>9</v>
      </c>
      <c r="BH40" s="4"/>
      <c r="BI40" s="4"/>
      <c r="BJ40" s="16">
        <f t="shared" si="11"/>
        <v>0</v>
      </c>
    </row>
    <row r="41" spans="1:62">
      <c r="F41" s="4">
        <v>10</v>
      </c>
      <c r="G41" s="1">
        <v>15</v>
      </c>
      <c r="H41" s="4">
        <v>54.92</v>
      </c>
      <c r="I41" s="4">
        <v>9</v>
      </c>
      <c r="J41" s="16">
        <f t="shared" si="14"/>
        <v>0.9</v>
      </c>
      <c r="N41" s="4">
        <v>10</v>
      </c>
      <c r="O41" s="4">
        <v>59.93</v>
      </c>
      <c r="P41" s="4">
        <v>10</v>
      </c>
      <c r="Q41" s="16">
        <f t="shared" si="15"/>
        <v>1</v>
      </c>
      <c r="AC41" s="4">
        <v>10</v>
      </c>
      <c r="AD41" s="4">
        <v>59.94</v>
      </c>
      <c r="AE41" s="4">
        <v>9</v>
      </c>
      <c r="AF41" s="16">
        <f t="shared" si="9"/>
        <v>0.9</v>
      </c>
      <c r="AR41" s="4">
        <v>10</v>
      </c>
      <c r="AS41" s="4">
        <v>54.93</v>
      </c>
      <c r="AT41" s="4">
        <v>9</v>
      </c>
      <c r="AU41" s="16">
        <f t="shared" si="10"/>
        <v>0.9</v>
      </c>
      <c r="BG41" s="4">
        <v>10</v>
      </c>
      <c r="BH41" s="4"/>
      <c r="BI41" s="4"/>
      <c r="BJ41" s="16">
        <f t="shared" si="11"/>
        <v>0</v>
      </c>
    </row>
    <row r="42" spans="1:62">
      <c r="F42" s="4">
        <v>11</v>
      </c>
      <c r="N42" s="4">
        <v>11</v>
      </c>
      <c r="O42" s="4">
        <v>54.93</v>
      </c>
      <c r="P42" s="4">
        <v>10</v>
      </c>
      <c r="Q42" s="16">
        <f t="shared" si="15"/>
        <v>1</v>
      </c>
      <c r="AC42" s="4">
        <v>11</v>
      </c>
      <c r="AD42" s="4">
        <v>74.38</v>
      </c>
      <c r="AE42" s="4">
        <v>10</v>
      </c>
      <c r="AF42" s="16">
        <f t="shared" si="9"/>
        <v>1</v>
      </c>
      <c r="AR42" s="4">
        <v>11</v>
      </c>
      <c r="AS42" s="4">
        <v>86.61</v>
      </c>
      <c r="AT42" s="4">
        <v>10</v>
      </c>
      <c r="AU42" s="16">
        <f t="shared" si="10"/>
        <v>1</v>
      </c>
      <c r="BG42" s="4">
        <v>11</v>
      </c>
      <c r="BH42" s="4"/>
      <c r="BI42" s="4"/>
      <c r="BJ42" s="16">
        <f t="shared" si="11"/>
        <v>0</v>
      </c>
    </row>
    <row r="43" spans="1:62">
      <c r="F43" s="4">
        <v>12</v>
      </c>
      <c r="N43" s="4">
        <v>12</v>
      </c>
      <c r="O43" s="4">
        <v>49.9</v>
      </c>
      <c r="P43" s="4">
        <v>10</v>
      </c>
      <c r="Q43" s="16">
        <f t="shared" si="15"/>
        <v>1</v>
      </c>
      <c r="AC43" s="4">
        <v>12</v>
      </c>
      <c r="AD43" s="4">
        <v>37.69</v>
      </c>
      <c r="AE43" s="4">
        <v>5</v>
      </c>
      <c r="AF43" s="16">
        <f t="shared" si="9"/>
        <v>0.5</v>
      </c>
      <c r="AR43" s="4">
        <v>12</v>
      </c>
      <c r="AS43" s="4">
        <v>37.69</v>
      </c>
      <c r="AT43" s="4">
        <v>5</v>
      </c>
      <c r="AU43" s="16">
        <f t="shared" si="10"/>
        <v>0.5</v>
      </c>
      <c r="BG43" s="4">
        <v>12</v>
      </c>
      <c r="BH43" s="4"/>
      <c r="BI43" s="4"/>
      <c r="BJ43" s="16">
        <f t="shared" si="11"/>
        <v>0</v>
      </c>
    </row>
    <row r="44" spans="1:62">
      <c r="F44" s="4">
        <v>13</v>
      </c>
      <c r="N44" s="4">
        <v>13</v>
      </c>
      <c r="O44" s="4">
        <v>62.15</v>
      </c>
      <c r="P44" s="4">
        <v>10</v>
      </c>
      <c r="Q44" s="16">
        <f t="shared" si="15"/>
        <v>1</v>
      </c>
      <c r="AC44" s="4">
        <v>13</v>
      </c>
      <c r="AD44" s="4">
        <v>62.16</v>
      </c>
      <c r="AE44" s="4">
        <v>10</v>
      </c>
      <c r="AF44" s="16">
        <f t="shared" si="9"/>
        <v>1</v>
      </c>
      <c r="AR44" s="4">
        <v>13</v>
      </c>
      <c r="AS44" s="4">
        <v>86.62</v>
      </c>
      <c r="AT44" s="4">
        <v>10</v>
      </c>
      <c r="AU44" s="16">
        <f t="shared" si="10"/>
        <v>1</v>
      </c>
      <c r="BG44" s="4">
        <v>13</v>
      </c>
      <c r="BH44" s="4"/>
      <c r="BI44" s="4"/>
      <c r="BJ44" s="16">
        <f t="shared" si="11"/>
        <v>0</v>
      </c>
    </row>
    <row r="45" spans="1:62">
      <c r="F45" s="4">
        <v>14</v>
      </c>
      <c r="N45" s="4">
        <v>14</v>
      </c>
      <c r="O45" s="4">
        <v>54.92</v>
      </c>
      <c r="P45" s="4">
        <v>10</v>
      </c>
      <c r="Q45" s="16">
        <f t="shared" si="15"/>
        <v>1</v>
      </c>
      <c r="AC45" s="4">
        <v>14</v>
      </c>
      <c r="AD45" s="4">
        <v>62.16</v>
      </c>
      <c r="AE45" s="4">
        <v>10</v>
      </c>
      <c r="AF45" s="16">
        <f t="shared" si="9"/>
        <v>1</v>
      </c>
      <c r="AR45" s="4">
        <v>14</v>
      </c>
      <c r="AS45" s="4">
        <v>54.93</v>
      </c>
      <c r="AT45" s="4">
        <v>10</v>
      </c>
      <c r="AU45" s="16">
        <f t="shared" si="10"/>
        <v>1</v>
      </c>
      <c r="BG45" s="4">
        <v>14</v>
      </c>
      <c r="BH45" s="4"/>
      <c r="BI45" s="4"/>
      <c r="BJ45" s="16">
        <f t="shared" si="11"/>
        <v>0</v>
      </c>
    </row>
    <row r="46" spans="1:62">
      <c r="F46" s="4">
        <v>15</v>
      </c>
      <c r="N46" s="4">
        <v>15</v>
      </c>
      <c r="O46" s="4">
        <v>54.93</v>
      </c>
      <c r="P46" s="4">
        <v>10</v>
      </c>
      <c r="Q46" s="16">
        <f t="shared" si="15"/>
        <v>1</v>
      </c>
      <c r="AC46" s="4">
        <v>15</v>
      </c>
      <c r="AD46" s="4">
        <v>54.93</v>
      </c>
      <c r="AE46" s="4">
        <v>10</v>
      </c>
      <c r="AF46" s="16">
        <f t="shared" si="9"/>
        <v>1</v>
      </c>
      <c r="AR46" s="4">
        <v>15</v>
      </c>
      <c r="AS46" s="4">
        <v>62.16</v>
      </c>
      <c r="AT46" s="4">
        <v>10</v>
      </c>
      <c r="AU46" s="16">
        <f t="shared" si="10"/>
        <v>1</v>
      </c>
      <c r="BG46" s="4">
        <v>15</v>
      </c>
      <c r="BH46" s="4"/>
      <c r="BI46" s="4"/>
      <c r="BJ46" s="16">
        <f t="shared" si="11"/>
        <v>0</v>
      </c>
    </row>
    <row r="47" spans="1:62">
      <c r="F47" s="4">
        <v>16</v>
      </c>
      <c r="N47" s="4">
        <v>16</v>
      </c>
      <c r="O47" s="4">
        <v>49.93</v>
      </c>
      <c r="P47" s="4">
        <v>10</v>
      </c>
      <c r="Q47" s="16">
        <f t="shared" si="15"/>
        <v>1</v>
      </c>
      <c r="AC47" s="4">
        <v>16</v>
      </c>
      <c r="AD47" s="4">
        <v>79.400000000000006</v>
      </c>
      <c r="AE47" s="4">
        <v>10</v>
      </c>
      <c r="AF47" s="16">
        <f t="shared" si="9"/>
        <v>1</v>
      </c>
      <c r="AR47" s="4">
        <v>16</v>
      </c>
      <c r="AS47" s="4">
        <v>74.400000000000006</v>
      </c>
      <c r="AT47" s="4">
        <v>10</v>
      </c>
      <c r="AU47" s="16">
        <f t="shared" si="10"/>
        <v>1</v>
      </c>
      <c r="BG47" s="4">
        <v>16</v>
      </c>
      <c r="BH47" s="4"/>
      <c r="BI47" s="4"/>
      <c r="BJ47" s="16">
        <f t="shared" si="11"/>
        <v>0</v>
      </c>
    </row>
    <row r="48" spans="1:62">
      <c r="F48" s="4">
        <v>17</v>
      </c>
      <c r="N48" s="4">
        <v>17</v>
      </c>
      <c r="O48" s="4">
        <v>49.93</v>
      </c>
      <c r="P48" s="4">
        <v>10</v>
      </c>
      <c r="Q48" s="16">
        <f t="shared" si="15"/>
        <v>1</v>
      </c>
      <c r="AC48" s="4">
        <v>17</v>
      </c>
      <c r="AD48" s="4">
        <v>49.94</v>
      </c>
      <c r="AE48" s="4">
        <v>9</v>
      </c>
      <c r="AF48" s="16">
        <f t="shared" si="9"/>
        <v>0.9</v>
      </c>
      <c r="AR48" s="4">
        <v>17</v>
      </c>
      <c r="AS48" s="4">
        <v>54.93</v>
      </c>
      <c r="AT48" s="4">
        <v>9</v>
      </c>
      <c r="AU48" s="16">
        <f t="shared" si="10"/>
        <v>0.9</v>
      </c>
      <c r="BG48" s="4">
        <v>17</v>
      </c>
      <c r="BH48" s="4"/>
      <c r="BI48" s="4"/>
      <c r="BJ48" s="16">
        <f t="shared" si="11"/>
        <v>0</v>
      </c>
    </row>
    <row r="49" spans="1:103">
      <c r="F49" s="4">
        <v>18</v>
      </c>
      <c r="N49" s="4">
        <v>18</v>
      </c>
      <c r="O49" s="4">
        <v>59.93</v>
      </c>
      <c r="P49" s="4">
        <v>10</v>
      </c>
      <c r="Q49" s="16">
        <f t="shared" si="15"/>
        <v>1</v>
      </c>
      <c r="AC49" s="4">
        <v>18</v>
      </c>
      <c r="AD49" s="4">
        <v>62.16</v>
      </c>
      <c r="AE49" s="4">
        <v>10</v>
      </c>
      <c r="AF49" s="16">
        <f t="shared" si="9"/>
        <v>1</v>
      </c>
      <c r="AR49" s="4">
        <v>18</v>
      </c>
      <c r="AS49" s="4">
        <v>74.400000000000006</v>
      </c>
      <c r="AT49" s="4">
        <v>10</v>
      </c>
      <c r="AU49" s="16">
        <f t="shared" si="10"/>
        <v>1</v>
      </c>
      <c r="BG49" s="4">
        <v>18</v>
      </c>
      <c r="BH49" s="4"/>
      <c r="BI49" s="4"/>
      <c r="BJ49" s="16">
        <f t="shared" si="11"/>
        <v>0</v>
      </c>
    </row>
    <row r="50" spans="1:103">
      <c r="F50" s="4">
        <v>19</v>
      </c>
      <c r="N50" s="4">
        <v>19</v>
      </c>
      <c r="O50" s="4">
        <v>62.16</v>
      </c>
      <c r="P50" s="4">
        <v>10</v>
      </c>
      <c r="Q50" s="16">
        <f t="shared" si="15"/>
        <v>1</v>
      </c>
      <c r="AC50" s="4">
        <v>19</v>
      </c>
      <c r="AD50" s="4">
        <v>42.7</v>
      </c>
      <c r="AE50" s="4">
        <v>7</v>
      </c>
      <c r="AF50" s="16">
        <f t="shared" si="9"/>
        <v>0.7</v>
      </c>
      <c r="AR50" s="4">
        <v>19</v>
      </c>
      <c r="AS50" s="4">
        <v>47071</v>
      </c>
      <c r="AT50" s="4">
        <v>7</v>
      </c>
      <c r="AU50" s="16">
        <f t="shared" si="10"/>
        <v>0.7</v>
      </c>
      <c r="BG50" s="4">
        <v>19</v>
      </c>
      <c r="BH50" s="4"/>
      <c r="BI50" s="4"/>
      <c r="BJ50" s="16">
        <f t="shared" si="11"/>
        <v>0</v>
      </c>
    </row>
    <row r="51" spans="1:103">
      <c r="F51" s="4">
        <v>20</v>
      </c>
      <c r="N51" s="4">
        <v>20</v>
      </c>
      <c r="O51" s="4">
        <v>67.16</v>
      </c>
      <c r="P51" s="4">
        <v>10</v>
      </c>
      <c r="Q51" s="16">
        <f t="shared" si="15"/>
        <v>1</v>
      </c>
      <c r="AC51" s="4">
        <v>20</v>
      </c>
      <c r="AD51" s="4">
        <v>86.62</v>
      </c>
      <c r="AE51" s="4">
        <v>10</v>
      </c>
      <c r="AF51" s="16">
        <f t="shared" si="9"/>
        <v>1</v>
      </c>
      <c r="AR51" s="4">
        <v>20</v>
      </c>
      <c r="AS51" s="4">
        <v>79.39</v>
      </c>
      <c r="AT51" s="4">
        <v>10</v>
      </c>
      <c r="AU51" s="16">
        <f t="shared" si="10"/>
        <v>1</v>
      </c>
      <c r="BG51" s="4">
        <v>20</v>
      </c>
      <c r="BH51" s="4"/>
      <c r="BI51" s="4"/>
      <c r="BJ51" s="16">
        <f t="shared" si="11"/>
        <v>0</v>
      </c>
    </row>
    <row r="53" spans="1:103">
      <c r="A53" s="182" t="s">
        <v>10</v>
      </c>
      <c r="B53" s="182"/>
      <c r="H53" s="1"/>
    </row>
    <row r="54" spans="1:103">
      <c r="A54" s="10">
        <v>1</v>
      </c>
      <c r="B54" s="11" t="s">
        <v>11</v>
      </c>
      <c r="H54" s="1"/>
    </row>
    <row r="55" spans="1:103" ht="15.75">
      <c r="H55" s="1"/>
      <c r="N55" s="183" t="s">
        <v>34</v>
      </c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  <c r="AA55" s="184"/>
      <c r="AB55" s="185"/>
      <c r="AC55" s="190" t="s">
        <v>35</v>
      </c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2"/>
      <c r="AR55" s="186" t="s">
        <v>36</v>
      </c>
      <c r="AS55" s="187"/>
      <c r="AT55" s="187"/>
      <c r="AU55" s="187"/>
      <c r="AV55" s="187"/>
      <c r="AW55" s="187"/>
      <c r="AX55" s="187"/>
      <c r="AY55" s="187"/>
      <c r="AZ55" s="187"/>
      <c r="BA55" s="187"/>
      <c r="BB55" s="187"/>
      <c r="BC55" s="187"/>
      <c r="BD55" s="187"/>
      <c r="BE55" s="187"/>
      <c r="BF55" s="188"/>
      <c r="BG55" s="176" t="s">
        <v>49</v>
      </c>
      <c r="BH55" s="177"/>
      <c r="BI55" s="177"/>
      <c r="BJ55" s="177"/>
      <c r="BK55" s="177"/>
      <c r="BL55" s="177"/>
      <c r="BM55" s="177"/>
      <c r="BN55" s="177"/>
      <c r="BO55" s="177"/>
      <c r="BP55" s="177"/>
      <c r="BQ55" s="177"/>
      <c r="BR55" s="177"/>
      <c r="BS55" s="177"/>
      <c r="BT55" s="177"/>
      <c r="BU55" s="178"/>
      <c r="BV55" s="170" t="s">
        <v>52</v>
      </c>
      <c r="BW55" s="171"/>
      <c r="BX55" s="171"/>
      <c r="BY55" s="171"/>
      <c r="BZ55" s="171"/>
      <c r="CA55" s="171"/>
      <c r="CB55" s="171"/>
      <c r="CC55" s="171"/>
      <c r="CD55" s="171"/>
      <c r="CE55" s="171"/>
      <c r="CF55" s="171"/>
      <c r="CG55" s="171"/>
      <c r="CH55" s="171"/>
      <c r="CI55" s="171"/>
      <c r="CJ55" s="172"/>
      <c r="CK55" s="173" t="s">
        <v>53</v>
      </c>
      <c r="CL55" s="174"/>
      <c r="CM55" s="174"/>
      <c r="CN55" s="174"/>
      <c r="CO55" s="174"/>
      <c r="CP55" s="174"/>
      <c r="CQ55" s="174"/>
      <c r="CR55" s="174"/>
      <c r="CS55" s="174"/>
      <c r="CT55" s="174"/>
      <c r="CU55" s="174"/>
      <c r="CV55" s="174"/>
      <c r="CW55" s="174"/>
      <c r="CX55" s="174"/>
      <c r="CY55" s="175"/>
    </row>
    <row r="56" spans="1:103" ht="60">
      <c r="A56" s="3" t="s">
        <v>4</v>
      </c>
      <c r="B56" s="3" t="s">
        <v>7</v>
      </c>
      <c r="C56" s="3" t="s">
        <v>8</v>
      </c>
      <c r="D56" s="3" t="s">
        <v>32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12</v>
      </c>
      <c r="L56" s="9" t="s">
        <v>13</v>
      </c>
      <c r="M56" s="9" t="s">
        <v>9</v>
      </c>
      <c r="N56" s="3" t="s">
        <v>43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44</v>
      </c>
      <c r="U56" s="3" t="s">
        <v>41</v>
      </c>
      <c r="V56" s="3" t="s">
        <v>9</v>
      </c>
      <c r="W56" s="41" t="s">
        <v>38</v>
      </c>
      <c r="X56" s="61" t="s">
        <v>56</v>
      </c>
      <c r="Y56" s="41" t="s">
        <v>9</v>
      </c>
      <c r="Z56" s="41" t="s">
        <v>56</v>
      </c>
      <c r="AA56" s="41" t="s">
        <v>37</v>
      </c>
      <c r="AB56" s="41" t="s">
        <v>56</v>
      </c>
      <c r="AC56" s="3" t="s">
        <v>43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44</v>
      </c>
      <c r="AJ56" s="3" t="s">
        <v>41</v>
      </c>
      <c r="AK56" s="3" t="s">
        <v>9</v>
      </c>
      <c r="AL56" s="46" t="s">
        <v>38</v>
      </c>
      <c r="AM56" s="46" t="s">
        <v>56</v>
      </c>
      <c r="AN56" s="46" t="s">
        <v>9</v>
      </c>
      <c r="AO56" s="46" t="s">
        <v>56</v>
      </c>
      <c r="AP56" s="46" t="s">
        <v>37</v>
      </c>
      <c r="AQ56" s="46" t="s">
        <v>56</v>
      </c>
      <c r="AR56" s="3" t="s">
        <v>43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44</v>
      </c>
      <c r="AY56" s="3" t="s">
        <v>41</v>
      </c>
      <c r="AZ56" s="3" t="s">
        <v>9</v>
      </c>
      <c r="BA56" s="107" t="s">
        <v>38</v>
      </c>
      <c r="BB56" s="107" t="s">
        <v>56</v>
      </c>
      <c r="BC56" s="107" t="s">
        <v>9</v>
      </c>
      <c r="BD56" s="107" t="s">
        <v>56</v>
      </c>
      <c r="BE56" s="107" t="s">
        <v>37</v>
      </c>
      <c r="BF56" s="107" t="s">
        <v>56</v>
      </c>
      <c r="BG56" s="3" t="s">
        <v>43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44</v>
      </c>
      <c r="BN56" s="3" t="s">
        <v>41</v>
      </c>
      <c r="BO56" s="3" t="s">
        <v>9</v>
      </c>
      <c r="BP56" s="108" t="s">
        <v>38</v>
      </c>
      <c r="BQ56" s="108" t="s">
        <v>56</v>
      </c>
      <c r="BR56" s="108" t="s">
        <v>9</v>
      </c>
      <c r="BS56" s="108" t="s">
        <v>56</v>
      </c>
      <c r="BT56" s="108" t="s">
        <v>37</v>
      </c>
      <c r="BU56" s="108" t="s">
        <v>56</v>
      </c>
      <c r="BV56" s="3" t="s">
        <v>43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44</v>
      </c>
      <c r="CC56" s="3" t="s">
        <v>41</v>
      </c>
      <c r="CD56" s="3" t="s">
        <v>9</v>
      </c>
      <c r="CE56" s="127" t="s">
        <v>38</v>
      </c>
      <c r="CF56" s="127" t="s">
        <v>56</v>
      </c>
      <c r="CG56" s="127" t="s">
        <v>9</v>
      </c>
      <c r="CH56" s="127" t="s">
        <v>56</v>
      </c>
      <c r="CI56" s="127" t="s">
        <v>37</v>
      </c>
      <c r="CJ56" s="127" t="s">
        <v>56</v>
      </c>
      <c r="CK56" s="3" t="s">
        <v>43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44</v>
      </c>
      <c r="CR56" s="3" t="s">
        <v>41</v>
      </c>
      <c r="CS56" s="3" t="s">
        <v>9</v>
      </c>
      <c r="CT56" s="133" t="s">
        <v>38</v>
      </c>
      <c r="CU56" s="133" t="s">
        <v>56</v>
      </c>
      <c r="CV56" s="133" t="s">
        <v>9</v>
      </c>
      <c r="CW56" s="133" t="s">
        <v>56</v>
      </c>
      <c r="CX56" s="133" t="s">
        <v>37</v>
      </c>
      <c r="CY56" s="133" t="s">
        <v>56</v>
      </c>
    </row>
    <row r="57" spans="1:103">
      <c r="A57" s="4">
        <f>A32</f>
        <v>10</v>
      </c>
      <c r="B57" s="13">
        <f>B32</f>
        <v>30</v>
      </c>
      <c r="C57" s="13">
        <f t="shared" ref="C57:D57" si="20">C32</f>
        <v>30</v>
      </c>
      <c r="D57" s="13">
        <f t="shared" si="20"/>
        <v>1.1111111111111112E-2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64.930000000000007</v>
      </c>
      <c r="P57" s="4">
        <v>10</v>
      </c>
      <c r="Q57" s="16">
        <f>P57/A$33</f>
        <v>1</v>
      </c>
      <c r="R57" s="92">
        <f>AVERAGE(O57:O76)</f>
        <v>64.930000000000035</v>
      </c>
      <c r="S57" s="92">
        <f>AVERAGEIF(O57:O76,"&gt;0")</f>
        <v>64.930000000000035</v>
      </c>
      <c r="T57" s="92">
        <f>VAR(O57:O76)</f>
        <v>8.5030901783822741E-28</v>
      </c>
      <c r="U57" s="92">
        <f>STDEV(O57:O76)</f>
        <v>2.9160058604848984E-14</v>
      </c>
      <c r="V57" s="93">
        <f>AVERAGE(Q57:Q76)</f>
        <v>1</v>
      </c>
      <c r="W57" s="44">
        <v>64.930000000000007</v>
      </c>
      <c r="X57" s="62">
        <v>0</v>
      </c>
      <c r="Y57" s="62">
        <v>10</v>
      </c>
      <c r="Z57" s="62">
        <v>0</v>
      </c>
      <c r="AA57" s="45">
        <f>Y57/$A58</f>
        <v>1</v>
      </c>
      <c r="AB57" s="45">
        <f>Z57/$A$33</f>
        <v>0</v>
      </c>
      <c r="AC57" s="4">
        <v>1</v>
      </c>
      <c r="AD57" s="4">
        <v>64.930000000000007</v>
      </c>
      <c r="AE57" s="4">
        <v>10</v>
      </c>
      <c r="AF57" s="16">
        <f t="shared" ref="AF57:AF76" si="21">AE57/A$34</f>
        <v>1</v>
      </c>
      <c r="AG57" s="92">
        <f>AVERAGE(AD57:AD76)</f>
        <v>64.930000000000035</v>
      </c>
      <c r="AH57" s="92">
        <f>AVERAGEIF(AD57:AD76,"&gt;0")</f>
        <v>64.930000000000035</v>
      </c>
      <c r="AI57" s="92">
        <f>VAR(AD57:AD76)</f>
        <v>8.5030901783822741E-28</v>
      </c>
      <c r="AJ57" s="92">
        <f>STDEV(AD57:AD76)</f>
        <v>2.9160058604848984E-14</v>
      </c>
      <c r="AK57" s="93">
        <f>AVERAGE(AF57:AF76)</f>
        <v>1</v>
      </c>
      <c r="AL57" s="48">
        <v>64.930000000000007</v>
      </c>
      <c r="AM57" s="63">
        <v>0</v>
      </c>
      <c r="AN57" s="63">
        <v>10</v>
      </c>
      <c r="AO57" s="63">
        <v>0</v>
      </c>
      <c r="AP57" s="49">
        <f>AN57/$A59</f>
        <v>1</v>
      </c>
      <c r="AQ57" s="49">
        <f>AO57/$A$34</f>
        <v>0</v>
      </c>
      <c r="AR57" s="4">
        <v>1</v>
      </c>
      <c r="AS57" s="4">
        <v>64.930000000000007</v>
      </c>
      <c r="AT57" s="4">
        <v>10</v>
      </c>
      <c r="AU57" s="16">
        <f t="shared" ref="AU57:AU76" si="22">AT57/A$35</f>
        <v>1</v>
      </c>
      <c r="AV57" s="92">
        <f>AVERAGE(AS57:AS76)</f>
        <v>64.930000000000035</v>
      </c>
      <c r="AW57" s="92">
        <f>AVERAGEIF(AS57:AS76,"&gt;0")</f>
        <v>64.930000000000035</v>
      </c>
      <c r="AX57" s="92">
        <f>VAR(AS57:AS76)</f>
        <v>8.5030901783822741E-28</v>
      </c>
      <c r="AY57" s="92">
        <f>STDEV(AS57:AS76)</f>
        <v>2.9160058604848984E-14</v>
      </c>
      <c r="AZ57" s="93">
        <f>AVERAGE(AU57:AU76)</f>
        <v>1</v>
      </c>
      <c r="BA57" s="121">
        <v>64.930000000000007</v>
      </c>
      <c r="BB57" s="122">
        <v>0</v>
      </c>
      <c r="BC57" s="122">
        <v>10</v>
      </c>
      <c r="BD57" s="122">
        <v>0</v>
      </c>
      <c r="BE57" s="123">
        <f>BC57/$A60</f>
        <v>1</v>
      </c>
      <c r="BF57" s="123">
        <f>BD57/$A$35</f>
        <v>0</v>
      </c>
      <c r="BG57" s="4">
        <v>1</v>
      </c>
      <c r="BH57" s="4">
        <v>54.94</v>
      </c>
      <c r="BI57" s="4">
        <v>10</v>
      </c>
      <c r="BJ57" s="16">
        <f t="shared" ref="BJ57:BJ76" si="23">BI57/A$61</f>
        <v>1</v>
      </c>
      <c r="BK57" s="92">
        <f>AVERAGE(BH57:BH76)</f>
        <v>65.636500000000012</v>
      </c>
      <c r="BL57" s="92">
        <f>AVERAGEIF(BH57:BH76,"&gt;0")</f>
        <v>65.636500000000012</v>
      </c>
      <c r="BM57" s="92">
        <f>VAR(BH57:BH76)</f>
        <v>127.46160289473559</v>
      </c>
      <c r="BN57" s="92">
        <f>STDEV(BH57:BH76)</f>
        <v>11.289889410208392</v>
      </c>
      <c r="BO57" s="93">
        <f>AVERAGE(BJ57:BJ76)</f>
        <v>0.97</v>
      </c>
      <c r="BP57" s="104">
        <v>65.7</v>
      </c>
      <c r="BQ57" s="105">
        <v>5.27</v>
      </c>
      <c r="BR57" s="105">
        <v>9.6999999999999993</v>
      </c>
      <c r="BS57" s="105">
        <v>0.52800000000000002</v>
      </c>
      <c r="BT57" s="106">
        <f>BR57/$A61</f>
        <v>0.97</v>
      </c>
      <c r="BU57" s="106">
        <f>BS57/$A$61</f>
        <v>5.28E-2</v>
      </c>
      <c r="BV57" s="4">
        <v>1</v>
      </c>
      <c r="BW57" s="4">
        <v>86.63</v>
      </c>
      <c r="BX57" s="4">
        <v>10</v>
      </c>
      <c r="BY57" s="16">
        <f t="shared" ref="BY57:BY76" si="24">BX57/A$62</f>
        <v>1</v>
      </c>
      <c r="BZ57" s="92">
        <f>AVERAGE(BW57:BW76)</f>
        <v>47.3155</v>
      </c>
      <c r="CA57" s="92">
        <f>AVERAGEIF(BW57:BW76,"&gt;0")</f>
        <v>47.3155</v>
      </c>
      <c r="CB57" s="92">
        <f>VAR(BW57:BW76)</f>
        <v>595.75686815789504</v>
      </c>
      <c r="CC57" s="92">
        <f>STDEV(BW57:BW76)</f>
        <v>24.408131189378164</v>
      </c>
      <c r="CD57" s="93">
        <f>AVERAGE(BY57:BY76)</f>
        <v>0.66500000000000015</v>
      </c>
      <c r="CE57" s="124">
        <v>50.3</v>
      </c>
      <c r="CF57" s="125">
        <v>9.89</v>
      </c>
      <c r="CG57" s="125">
        <v>6.65</v>
      </c>
      <c r="CH57" s="125">
        <v>1.28</v>
      </c>
      <c r="CI57" s="126">
        <f>CG57/$A62</f>
        <v>0.66500000000000004</v>
      </c>
      <c r="CJ57" s="126">
        <f>CH57/$A$62</f>
        <v>0.128</v>
      </c>
      <c r="CK57" s="4">
        <v>1</v>
      </c>
      <c r="CL57" s="4">
        <v>0</v>
      </c>
      <c r="CM57" s="4">
        <v>1</v>
      </c>
      <c r="CN57" s="16">
        <f t="shared" ref="CN57:CN76" si="25">CM57/A$63</f>
        <v>0.1</v>
      </c>
      <c r="CO57" s="92">
        <f>AVERAGE(CL57:CL76)</f>
        <v>72.003500000000003</v>
      </c>
      <c r="CP57" s="92">
        <f>AVERAGEIF(CL57:CL76,"&gt;0")</f>
        <v>180.00874999999999</v>
      </c>
      <c r="CQ57" s="92">
        <f>VAR(CL57:CL76)</f>
        <v>86779.500392368413</v>
      </c>
      <c r="CR57" s="92">
        <f>STDEV(CL57:CL76)</f>
        <v>294.58360509771825</v>
      </c>
      <c r="CS57" s="93">
        <f>AVERAGE(CN57:CN76)</f>
        <v>0.15000000000000002</v>
      </c>
      <c r="CT57" s="130">
        <v>6.52</v>
      </c>
      <c r="CU57" s="131">
        <v>4.16</v>
      </c>
      <c r="CV57" s="131">
        <v>1.5</v>
      </c>
      <c r="CW57" s="131">
        <v>0.32200000000000001</v>
      </c>
      <c r="CX57" s="132">
        <f>CV57/$A63</f>
        <v>0.15</v>
      </c>
      <c r="CY57" s="132">
        <f>CW57/$A$63</f>
        <v>3.2199999999999999E-2</v>
      </c>
    </row>
    <row r="58" spans="1:103">
      <c r="A58" s="4">
        <f t="shared" ref="A58:A61" si="26">A33</f>
        <v>10</v>
      </c>
      <c r="B58" s="14">
        <f t="shared" ref="B58:D58" si="27">B33</f>
        <v>22</v>
      </c>
      <c r="C58" s="14">
        <f t="shared" si="27"/>
        <v>22</v>
      </c>
      <c r="D58" s="14">
        <f t="shared" si="27"/>
        <v>2.0661157024793389E-2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64.930000000000007</v>
      </c>
      <c r="P58" s="4">
        <v>10</v>
      </c>
      <c r="Q58" s="16">
        <f t="shared" ref="Q58:Q76" si="28">P58/A$33</f>
        <v>1</v>
      </c>
      <c r="AC58" s="4">
        <v>2</v>
      </c>
      <c r="AD58" s="4">
        <v>64.930000000000007</v>
      </c>
      <c r="AE58" s="4">
        <v>10</v>
      </c>
      <c r="AF58" s="16">
        <f t="shared" si="21"/>
        <v>1</v>
      </c>
      <c r="AO58" s="64"/>
      <c r="AR58" s="4">
        <v>2</v>
      </c>
      <c r="AS58" s="4">
        <v>64.930000000000007</v>
      </c>
      <c r="AT58" s="4">
        <v>10</v>
      </c>
      <c r="AU58" s="16">
        <f t="shared" si="22"/>
        <v>1</v>
      </c>
      <c r="BG58" s="4">
        <v>2</v>
      </c>
      <c r="BH58" s="4">
        <v>74.900000000000006</v>
      </c>
      <c r="BI58" s="4">
        <v>10</v>
      </c>
      <c r="BJ58" s="16">
        <f t="shared" si="23"/>
        <v>1</v>
      </c>
      <c r="BV58" s="4">
        <v>2</v>
      </c>
      <c r="BW58" s="4">
        <v>86.62</v>
      </c>
      <c r="BX58" s="4">
        <v>10</v>
      </c>
      <c r="BY58" s="16">
        <f t="shared" si="24"/>
        <v>1</v>
      </c>
      <c r="CK58" s="4">
        <v>2</v>
      </c>
      <c r="CL58" s="4">
        <v>0</v>
      </c>
      <c r="CM58" s="4">
        <v>1</v>
      </c>
      <c r="CN58" s="16">
        <f t="shared" si="25"/>
        <v>0.1</v>
      </c>
    </row>
    <row r="59" spans="1:103">
      <c r="A59" s="4">
        <f t="shared" si="26"/>
        <v>10</v>
      </c>
      <c r="B59" s="47">
        <f t="shared" ref="B59:D59" si="29">B34</f>
        <v>32</v>
      </c>
      <c r="C59" s="47">
        <f t="shared" si="29"/>
        <v>32</v>
      </c>
      <c r="D59" s="47">
        <f t="shared" si="29"/>
        <v>9.765625E-3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64.930000000000007</v>
      </c>
      <c r="P59" s="4">
        <v>10</v>
      </c>
      <c r="Q59" s="16">
        <f t="shared" si="28"/>
        <v>1</v>
      </c>
      <c r="U59" s="189" t="s">
        <v>57</v>
      </c>
      <c r="AC59" s="4">
        <v>3</v>
      </c>
      <c r="AD59" s="4">
        <v>64.930000000000007</v>
      </c>
      <c r="AE59" s="4">
        <v>10</v>
      </c>
      <c r="AF59" s="16">
        <f t="shared" si="21"/>
        <v>1</v>
      </c>
      <c r="AJ59" s="189" t="s">
        <v>57</v>
      </c>
      <c r="AR59" s="4">
        <v>3</v>
      </c>
      <c r="AS59" s="4">
        <v>64.930000000000007</v>
      </c>
      <c r="AT59" s="4">
        <v>10</v>
      </c>
      <c r="AU59" s="16">
        <f t="shared" si="22"/>
        <v>1</v>
      </c>
      <c r="AY59" s="189" t="s">
        <v>57</v>
      </c>
      <c r="BG59" s="4">
        <v>3</v>
      </c>
      <c r="BH59" s="4">
        <v>49.93</v>
      </c>
      <c r="BI59" s="4">
        <v>10</v>
      </c>
      <c r="BJ59" s="16">
        <f t="shared" si="23"/>
        <v>1</v>
      </c>
      <c r="BN59" s="189" t="s">
        <v>57</v>
      </c>
      <c r="BV59" s="4">
        <v>3</v>
      </c>
      <c r="BW59" s="4">
        <v>62.16</v>
      </c>
      <c r="BX59" s="4">
        <v>10</v>
      </c>
      <c r="BY59" s="16">
        <f t="shared" si="24"/>
        <v>1</v>
      </c>
      <c r="CC59" s="189" t="s">
        <v>57</v>
      </c>
      <c r="CK59" s="4">
        <v>3</v>
      </c>
      <c r="CL59" s="4">
        <v>13.23</v>
      </c>
      <c r="CM59" s="4">
        <v>2</v>
      </c>
      <c r="CN59" s="16">
        <f t="shared" si="25"/>
        <v>0.2</v>
      </c>
      <c r="CR59" s="189" t="s">
        <v>57</v>
      </c>
    </row>
    <row r="60" spans="1:103">
      <c r="A60" s="4">
        <f t="shared" si="26"/>
        <v>10</v>
      </c>
      <c r="B60" s="50">
        <f t="shared" ref="B60:D61" si="30">B35</f>
        <v>35</v>
      </c>
      <c r="C60" s="50">
        <f t="shared" si="30"/>
        <v>35</v>
      </c>
      <c r="D60" s="50">
        <f t="shared" si="30"/>
        <v>8.1632653061224497E-3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64.930000000000007</v>
      </c>
      <c r="P60" s="4">
        <v>10</v>
      </c>
      <c r="Q60" s="16">
        <f t="shared" si="28"/>
        <v>1</v>
      </c>
      <c r="U60" s="163"/>
      <c r="AC60" s="4">
        <v>4</v>
      </c>
      <c r="AD60" s="4">
        <v>64.930000000000007</v>
      </c>
      <c r="AE60" s="4">
        <v>10</v>
      </c>
      <c r="AF60" s="16">
        <f t="shared" si="21"/>
        <v>1</v>
      </c>
      <c r="AJ60" s="163"/>
      <c r="AR60" s="4">
        <v>4</v>
      </c>
      <c r="AS60" s="4">
        <v>64.930000000000007</v>
      </c>
      <c r="AT60" s="4">
        <v>10</v>
      </c>
      <c r="AU60" s="16">
        <f t="shared" si="22"/>
        <v>1</v>
      </c>
      <c r="AY60" s="163"/>
      <c r="BG60" s="4">
        <v>4</v>
      </c>
      <c r="BH60" s="4">
        <v>72.17</v>
      </c>
      <c r="BI60" s="4">
        <v>10</v>
      </c>
      <c r="BJ60" s="16">
        <f t="shared" si="23"/>
        <v>1</v>
      </c>
      <c r="BN60" s="163"/>
      <c r="BV60" s="4">
        <v>4</v>
      </c>
      <c r="BW60" s="4">
        <v>25.46</v>
      </c>
      <c r="BX60" s="4">
        <v>3</v>
      </c>
      <c r="BY60" s="16">
        <f t="shared" si="24"/>
        <v>0.3</v>
      </c>
      <c r="CC60" s="163"/>
      <c r="CK60" s="4">
        <v>4</v>
      </c>
      <c r="CL60" s="4">
        <v>13.23</v>
      </c>
      <c r="CM60" s="4">
        <v>2</v>
      </c>
      <c r="CN60" s="16">
        <f t="shared" si="25"/>
        <v>0.2</v>
      </c>
      <c r="CR60" s="163"/>
    </row>
    <row r="61" spans="1:103">
      <c r="A61" s="4">
        <f t="shared" si="26"/>
        <v>10</v>
      </c>
      <c r="B61" s="111">
        <f t="shared" si="30"/>
        <v>100</v>
      </c>
      <c r="C61" s="111">
        <f t="shared" si="30"/>
        <v>100</v>
      </c>
      <c r="D61" s="111">
        <f t="shared" si="30"/>
        <v>1E-3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64.930000000000007</v>
      </c>
      <c r="P61" s="4">
        <v>10</v>
      </c>
      <c r="Q61" s="16">
        <f t="shared" si="28"/>
        <v>1</v>
      </c>
      <c r="U61">
        <f>CONFIDENCE(0.05,U57,20)</f>
        <v>1.2779724325842119E-14</v>
      </c>
      <c r="AC61" s="4">
        <v>5</v>
      </c>
      <c r="AD61" s="4">
        <v>64.930000000000007</v>
      </c>
      <c r="AE61" s="4">
        <v>10</v>
      </c>
      <c r="AF61" s="16">
        <f t="shared" si="21"/>
        <v>1</v>
      </c>
      <c r="AJ61">
        <f>CONFIDENCE(0.05,AJ57,20)</f>
        <v>1.2779724325842119E-14</v>
      </c>
      <c r="AR61" s="4">
        <v>5</v>
      </c>
      <c r="AS61" s="4">
        <v>64.930000000000007</v>
      </c>
      <c r="AT61" s="4">
        <v>10</v>
      </c>
      <c r="AU61" s="16">
        <f t="shared" si="22"/>
        <v>1</v>
      </c>
      <c r="AY61">
        <f>CONFIDENCE(0.05,AY57,20)</f>
        <v>1.2779724325842119E-14</v>
      </c>
      <c r="BG61" s="4">
        <v>5</v>
      </c>
      <c r="BH61" s="4">
        <v>67.16</v>
      </c>
      <c r="BI61" s="4">
        <v>10</v>
      </c>
      <c r="BJ61" s="16">
        <f t="shared" si="23"/>
        <v>1</v>
      </c>
      <c r="BN61">
        <f>CONFIDENCE(0.05,BN57,20)</f>
        <v>4.947921274332252</v>
      </c>
      <c r="BV61" s="4">
        <v>5</v>
      </c>
      <c r="BW61" s="4">
        <v>19.93</v>
      </c>
      <c r="BX61" s="4">
        <v>6</v>
      </c>
      <c r="BY61" s="16">
        <f t="shared" si="24"/>
        <v>0.6</v>
      </c>
      <c r="CC61">
        <f>CONFIDENCE(0.05,CC57,20)</f>
        <v>10.697138580420123</v>
      </c>
      <c r="CK61" s="4">
        <v>5</v>
      </c>
      <c r="CL61" s="4">
        <v>0</v>
      </c>
      <c r="CM61" s="4">
        <v>1</v>
      </c>
      <c r="CN61" s="16">
        <f t="shared" si="25"/>
        <v>0.1</v>
      </c>
      <c r="CR61">
        <f>CONFIDENCE(0.05,CR57,20)</f>
        <v>129.1045849762302</v>
      </c>
    </row>
    <row r="62" spans="1:103">
      <c r="A62" s="1">
        <f t="shared" ref="A62:D62" si="31">A37</f>
        <v>10</v>
      </c>
      <c r="B62" s="128">
        <f t="shared" si="31"/>
        <v>141</v>
      </c>
      <c r="C62" s="128">
        <f t="shared" si="31"/>
        <v>141</v>
      </c>
      <c r="D62" s="136">
        <f t="shared" si="31"/>
        <v>5.0299280720285703E-4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64.930000000000007</v>
      </c>
      <c r="P62" s="4">
        <v>10</v>
      </c>
      <c r="Q62" s="16">
        <f t="shared" si="28"/>
        <v>1</v>
      </c>
      <c r="AC62" s="4">
        <v>6</v>
      </c>
      <c r="AD62" s="4">
        <v>64.930000000000007</v>
      </c>
      <c r="AE62" s="4">
        <v>10</v>
      </c>
      <c r="AF62" s="16">
        <f t="shared" si="21"/>
        <v>1</v>
      </c>
      <c r="AR62" s="4">
        <v>6</v>
      </c>
      <c r="AS62" s="4">
        <v>64.930000000000007</v>
      </c>
      <c r="AT62" s="4">
        <v>10</v>
      </c>
      <c r="AU62" s="16">
        <f t="shared" si="22"/>
        <v>1</v>
      </c>
      <c r="BG62" s="4">
        <v>6</v>
      </c>
      <c r="BH62" s="4">
        <v>79.400000000000006</v>
      </c>
      <c r="BI62" s="4">
        <v>10</v>
      </c>
      <c r="BJ62" s="16">
        <f t="shared" si="23"/>
        <v>1</v>
      </c>
      <c r="BV62" s="4">
        <v>6</v>
      </c>
      <c r="BW62" s="4">
        <v>0.47</v>
      </c>
      <c r="BX62" s="4">
        <v>4</v>
      </c>
      <c r="BY62" s="16">
        <f t="shared" si="24"/>
        <v>0.4</v>
      </c>
      <c r="CK62" s="4">
        <v>6</v>
      </c>
      <c r="CL62" s="4">
        <v>0</v>
      </c>
      <c r="CM62" s="4">
        <v>1</v>
      </c>
      <c r="CN62" s="16">
        <f t="shared" si="25"/>
        <v>0.1</v>
      </c>
    </row>
    <row r="63" spans="1:103">
      <c r="A63" s="1">
        <f t="shared" ref="A63:D63" si="32">A38</f>
        <v>10</v>
      </c>
      <c r="B63" s="135">
        <f t="shared" si="32"/>
        <v>316</v>
      </c>
      <c r="C63" s="135">
        <f t="shared" si="32"/>
        <v>316</v>
      </c>
      <c r="D63" s="137">
        <f t="shared" si="32"/>
        <v>1.0014420765902901E-4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64.930000000000007</v>
      </c>
      <c r="P63" s="4">
        <v>10</v>
      </c>
      <c r="Q63" s="16">
        <f t="shared" si="28"/>
        <v>1</v>
      </c>
      <c r="AC63" s="4">
        <v>7</v>
      </c>
      <c r="AD63" s="4">
        <v>64.930000000000007</v>
      </c>
      <c r="AE63" s="4">
        <v>10</v>
      </c>
      <c r="AF63" s="16">
        <f t="shared" si="21"/>
        <v>1</v>
      </c>
      <c r="AR63" s="4">
        <v>7</v>
      </c>
      <c r="AS63" s="4">
        <v>64.930000000000007</v>
      </c>
      <c r="AT63" s="4">
        <v>10</v>
      </c>
      <c r="AU63" s="16">
        <f t="shared" si="22"/>
        <v>1</v>
      </c>
      <c r="BG63" s="4">
        <v>7</v>
      </c>
      <c r="BH63" s="4">
        <v>74.400000000000006</v>
      </c>
      <c r="BI63" s="4">
        <v>10</v>
      </c>
      <c r="BJ63" s="16">
        <f t="shared" si="23"/>
        <v>1</v>
      </c>
      <c r="BV63" s="4">
        <v>7</v>
      </c>
      <c r="BW63" s="4">
        <v>62.16</v>
      </c>
      <c r="BX63" s="4">
        <v>9</v>
      </c>
      <c r="BY63" s="16">
        <f t="shared" si="24"/>
        <v>0.9</v>
      </c>
      <c r="CK63" s="4">
        <v>7</v>
      </c>
      <c r="CL63" s="4">
        <v>0</v>
      </c>
      <c r="CM63" s="4">
        <v>1</v>
      </c>
      <c r="CN63" s="16">
        <f t="shared" si="25"/>
        <v>0.1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64.930000000000007</v>
      </c>
      <c r="P64" s="4">
        <v>10</v>
      </c>
      <c r="Q64" s="16">
        <f t="shared" si="28"/>
        <v>1</v>
      </c>
      <c r="AC64" s="4">
        <v>8</v>
      </c>
      <c r="AD64" s="4">
        <v>64.930000000000007</v>
      </c>
      <c r="AE64" s="4">
        <v>10</v>
      </c>
      <c r="AF64" s="16">
        <f t="shared" si="21"/>
        <v>1</v>
      </c>
      <c r="AR64" s="4">
        <v>8</v>
      </c>
      <c r="AS64" s="4">
        <v>64.930000000000007</v>
      </c>
      <c r="AT64" s="4">
        <v>10</v>
      </c>
      <c r="AU64" s="16">
        <f t="shared" si="22"/>
        <v>1</v>
      </c>
      <c r="BG64" s="4">
        <v>8</v>
      </c>
      <c r="BH64" s="4">
        <v>62.15</v>
      </c>
      <c r="BI64" s="4">
        <v>10</v>
      </c>
      <c r="BJ64" s="16">
        <f t="shared" si="23"/>
        <v>1</v>
      </c>
      <c r="BV64" s="4">
        <v>8</v>
      </c>
      <c r="BW64" s="4">
        <v>37.700000000000003</v>
      </c>
      <c r="BX64" s="4">
        <v>7</v>
      </c>
      <c r="BY64" s="16">
        <f t="shared" si="24"/>
        <v>0.7</v>
      </c>
      <c r="CK64" s="4">
        <v>8</v>
      </c>
      <c r="CL64" s="4">
        <v>0</v>
      </c>
      <c r="CM64" s="4">
        <v>1</v>
      </c>
      <c r="CN64" s="16">
        <f t="shared" si="25"/>
        <v>0.1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64.930000000000007</v>
      </c>
      <c r="P65" s="4">
        <v>10</v>
      </c>
      <c r="Q65" s="16">
        <f t="shared" si="28"/>
        <v>1</v>
      </c>
      <c r="AC65" s="4">
        <v>9</v>
      </c>
      <c r="AD65" s="4">
        <v>64.930000000000007</v>
      </c>
      <c r="AE65" s="4">
        <v>10</v>
      </c>
      <c r="AF65" s="16">
        <f t="shared" si="21"/>
        <v>1</v>
      </c>
      <c r="AR65" s="4">
        <v>9</v>
      </c>
      <c r="AS65" s="4">
        <v>64.930000000000007</v>
      </c>
      <c r="AT65" s="4">
        <v>10</v>
      </c>
      <c r="AU65" s="16">
        <f t="shared" si="22"/>
        <v>1</v>
      </c>
      <c r="BG65" s="4">
        <v>9</v>
      </c>
      <c r="BH65" s="4">
        <v>74.38</v>
      </c>
      <c r="BI65" s="4">
        <v>10</v>
      </c>
      <c r="BJ65" s="16">
        <f t="shared" si="23"/>
        <v>1</v>
      </c>
      <c r="BV65" s="4">
        <v>9</v>
      </c>
      <c r="BW65" s="4">
        <v>62.15</v>
      </c>
      <c r="BX65" s="4">
        <v>7</v>
      </c>
      <c r="BY65" s="16">
        <f t="shared" si="24"/>
        <v>0.7</v>
      </c>
      <c r="CK65" s="4">
        <v>9</v>
      </c>
      <c r="CL65" s="4">
        <v>0</v>
      </c>
      <c r="CM65" s="4">
        <v>1</v>
      </c>
      <c r="CN65" s="16">
        <f t="shared" si="25"/>
        <v>0.1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64.930000000000007</v>
      </c>
      <c r="P66" s="4">
        <v>10</v>
      </c>
      <c r="Q66" s="16">
        <f t="shared" si="28"/>
        <v>1</v>
      </c>
      <c r="AC66" s="4">
        <v>10</v>
      </c>
      <c r="AD66" s="4">
        <v>64.930000000000007</v>
      </c>
      <c r="AE66" s="4">
        <v>10</v>
      </c>
      <c r="AF66" s="16">
        <f t="shared" si="21"/>
        <v>1</v>
      </c>
      <c r="AR66" s="4">
        <v>10</v>
      </c>
      <c r="AS66" s="4">
        <v>64.930000000000007</v>
      </c>
      <c r="AT66" s="4">
        <v>10</v>
      </c>
      <c r="AU66" s="16">
        <f t="shared" si="22"/>
        <v>1</v>
      </c>
      <c r="BG66" s="4">
        <v>10</v>
      </c>
      <c r="BH66" s="4">
        <v>54.92</v>
      </c>
      <c r="BI66" s="4">
        <v>9</v>
      </c>
      <c r="BJ66" s="16">
        <f t="shared" si="23"/>
        <v>0.9</v>
      </c>
      <c r="BV66" s="4">
        <v>10</v>
      </c>
      <c r="BW66" s="4">
        <v>47.71</v>
      </c>
      <c r="BX66" s="4">
        <v>8</v>
      </c>
      <c r="BY66" s="16">
        <f t="shared" si="24"/>
        <v>0.8</v>
      </c>
      <c r="CK66" s="4">
        <v>10</v>
      </c>
      <c r="CL66" s="4">
        <v>0</v>
      </c>
      <c r="CM66" s="4">
        <v>1</v>
      </c>
      <c r="CN66" s="16">
        <f t="shared" si="25"/>
        <v>0.1</v>
      </c>
    </row>
    <row r="67" spans="6:92">
      <c r="F67" s="4">
        <v>11</v>
      </c>
      <c r="G67" s="1">
        <v>50</v>
      </c>
      <c r="N67" s="4">
        <v>11</v>
      </c>
      <c r="O67" s="4">
        <v>64.930000000000007</v>
      </c>
      <c r="P67" s="4">
        <v>10</v>
      </c>
      <c r="Q67" s="16">
        <f t="shared" si="28"/>
        <v>1</v>
      </c>
      <c r="AC67" s="4">
        <v>11</v>
      </c>
      <c r="AD67" s="4">
        <v>64.930000000000007</v>
      </c>
      <c r="AE67" s="4">
        <v>10</v>
      </c>
      <c r="AF67" s="16">
        <f t="shared" si="21"/>
        <v>1</v>
      </c>
      <c r="AR67" s="4">
        <v>11</v>
      </c>
      <c r="AS67" s="4">
        <v>64.930000000000007</v>
      </c>
      <c r="AT67" s="4">
        <v>10</v>
      </c>
      <c r="AU67" s="16">
        <f t="shared" si="22"/>
        <v>1</v>
      </c>
      <c r="BG67" s="4">
        <v>11</v>
      </c>
      <c r="BH67" s="4">
        <v>74.38</v>
      </c>
      <c r="BI67" s="4">
        <v>10</v>
      </c>
      <c r="BJ67" s="16">
        <f t="shared" si="23"/>
        <v>1</v>
      </c>
      <c r="BV67" s="4">
        <v>11</v>
      </c>
      <c r="BW67" s="4">
        <v>49.92</v>
      </c>
      <c r="BX67" s="4">
        <v>5</v>
      </c>
      <c r="BY67" s="16">
        <f t="shared" si="24"/>
        <v>0.5</v>
      </c>
      <c r="CK67" s="4">
        <v>11</v>
      </c>
      <c r="CL67" s="4">
        <v>0</v>
      </c>
      <c r="CM67" s="4">
        <v>1</v>
      </c>
      <c r="CN67" s="16">
        <f t="shared" si="25"/>
        <v>0.1</v>
      </c>
    </row>
    <row r="68" spans="6:92">
      <c r="F68" s="4">
        <v>12</v>
      </c>
      <c r="G68" s="1">
        <v>50</v>
      </c>
      <c r="N68" s="4">
        <v>12</v>
      </c>
      <c r="O68" s="4">
        <v>64.930000000000007</v>
      </c>
      <c r="P68" s="4">
        <v>10</v>
      </c>
      <c r="Q68" s="16">
        <f t="shared" si="28"/>
        <v>1</v>
      </c>
      <c r="AC68" s="4">
        <v>12</v>
      </c>
      <c r="AD68" s="4">
        <v>64.930000000000007</v>
      </c>
      <c r="AE68" s="4">
        <v>10</v>
      </c>
      <c r="AF68" s="16">
        <f t="shared" si="21"/>
        <v>1</v>
      </c>
      <c r="AR68" s="4">
        <v>12</v>
      </c>
      <c r="AS68" s="4">
        <v>64.930000000000007</v>
      </c>
      <c r="AT68" s="4">
        <v>10</v>
      </c>
      <c r="AU68" s="16">
        <f t="shared" si="22"/>
        <v>1</v>
      </c>
      <c r="BG68" s="4">
        <v>12</v>
      </c>
      <c r="BH68" s="4">
        <v>37.69</v>
      </c>
      <c r="BI68" s="4">
        <v>5</v>
      </c>
      <c r="BJ68" s="16">
        <f t="shared" si="23"/>
        <v>0.5</v>
      </c>
      <c r="BV68" s="4">
        <v>12</v>
      </c>
      <c r="BW68" s="4">
        <v>37.69</v>
      </c>
      <c r="BX68" s="4">
        <v>5</v>
      </c>
      <c r="BY68" s="16">
        <f t="shared" si="24"/>
        <v>0.5</v>
      </c>
      <c r="CK68" s="4">
        <v>12</v>
      </c>
      <c r="CL68" s="4">
        <v>0</v>
      </c>
      <c r="CM68" s="4">
        <v>1</v>
      </c>
      <c r="CN68" s="16">
        <f t="shared" si="25"/>
        <v>0.1</v>
      </c>
    </row>
    <row r="69" spans="6:92">
      <c r="F69" s="4">
        <v>13</v>
      </c>
      <c r="G69" s="1">
        <v>50</v>
      </c>
      <c r="N69" s="4">
        <v>13</v>
      </c>
      <c r="O69" s="4">
        <v>64.930000000000007</v>
      </c>
      <c r="P69" s="4">
        <v>10</v>
      </c>
      <c r="Q69" s="16">
        <f t="shared" si="28"/>
        <v>1</v>
      </c>
      <c r="AC69" s="4">
        <v>13</v>
      </c>
      <c r="AD69" s="4">
        <v>64.930000000000007</v>
      </c>
      <c r="AE69" s="4">
        <v>10</v>
      </c>
      <c r="AF69" s="16">
        <f t="shared" si="21"/>
        <v>1</v>
      </c>
      <c r="AR69" s="4">
        <v>13</v>
      </c>
      <c r="AS69" s="4">
        <v>64.930000000000007</v>
      </c>
      <c r="AT69" s="4">
        <v>10</v>
      </c>
      <c r="AU69" s="16">
        <f t="shared" si="22"/>
        <v>1</v>
      </c>
      <c r="BG69" s="4">
        <v>13</v>
      </c>
      <c r="BH69" s="4">
        <v>67.16</v>
      </c>
      <c r="BI69" s="4">
        <v>10</v>
      </c>
      <c r="BJ69" s="16">
        <f t="shared" si="23"/>
        <v>1</v>
      </c>
      <c r="BV69" s="4">
        <v>13</v>
      </c>
      <c r="BW69" s="4">
        <v>25.46</v>
      </c>
      <c r="BX69" s="4">
        <v>3</v>
      </c>
      <c r="BY69" s="16">
        <f t="shared" si="24"/>
        <v>0.3</v>
      </c>
      <c r="CK69" s="4">
        <v>13</v>
      </c>
      <c r="CL69" s="4">
        <v>13.23</v>
      </c>
      <c r="CM69" s="4">
        <v>2</v>
      </c>
      <c r="CN69" s="16">
        <f t="shared" si="25"/>
        <v>0.2</v>
      </c>
    </row>
    <row r="70" spans="6:92">
      <c r="F70" s="4">
        <v>14</v>
      </c>
      <c r="G70" s="1">
        <v>50</v>
      </c>
      <c r="N70" s="4">
        <v>14</v>
      </c>
      <c r="O70" s="4">
        <v>64.930000000000007</v>
      </c>
      <c r="P70" s="4">
        <v>10</v>
      </c>
      <c r="Q70" s="16">
        <f t="shared" si="28"/>
        <v>1</v>
      </c>
      <c r="AC70" s="4">
        <v>14</v>
      </c>
      <c r="AD70" s="4">
        <v>64.930000000000007</v>
      </c>
      <c r="AE70" s="4">
        <v>10</v>
      </c>
      <c r="AF70" s="16">
        <f t="shared" si="21"/>
        <v>1</v>
      </c>
      <c r="AR70" s="4">
        <v>14</v>
      </c>
      <c r="AS70" s="4">
        <v>64.930000000000007</v>
      </c>
      <c r="AT70" s="4">
        <v>10</v>
      </c>
      <c r="AU70" s="16">
        <f t="shared" si="22"/>
        <v>1</v>
      </c>
      <c r="BG70" s="4">
        <v>14</v>
      </c>
      <c r="BH70" s="4">
        <v>59.93</v>
      </c>
      <c r="BI70" s="4">
        <v>10</v>
      </c>
      <c r="BJ70" s="16">
        <f t="shared" si="23"/>
        <v>1</v>
      </c>
      <c r="BV70" s="4">
        <v>14</v>
      </c>
      <c r="BW70" s="4">
        <v>74.39</v>
      </c>
      <c r="BX70" s="4">
        <v>10</v>
      </c>
      <c r="BY70" s="16">
        <f t="shared" si="24"/>
        <v>1</v>
      </c>
      <c r="CK70" s="4">
        <v>14</v>
      </c>
      <c r="CL70" s="4">
        <v>13.23</v>
      </c>
      <c r="CM70" s="4">
        <v>2</v>
      </c>
      <c r="CN70" s="16">
        <f t="shared" si="25"/>
        <v>0.2</v>
      </c>
    </row>
    <row r="71" spans="6:92">
      <c r="F71" s="4">
        <v>15</v>
      </c>
      <c r="G71" s="1">
        <v>50</v>
      </c>
      <c r="N71" s="4">
        <v>15</v>
      </c>
      <c r="O71" s="4">
        <v>64.930000000000007</v>
      </c>
      <c r="P71" s="4">
        <v>10</v>
      </c>
      <c r="Q71" s="16">
        <f t="shared" si="28"/>
        <v>1</v>
      </c>
      <c r="AC71" s="4">
        <v>15</v>
      </c>
      <c r="AD71" s="4">
        <v>64.930000000000007</v>
      </c>
      <c r="AE71" s="4">
        <v>10</v>
      </c>
      <c r="AF71" s="16">
        <f t="shared" si="21"/>
        <v>1</v>
      </c>
      <c r="AR71" s="4">
        <v>15</v>
      </c>
      <c r="AS71" s="4">
        <v>64.930000000000007</v>
      </c>
      <c r="AT71" s="4">
        <v>10</v>
      </c>
      <c r="AU71" s="16">
        <f t="shared" si="22"/>
        <v>1</v>
      </c>
      <c r="BG71" s="4">
        <v>15</v>
      </c>
      <c r="BH71" s="4">
        <v>54.94</v>
      </c>
      <c r="BI71" s="4">
        <v>10</v>
      </c>
      <c r="BJ71" s="16">
        <f t="shared" si="23"/>
        <v>1</v>
      </c>
      <c r="BV71" s="4">
        <v>15</v>
      </c>
      <c r="BW71" s="4">
        <v>54.93</v>
      </c>
      <c r="BX71" s="4">
        <v>10</v>
      </c>
      <c r="BY71" s="16">
        <f t="shared" si="24"/>
        <v>1</v>
      </c>
      <c r="CK71" s="4">
        <v>15</v>
      </c>
      <c r="CL71" s="4">
        <v>0</v>
      </c>
      <c r="CM71" s="4">
        <v>1</v>
      </c>
      <c r="CN71" s="16">
        <f t="shared" si="25"/>
        <v>0.1</v>
      </c>
    </row>
    <row r="72" spans="6:92">
      <c r="F72" s="4">
        <v>16</v>
      </c>
      <c r="G72" s="1">
        <v>50</v>
      </c>
      <c r="N72" s="4">
        <v>16</v>
      </c>
      <c r="O72" s="4">
        <v>64.930000000000007</v>
      </c>
      <c r="P72" s="4">
        <v>10</v>
      </c>
      <c r="Q72" s="16">
        <f t="shared" si="28"/>
        <v>1</v>
      </c>
      <c r="AC72" s="4">
        <v>16</v>
      </c>
      <c r="AD72" s="4">
        <v>64.930000000000007</v>
      </c>
      <c r="AE72" s="4">
        <v>10</v>
      </c>
      <c r="AF72" s="16">
        <f t="shared" si="21"/>
        <v>1</v>
      </c>
      <c r="AR72" s="4">
        <v>16</v>
      </c>
      <c r="AS72" s="4">
        <v>64.930000000000007</v>
      </c>
      <c r="AT72" s="4">
        <v>10</v>
      </c>
      <c r="AU72" s="16">
        <f t="shared" si="22"/>
        <v>1</v>
      </c>
      <c r="BG72" s="4">
        <v>16</v>
      </c>
      <c r="BH72" s="4">
        <v>79.400000000000006</v>
      </c>
      <c r="BI72" s="4">
        <v>10</v>
      </c>
      <c r="BJ72" s="16">
        <f t="shared" si="23"/>
        <v>1</v>
      </c>
      <c r="BV72" s="4">
        <v>16</v>
      </c>
      <c r="BW72" s="4">
        <v>25.46</v>
      </c>
      <c r="BX72" s="4">
        <v>3</v>
      </c>
      <c r="BY72" s="16">
        <f t="shared" si="24"/>
        <v>0.3</v>
      </c>
      <c r="CK72" s="4">
        <v>16</v>
      </c>
      <c r="CL72" s="4">
        <v>25.46</v>
      </c>
      <c r="CM72" s="4">
        <v>3</v>
      </c>
      <c r="CN72" s="16">
        <f t="shared" si="25"/>
        <v>0.3</v>
      </c>
    </row>
    <row r="73" spans="6:92">
      <c r="F73" s="4">
        <v>17</v>
      </c>
      <c r="G73" s="1">
        <v>50</v>
      </c>
      <c r="N73" s="4">
        <v>17</v>
      </c>
      <c r="O73" s="4">
        <v>64.930000000000007</v>
      </c>
      <c r="P73" s="4">
        <v>10</v>
      </c>
      <c r="Q73" s="16">
        <f t="shared" si="28"/>
        <v>1</v>
      </c>
      <c r="AC73" s="4">
        <v>17</v>
      </c>
      <c r="AD73" s="4">
        <v>64.930000000000007</v>
      </c>
      <c r="AE73" s="4">
        <v>10</v>
      </c>
      <c r="AF73" s="16">
        <f t="shared" si="21"/>
        <v>1</v>
      </c>
      <c r="AR73" s="4">
        <v>17</v>
      </c>
      <c r="AS73" s="4">
        <v>64.930000000000007</v>
      </c>
      <c r="AT73" s="4">
        <v>10</v>
      </c>
      <c r="AU73" s="16">
        <f t="shared" si="22"/>
        <v>1</v>
      </c>
      <c r="BG73" s="4">
        <v>17</v>
      </c>
      <c r="BH73" s="4">
        <v>62.16</v>
      </c>
      <c r="BI73" s="4">
        <v>10</v>
      </c>
      <c r="BJ73" s="16">
        <f t="shared" si="23"/>
        <v>1</v>
      </c>
      <c r="BV73" s="4">
        <v>17</v>
      </c>
      <c r="BW73" s="4">
        <v>37.69</v>
      </c>
      <c r="BX73" s="4">
        <v>4</v>
      </c>
      <c r="BY73" s="16">
        <f t="shared" si="24"/>
        <v>0.4</v>
      </c>
      <c r="CK73" s="4">
        <v>17</v>
      </c>
      <c r="CL73" s="4">
        <v>0</v>
      </c>
      <c r="CM73" s="4">
        <v>1</v>
      </c>
      <c r="CN73" s="16">
        <f t="shared" si="25"/>
        <v>0.1</v>
      </c>
    </row>
    <row r="74" spans="6:92">
      <c r="F74" s="4">
        <v>18</v>
      </c>
      <c r="G74" s="1">
        <v>50</v>
      </c>
      <c r="N74" s="4">
        <v>18</v>
      </c>
      <c r="O74" s="4">
        <v>64.930000000000007</v>
      </c>
      <c r="P74" s="4">
        <v>10</v>
      </c>
      <c r="Q74" s="16">
        <f t="shared" si="28"/>
        <v>1</v>
      </c>
      <c r="AC74" s="4">
        <v>18</v>
      </c>
      <c r="AD74" s="4">
        <v>64.930000000000007</v>
      </c>
      <c r="AE74" s="4">
        <v>10</v>
      </c>
      <c r="AF74" s="16">
        <f t="shared" si="21"/>
        <v>1</v>
      </c>
      <c r="AR74" s="4">
        <v>18</v>
      </c>
      <c r="AS74" s="4">
        <v>64.930000000000007</v>
      </c>
      <c r="AT74" s="4">
        <v>10</v>
      </c>
      <c r="AU74" s="16">
        <f t="shared" si="22"/>
        <v>1</v>
      </c>
      <c r="BG74" s="4">
        <v>18</v>
      </c>
      <c r="BH74" s="4">
        <v>61.16</v>
      </c>
      <c r="BI74" s="4">
        <v>10</v>
      </c>
      <c r="BJ74" s="16">
        <f t="shared" si="23"/>
        <v>1</v>
      </c>
      <c r="BV74" s="4">
        <v>18</v>
      </c>
      <c r="BW74" s="4">
        <v>86.62</v>
      </c>
      <c r="BX74" s="4">
        <v>9</v>
      </c>
      <c r="BY74" s="16">
        <f t="shared" si="24"/>
        <v>0.9</v>
      </c>
      <c r="CK74" s="4">
        <v>18</v>
      </c>
      <c r="CL74" s="4">
        <v>25.46</v>
      </c>
      <c r="CM74" s="4">
        <v>3</v>
      </c>
      <c r="CN74" s="16">
        <f t="shared" si="25"/>
        <v>0.3</v>
      </c>
    </row>
    <row r="75" spans="6:92">
      <c r="F75" s="4">
        <v>19</v>
      </c>
      <c r="G75" s="1">
        <v>50</v>
      </c>
      <c r="N75" s="4">
        <v>19</v>
      </c>
      <c r="O75" s="4">
        <v>64.930000000000007</v>
      </c>
      <c r="P75" s="4">
        <v>10</v>
      </c>
      <c r="Q75" s="16">
        <f t="shared" si="28"/>
        <v>1</v>
      </c>
      <c r="AC75" s="4">
        <v>19</v>
      </c>
      <c r="AD75" s="4">
        <v>64.930000000000007</v>
      </c>
      <c r="AE75" s="4">
        <v>10</v>
      </c>
      <c r="AF75" s="16">
        <f t="shared" si="21"/>
        <v>1</v>
      </c>
      <c r="AR75" s="4">
        <v>19</v>
      </c>
      <c r="AS75" s="4">
        <v>64.930000000000007</v>
      </c>
      <c r="AT75" s="4">
        <v>10</v>
      </c>
      <c r="AU75" s="16">
        <f t="shared" si="22"/>
        <v>1</v>
      </c>
      <c r="BG75" s="4">
        <v>19</v>
      </c>
      <c r="BH75" s="4">
        <v>79.39</v>
      </c>
      <c r="BI75" s="4">
        <v>10</v>
      </c>
      <c r="BJ75" s="16">
        <f t="shared" si="23"/>
        <v>1</v>
      </c>
      <c r="BV75" s="4">
        <v>19</v>
      </c>
      <c r="BW75" s="4">
        <v>37.700000000000003</v>
      </c>
      <c r="BX75" s="4">
        <v>7</v>
      </c>
      <c r="BY75" s="16">
        <f t="shared" si="24"/>
        <v>0.7</v>
      </c>
      <c r="CK75" s="4">
        <v>19</v>
      </c>
      <c r="CL75" s="4">
        <v>13.23</v>
      </c>
      <c r="CM75" s="4">
        <v>2</v>
      </c>
      <c r="CN75" s="16">
        <f t="shared" si="25"/>
        <v>0.2</v>
      </c>
    </row>
    <row r="76" spans="6:92">
      <c r="F76" s="4">
        <v>20</v>
      </c>
      <c r="G76" s="1">
        <v>50</v>
      </c>
      <c r="N76" s="4">
        <v>20</v>
      </c>
      <c r="O76" s="4">
        <v>64.930000000000007</v>
      </c>
      <c r="P76" s="4">
        <v>10</v>
      </c>
      <c r="Q76" s="16">
        <f t="shared" si="28"/>
        <v>1</v>
      </c>
      <c r="AC76" s="4">
        <v>20</v>
      </c>
      <c r="AD76" s="4">
        <v>64.930000000000007</v>
      </c>
      <c r="AE76" s="4">
        <v>10</v>
      </c>
      <c r="AF76" s="16">
        <f t="shared" si="21"/>
        <v>1</v>
      </c>
      <c r="AR76" s="4">
        <v>20</v>
      </c>
      <c r="AS76" s="4">
        <v>64.930000000000007</v>
      </c>
      <c r="AT76" s="4">
        <v>10</v>
      </c>
      <c r="AU76" s="16">
        <f t="shared" si="22"/>
        <v>1</v>
      </c>
      <c r="BG76" s="4">
        <v>20</v>
      </c>
      <c r="BH76" s="4">
        <v>72.17</v>
      </c>
      <c r="BI76" s="4">
        <v>10</v>
      </c>
      <c r="BJ76" s="16">
        <f t="shared" si="23"/>
        <v>1</v>
      </c>
      <c r="BV76" s="4">
        <v>20</v>
      </c>
      <c r="BW76" s="4">
        <v>25.46</v>
      </c>
      <c r="BX76" s="4">
        <v>3</v>
      </c>
      <c r="BY76" s="16">
        <f t="shared" si="24"/>
        <v>0.3</v>
      </c>
      <c r="CK76" s="4">
        <v>20</v>
      </c>
      <c r="CL76" s="4">
        <v>1323</v>
      </c>
      <c r="CM76" s="4">
        <v>2</v>
      </c>
      <c r="CN76" s="16">
        <f t="shared" si="25"/>
        <v>0.2</v>
      </c>
    </row>
  </sheetData>
  <mergeCells count="24">
    <mergeCell ref="A53:B53"/>
    <mergeCell ref="N55:AB55"/>
    <mergeCell ref="AC55:AQ55"/>
    <mergeCell ref="AR55:BF55"/>
    <mergeCell ref="BG5:BU5"/>
    <mergeCell ref="BG30:BU30"/>
    <mergeCell ref="BG55:BU55"/>
    <mergeCell ref="B1:F1"/>
    <mergeCell ref="A3:B3"/>
    <mergeCell ref="A28:B28"/>
    <mergeCell ref="N5:AB5"/>
    <mergeCell ref="N30:AB30"/>
    <mergeCell ref="U59:U60"/>
    <mergeCell ref="AR30:BF30"/>
    <mergeCell ref="AC5:AQ5"/>
    <mergeCell ref="CC59:CC60"/>
    <mergeCell ref="CR59:CR60"/>
    <mergeCell ref="BN59:BN60"/>
    <mergeCell ref="AY59:AY60"/>
    <mergeCell ref="AJ59:AJ60"/>
    <mergeCell ref="AC30:AQ30"/>
    <mergeCell ref="AR5:BF5"/>
    <mergeCell ref="BV55:CJ55"/>
    <mergeCell ref="CK55:CY55"/>
  </mergeCells>
  <pageMargins left="0.7" right="0.7" top="0.75" bottom="0.75" header="0.3" footer="0.3"/>
  <pageSetup paperSize="9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Foglio4"/>
  <dimension ref="A1:CY76"/>
  <sheetViews>
    <sheetView topLeftCell="AQ32" zoomScale="70" zoomScaleNormal="70" workbookViewId="0">
      <selection activeCell="X56" sqref="X56"/>
    </sheetView>
  </sheetViews>
  <sheetFormatPr defaultRowHeight="15"/>
  <cols>
    <col min="4" max="4" width="10.7109375" customWidth="1"/>
    <col min="6" max="6" width="11.140625" bestFit="1" customWidth="1"/>
    <col min="8" max="8" width="9" customWidth="1"/>
    <col min="17" max="17" width="9.42578125" bestFit="1" customWidth="1"/>
    <col min="27" max="27" width="10.28515625" bestFit="1" customWidth="1"/>
    <col min="63" max="64" width="12.28515625" bestFit="1" customWidth="1"/>
    <col min="67" max="67" width="10.85546875" customWidth="1"/>
    <col min="72" max="73" width="9.42578125" bestFit="1" customWidth="1"/>
    <col min="76" max="76" width="9.7109375" bestFit="1" customWidth="1"/>
  </cols>
  <sheetData>
    <row r="1" spans="1:73" ht="24" thickBot="1">
      <c r="B1" s="179" t="s">
        <v>0</v>
      </c>
      <c r="C1" s="180"/>
      <c r="D1" s="180"/>
      <c r="E1" s="180"/>
      <c r="F1" s="181"/>
    </row>
    <row r="3" spans="1:73">
      <c r="A3" s="182" t="s">
        <v>10</v>
      </c>
      <c r="B3" s="182"/>
      <c r="D3" s="109" t="s">
        <v>50</v>
      </c>
      <c r="E3" s="110">
        <v>30</v>
      </c>
    </row>
    <row r="4" spans="1:73">
      <c r="A4" s="10">
        <v>1</v>
      </c>
      <c r="B4" s="11" t="s">
        <v>11</v>
      </c>
    </row>
    <row r="5" spans="1:73" ht="15.75">
      <c r="N5" s="183" t="s">
        <v>34</v>
      </c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184"/>
      <c r="AB5" s="185"/>
      <c r="AC5" s="190" t="s">
        <v>35</v>
      </c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2"/>
      <c r="AR5" s="186" t="s">
        <v>36</v>
      </c>
      <c r="AS5" s="187"/>
      <c r="AT5" s="187"/>
      <c r="AU5" s="187"/>
      <c r="AV5" s="187"/>
      <c r="AW5" s="187"/>
      <c r="AX5" s="187"/>
      <c r="AY5" s="187"/>
      <c r="AZ5" s="187"/>
      <c r="BA5" s="187"/>
      <c r="BB5" s="187"/>
      <c r="BC5" s="187"/>
      <c r="BD5" s="187"/>
      <c r="BE5" s="187"/>
      <c r="BF5" s="188"/>
      <c r="BG5" s="193" t="s">
        <v>49</v>
      </c>
      <c r="BH5" s="194"/>
      <c r="BI5" s="194"/>
      <c r="BJ5" s="194"/>
      <c r="BK5" s="194"/>
      <c r="BL5" s="194"/>
      <c r="BM5" s="194"/>
      <c r="BN5" s="194"/>
      <c r="BO5" s="194"/>
      <c r="BP5" s="194"/>
      <c r="BQ5" s="194"/>
      <c r="BR5" s="194"/>
      <c r="BS5" s="194"/>
      <c r="BT5" s="194"/>
      <c r="BU5" s="195"/>
    </row>
    <row r="6" spans="1:73" ht="60">
      <c r="A6" s="3" t="s">
        <v>4</v>
      </c>
      <c r="B6" s="3" t="s">
        <v>7</v>
      </c>
      <c r="C6" s="3" t="s">
        <v>8</v>
      </c>
      <c r="D6" s="3" t="s">
        <v>32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12</v>
      </c>
      <c r="L6" s="9" t="s">
        <v>13</v>
      </c>
      <c r="M6" s="9" t="s">
        <v>9</v>
      </c>
      <c r="N6" s="3" t="s">
        <v>43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44</v>
      </c>
      <c r="U6" s="3" t="s">
        <v>45</v>
      </c>
      <c r="V6" s="3" t="s">
        <v>9</v>
      </c>
      <c r="W6" s="41" t="s">
        <v>38</v>
      </c>
      <c r="X6" s="41" t="s">
        <v>41</v>
      </c>
      <c r="Y6" s="41" t="s">
        <v>9</v>
      </c>
      <c r="Z6" s="41" t="s">
        <v>41</v>
      </c>
      <c r="AA6" s="41" t="s">
        <v>37</v>
      </c>
      <c r="AB6" s="41" t="s">
        <v>41</v>
      </c>
      <c r="AC6" s="3" t="s">
        <v>43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44</v>
      </c>
      <c r="AJ6" s="3" t="s">
        <v>45</v>
      </c>
      <c r="AK6" s="3" t="s">
        <v>9</v>
      </c>
      <c r="AL6" s="46" t="s">
        <v>38</v>
      </c>
      <c r="AM6" s="46" t="s">
        <v>41</v>
      </c>
      <c r="AN6" s="46" t="s">
        <v>9</v>
      </c>
      <c r="AO6" s="46" t="s">
        <v>41</v>
      </c>
      <c r="AP6" s="46" t="s">
        <v>37</v>
      </c>
      <c r="AQ6" s="46" t="s">
        <v>41</v>
      </c>
      <c r="AR6" s="3" t="s">
        <v>43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44</v>
      </c>
      <c r="AY6" s="3" t="s">
        <v>45</v>
      </c>
      <c r="AZ6" s="3" t="s">
        <v>9</v>
      </c>
      <c r="BA6" s="107" t="s">
        <v>38</v>
      </c>
      <c r="BB6" s="107" t="s">
        <v>41</v>
      </c>
      <c r="BC6" s="107" t="s">
        <v>9</v>
      </c>
      <c r="BD6" s="107" t="s">
        <v>41</v>
      </c>
      <c r="BE6" s="107" t="s">
        <v>37</v>
      </c>
      <c r="BF6" s="107" t="s">
        <v>41</v>
      </c>
      <c r="BG6" s="3" t="s">
        <v>43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44</v>
      </c>
      <c r="BN6" s="3" t="s">
        <v>45</v>
      </c>
      <c r="BO6" s="3" t="s">
        <v>9</v>
      </c>
      <c r="BP6" s="108" t="s">
        <v>38</v>
      </c>
      <c r="BQ6" s="108" t="s">
        <v>41</v>
      </c>
      <c r="BR6" s="108" t="s">
        <v>9</v>
      </c>
      <c r="BS6" s="108" t="s">
        <v>41</v>
      </c>
      <c r="BT6" s="108" t="s">
        <v>37</v>
      </c>
      <c r="BU6" s="108" t="s">
        <v>41</v>
      </c>
    </row>
    <row r="7" spans="1:73">
      <c r="A7" s="4">
        <f>E3</f>
        <v>30</v>
      </c>
      <c r="B7" s="13">
        <v>50</v>
      </c>
      <c r="C7" s="13">
        <v>50</v>
      </c>
      <c r="D7" s="13">
        <f>A7/(B7*C7)</f>
        <v>1.2E-2</v>
      </c>
      <c r="E7" s="4"/>
      <c r="F7" s="4">
        <v>1</v>
      </c>
      <c r="G7" s="1">
        <v>10</v>
      </c>
      <c r="H7" s="4">
        <v>147.78</v>
      </c>
      <c r="I7" s="4">
        <v>27</v>
      </c>
      <c r="J7" s="16">
        <f>I7/A$7</f>
        <v>0.9</v>
      </c>
      <c r="K7" s="12">
        <f>AVERAGE(H7:H16)</f>
        <v>108.196</v>
      </c>
      <c r="L7" s="12">
        <f>AVERAGEIF(H7:H16,"&gt;0")</f>
        <v>108.196</v>
      </c>
      <c r="M7" s="15">
        <f>AVERAGE(J7:J16)</f>
        <v>0.54666666666666675</v>
      </c>
      <c r="N7" s="4">
        <v>1</v>
      </c>
      <c r="O7" s="4">
        <v>140.55000000000001</v>
      </c>
      <c r="P7" s="4">
        <v>30</v>
      </c>
      <c r="Q7" s="16">
        <f>P7/A$8</f>
        <v>1</v>
      </c>
      <c r="R7" s="92">
        <f>AVERAGE(O7:O26)</f>
        <v>118.59699999999998</v>
      </c>
      <c r="S7" s="92">
        <f>AVERAGEIF(O7:O26,"&gt;0")</f>
        <v>124.83894736842103</v>
      </c>
      <c r="T7" s="92">
        <f>VAR(O7:O26)</f>
        <v>2052.5040957894771</v>
      </c>
      <c r="U7" s="92">
        <f>STDEV(O7:O26)</f>
        <v>45.304570363148542</v>
      </c>
      <c r="V7" s="93">
        <f>AVERAGE(Q7:Q26)</f>
        <v>0.86</v>
      </c>
      <c r="W7" s="44">
        <v>119</v>
      </c>
      <c r="X7" s="62">
        <v>21.2</v>
      </c>
      <c r="Y7" s="62">
        <v>25.9</v>
      </c>
      <c r="Z7" s="62">
        <v>3.81</v>
      </c>
      <c r="AA7" s="45">
        <f>Y7/$A8</f>
        <v>0.86333333333333329</v>
      </c>
      <c r="AB7" s="45">
        <f>Z7/$A$8</f>
        <v>0.127</v>
      </c>
      <c r="AC7" s="4">
        <v>1</v>
      </c>
      <c r="AD7" s="4">
        <v>113.87</v>
      </c>
      <c r="AE7" s="4">
        <v>22</v>
      </c>
      <c r="AF7" s="16">
        <f t="shared" ref="AF7:AF26" si="0">AE7/A$9</f>
        <v>0.73333333333333328</v>
      </c>
      <c r="AG7" s="92">
        <f>AVERAGE(AD7:AD26)</f>
        <v>85.046000000000021</v>
      </c>
      <c r="AH7" s="92">
        <f>AVERAGEIF(AD7:AD26,"&gt;0")</f>
        <v>89.522105263157911</v>
      </c>
      <c r="AI7" s="92">
        <f>VAR(AD7:AD26)</f>
        <v>2436.2447621052593</v>
      </c>
      <c r="AJ7" s="92">
        <f>STDEV(AD7:AD26)</f>
        <v>49.358330219986769</v>
      </c>
      <c r="AK7" s="93">
        <f>AVERAGE(AF7:AF26)</f>
        <v>0.44166666666666671</v>
      </c>
      <c r="AL7" s="48">
        <v>85</v>
      </c>
      <c r="AM7" s="63">
        <v>23.1</v>
      </c>
      <c r="AN7" s="63">
        <v>13.3</v>
      </c>
      <c r="AO7" s="63">
        <v>4.01</v>
      </c>
      <c r="AP7" s="49">
        <f>AN7/$A9</f>
        <v>0.44333333333333336</v>
      </c>
      <c r="AQ7" s="49">
        <f>AO7/$A$9</f>
        <v>0.13366666666666666</v>
      </c>
      <c r="AR7" s="4">
        <v>1</v>
      </c>
      <c r="AS7" s="4">
        <v>116.08</v>
      </c>
      <c r="AT7" s="4">
        <v>21</v>
      </c>
      <c r="AU7" s="16">
        <f t="shared" ref="AU7:AU26" si="1">AT7/A$10</f>
        <v>0.7</v>
      </c>
      <c r="AV7" s="92">
        <f>AVERAGE(AS7:AS26)</f>
        <v>52.799500000000002</v>
      </c>
      <c r="AW7" s="92">
        <f>AVERAGEIF(AS7:AS26,"&gt;0")</f>
        <v>58.666111111111114</v>
      </c>
      <c r="AX7" s="92">
        <f>VAR(AS7:AS26)</f>
        <v>1377.3418471052628</v>
      </c>
      <c r="AY7" s="92">
        <f>STDEV(AS7:AS26)</f>
        <v>37.112556461462781</v>
      </c>
      <c r="AZ7" s="93">
        <f>AVERAGE(AU7:AU26)</f>
        <v>0.26833333333333337</v>
      </c>
      <c r="BA7" s="121">
        <v>52.8</v>
      </c>
      <c r="BB7" s="122">
        <v>17.399999999999999</v>
      </c>
      <c r="BC7" s="122">
        <v>8.0500000000000007</v>
      </c>
      <c r="BD7" s="122">
        <v>2.79</v>
      </c>
      <c r="BE7" s="123">
        <f>BC7/$A10</f>
        <v>0.26833333333333337</v>
      </c>
      <c r="BF7" s="123">
        <f>BD7/$A$10</f>
        <v>9.2999999999999999E-2</v>
      </c>
      <c r="BG7" s="4">
        <v>1</v>
      </c>
      <c r="BH7" s="4"/>
      <c r="BI7" s="4"/>
      <c r="BJ7" s="16">
        <f t="shared" ref="BJ7:BJ26" si="2"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f>A7</f>
        <v>30</v>
      </c>
      <c r="B8" s="14">
        <v>38</v>
      </c>
      <c r="C8" s="14">
        <v>38</v>
      </c>
      <c r="D8" s="14">
        <f t="shared" ref="D8:D10" si="3">A8/(B8*C8)</f>
        <v>2.077562326869806E-2</v>
      </c>
      <c r="F8" s="4">
        <v>2</v>
      </c>
      <c r="G8" s="1">
        <v>10</v>
      </c>
      <c r="H8" s="4">
        <v>152.78</v>
      </c>
      <c r="I8" s="4">
        <v>20</v>
      </c>
      <c r="J8" s="16">
        <f t="shared" ref="J8:J16" si="4">I8/A$7</f>
        <v>0.66666666666666663</v>
      </c>
      <c r="N8" s="4">
        <v>2</v>
      </c>
      <c r="O8" s="4">
        <v>116.1</v>
      </c>
      <c r="P8" s="4">
        <v>30</v>
      </c>
      <c r="Q8" s="16">
        <f t="shared" ref="Q8:Q26" si="5">P8/A$8</f>
        <v>1</v>
      </c>
      <c r="AC8" s="4">
        <v>2</v>
      </c>
      <c r="AD8" s="4">
        <v>140.55000000000001</v>
      </c>
      <c r="AE8" s="4">
        <v>18</v>
      </c>
      <c r="AF8" s="16">
        <f t="shared" si="0"/>
        <v>0.6</v>
      </c>
      <c r="AR8" s="4">
        <v>2</v>
      </c>
      <c r="AS8" s="4">
        <v>49.92</v>
      </c>
      <c r="AT8" s="4">
        <v>7</v>
      </c>
      <c r="AU8" s="16">
        <f t="shared" si="1"/>
        <v>0.23333333333333334</v>
      </c>
      <c r="BG8" s="4">
        <v>2</v>
      </c>
      <c r="BH8" s="4"/>
      <c r="BI8" s="4"/>
      <c r="BJ8" s="16">
        <f t="shared" si="2"/>
        <v>0</v>
      </c>
    </row>
    <row r="9" spans="1:73">
      <c r="A9" s="4">
        <f t="shared" ref="A9:A13" si="6">A8</f>
        <v>30</v>
      </c>
      <c r="B9" s="47">
        <v>55</v>
      </c>
      <c r="C9" s="47">
        <v>55</v>
      </c>
      <c r="D9" s="47">
        <f t="shared" si="3"/>
        <v>9.9173553719008271E-3</v>
      </c>
      <c r="F9" s="4">
        <v>3</v>
      </c>
      <c r="G9" s="1">
        <v>10</v>
      </c>
      <c r="H9" s="4">
        <v>128.32</v>
      </c>
      <c r="I9" s="4">
        <v>28</v>
      </c>
      <c r="J9" s="16">
        <f t="shared" si="4"/>
        <v>0.93333333333333335</v>
      </c>
      <c r="N9" s="4">
        <v>3</v>
      </c>
      <c r="O9" s="4">
        <v>91.63</v>
      </c>
      <c r="P9" s="4">
        <v>28</v>
      </c>
      <c r="Q9" s="16">
        <f t="shared" si="5"/>
        <v>0.93333333333333335</v>
      </c>
      <c r="AC9" s="4">
        <v>3</v>
      </c>
      <c r="AD9" s="4">
        <v>128.33000000000001</v>
      </c>
      <c r="AE9" s="4">
        <v>28</v>
      </c>
      <c r="AF9" s="16">
        <f t="shared" si="0"/>
        <v>0.93333333333333335</v>
      </c>
      <c r="AR9" s="4">
        <v>3</v>
      </c>
      <c r="AS9" s="4">
        <v>116.09</v>
      </c>
      <c r="AT9" s="4">
        <v>16</v>
      </c>
      <c r="AU9" s="16">
        <f t="shared" si="1"/>
        <v>0.53333333333333333</v>
      </c>
      <c r="BG9" s="4">
        <v>3</v>
      </c>
      <c r="BH9" s="4"/>
      <c r="BI9" s="4"/>
      <c r="BJ9" s="16">
        <f t="shared" si="2"/>
        <v>0</v>
      </c>
    </row>
    <row r="10" spans="1:73">
      <c r="A10" s="4">
        <f t="shared" si="6"/>
        <v>30</v>
      </c>
      <c r="B10" s="50">
        <v>61</v>
      </c>
      <c r="C10" s="50">
        <v>61</v>
      </c>
      <c r="D10" s="50">
        <f t="shared" si="3"/>
        <v>8.0623488309594198E-3</v>
      </c>
      <c r="F10" s="4">
        <v>4</v>
      </c>
      <c r="G10" s="1">
        <v>10</v>
      </c>
      <c r="H10" s="4">
        <v>74.400000000000006</v>
      </c>
      <c r="I10" s="4">
        <v>9</v>
      </c>
      <c r="J10" s="16">
        <f t="shared" si="4"/>
        <v>0.3</v>
      </c>
      <c r="N10" s="4">
        <v>4</v>
      </c>
      <c r="O10" s="4">
        <v>152.79</v>
      </c>
      <c r="P10" s="4">
        <v>29</v>
      </c>
      <c r="Q10" s="16">
        <f t="shared" si="5"/>
        <v>0.96666666666666667</v>
      </c>
      <c r="AC10" s="4">
        <v>4</v>
      </c>
      <c r="AD10" s="4">
        <v>25.46</v>
      </c>
      <c r="AE10" s="4">
        <v>3</v>
      </c>
      <c r="AF10" s="16">
        <f t="shared" si="0"/>
        <v>0.1</v>
      </c>
      <c r="AR10" s="4">
        <v>4</v>
      </c>
      <c r="AS10" s="4">
        <v>25.46</v>
      </c>
      <c r="AT10" s="4">
        <v>3</v>
      </c>
      <c r="AU10" s="16">
        <f t="shared" si="1"/>
        <v>0.1</v>
      </c>
      <c r="BG10" s="4">
        <v>4</v>
      </c>
      <c r="BH10" s="4"/>
      <c r="BI10" s="4"/>
      <c r="BJ10" s="16">
        <f t="shared" si="2"/>
        <v>0</v>
      </c>
    </row>
    <row r="11" spans="1:73">
      <c r="A11" s="4">
        <f t="shared" si="6"/>
        <v>30</v>
      </c>
      <c r="B11" s="111">
        <v>173</v>
      </c>
      <c r="C11" s="111">
        <v>173</v>
      </c>
      <c r="D11" s="111">
        <f t="shared" ref="D11" si="7">A11/(B11*C11)</f>
        <v>1.0023722810651877E-3</v>
      </c>
      <c r="F11" s="4">
        <v>5</v>
      </c>
      <c r="G11" s="1">
        <v>10</v>
      </c>
      <c r="H11" s="4">
        <v>91.64</v>
      </c>
      <c r="I11" s="4">
        <v>10</v>
      </c>
      <c r="J11" s="16">
        <f t="shared" si="4"/>
        <v>0.33333333333333331</v>
      </c>
      <c r="N11" s="4">
        <v>5</v>
      </c>
      <c r="O11" s="4">
        <v>206.72</v>
      </c>
      <c r="P11" s="4">
        <v>30</v>
      </c>
      <c r="Q11" s="16">
        <f t="shared" si="5"/>
        <v>1</v>
      </c>
      <c r="AC11" s="4">
        <v>5</v>
      </c>
      <c r="AD11" s="4">
        <v>98.86</v>
      </c>
      <c r="AE11" s="4">
        <v>10</v>
      </c>
      <c r="AF11" s="16">
        <f t="shared" si="0"/>
        <v>0.33333333333333331</v>
      </c>
      <c r="AR11" s="4">
        <v>5</v>
      </c>
      <c r="AS11" s="4">
        <v>25.46</v>
      </c>
      <c r="AT11" s="4">
        <v>3</v>
      </c>
      <c r="AU11" s="16">
        <f t="shared" si="1"/>
        <v>0.1</v>
      </c>
      <c r="BG11" s="4">
        <v>5</v>
      </c>
      <c r="BH11" s="4"/>
      <c r="BI11" s="4"/>
      <c r="BJ11" s="16">
        <f t="shared" si="2"/>
        <v>0</v>
      </c>
    </row>
    <row r="12" spans="1:73">
      <c r="A12" s="1">
        <f t="shared" si="6"/>
        <v>30</v>
      </c>
      <c r="B12" s="128">
        <v>245</v>
      </c>
      <c r="C12" s="128">
        <v>245</v>
      </c>
      <c r="D12" s="136">
        <f t="shared" ref="D12:D13" si="8">A12/(B12*C12)</f>
        <v>4.9979175343606828E-4</v>
      </c>
      <c r="F12" s="4">
        <v>6</v>
      </c>
      <c r="G12" s="1">
        <v>10</v>
      </c>
      <c r="H12" s="4">
        <v>86.61</v>
      </c>
      <c r="I12" s="4">
        <v>11</v>
      </c>
      <c r="J12" s="16">
        <f t="shared" si="4"/>
        <v>0.36666666666666664</v>
      </c>
      <c r="N12" s="4">
        <v>6</v>
      </c>
      <c r="O12" s="4">
        <v>140.54</v>
      </c>
      <c r="P12" s="4">
        <v>30</v>
      </c>
      <c r="Q12" s="16">
        <f t="shared" si="5"/>
        <v>1</v>
      </c>
      <c r="AC12" s="4">
        <v>6</v>
      </c>
      <c r="AD12" s="4">
        <v>86.63</v>
      </c>
      <c r="AE12" s="4">
        <v>11</v>
      </c>
      <c r="AF12" s="16">
        <f t="shared" si="0"/>
        <v>0.36666666666666664</v>
      </c>
      <c r="AR12" s="4">
        <v>6</v>
      </c>
      <c r="AS12" s="4">
        <v>0</v>
      </c>
      <c r="AT12" s="4">
        <v>1</v>
      </c>
      <c r="AU12" s="16">
        <f t="shared" si="1"/>
        <v>3.3333333333333333E-2</v>
      </c>
      <c r="BG12" s="4">
        <v>6</v>
      </c>
      <c r="BH12" s="4"/>
      <c r="BI12" s="4"/>
      <c r="BJ12" s="16">
        <f t="shared" si="2"/>
        <v>0</v>
      </c>
    </row>
    <row r="13" spans="1:73">
      <c r="A13" s="1">
        <f t="shared" si="6"/>
        <v>30</v>
      </c>
      <c r="B13" s="135">
        <v>573</v>
      </c>
      <c r="C13" s="135">
        <v>573</v>
      </c>
      <c r="D13" s="137">
        <f t="shared" si="8"/>
        <v>9.1371764297396818E-5</v>
      </c>
      <c r="F13" s="4">
        <v>7</v>
      </c>
      <c r="G13" s="1">
        <v>10</v>
      </c>
      <c r="H13" s="4">
        <v>172.25</v>
      </c>
      <c r="I13" s="4">
        <v>26</v>
      </c>
      <c r="J13" s="16">
        <f t="shared" si="4"/>
        <v>0.8666666666666667</v>
      </c>
      <c r="N13" s="4">
        <v>7</v>
      </c>
      <c r="O13" s="4">
        <v>98.85</v>
      </c>
      <c r="P13" s="4">
        <v>30</v>
      </c>
      <c r="Q13" s="16">
        <f t="shared" si="5"/>
        <v>1</v>
      </c>
      <c r="AC13" s="4">
        <v>7</v>
      </c>
      <c r="AD13" s="4">
        <v>133.34</v>
      </c>
      <c r="AE13" s="4">
        <v>22</v>
      </c>
      <c r="AF13" s="16">
        <f t="shared" si="0"/>
        <v>0.73333333333333328</v>
      </c>
      <c r="AR13" s="4">
        <v>7</v>
      </c>
      <c r="AS13" s="4">
        <v>116.08</v>
      </c>
      <c r="AT13" s="4">
        <v>19</v>
      </c>
      <c r="AU13" s="16">
        <f t="shared" si="1"/>
        <v>0.6333333333333333</v>
      </c>
      <c r="BG13" s="4">
        <v>7</v>
      </c>
      <c r="BH13" s="4"/>
      <c r="BI13" s="4"/>
      <c r="BJ13" s="16">
        <f t="shared" si="2"/>
        <v>0</v>
      </c>
    </row>
    <row r="14" spans="1:73">
      <c r="F14" s="4">
        <v>8</v>
      </c>
      <c r="G14" s="1">
        <v>10</v>
      </c>
      <c r="H14" s="4">
        <v>30.47</v>
      </c>
      <c r="I14" s="4">
        <v>4</v>
      </c>
      <c r="J14" s="16">
        <f t="shared" si="4"/>
        <v>0.13333333333333333</v>
      </c>
      <c r="N14" s="4">
        <v>8</v>
      </c>
      <c r="O14" s="4">
        <v>128.32</v>
      </c>
      <c r="P14" s="4">
        <v>30</v>
      </c>
      <c r="Q14" s="16">
        <f t="shared" si="5"/>
        <v>1</v>
      </c>
      <c r="AC14" s="4">
        <v>8</v>
      </c>
      <c r="AD14" s="4">
        <v>25.47</v>
      </c>
      <c r="AE14" s="4">
        <v>4</v>
      </c>
      <c r="AF14" s="16">
        <f t="shared" si="0"/>
        <v>0.13333333333333333</v>
      </c>
      <c r="AR14" s="4">
        <v>8</v>
      </c>
      <c r="AS14" s="4">
        <v>25.47</v>
      </c>
      <c r="AT14" s="4">
        <v>4</v>
      </c>
      <c r="AU14" s="16">
        <f t="shared" si="1"/>
        <v>0.13333333333333333</v>
      </c>
      <c r="BG14" s="4">
        <v>8</v>
      </c>
      <c r="BH14" s="4"/>
      <c r="BI14" s="4"/>
      <c r="BJ14" s="16">
        <f t="shared" si="2"/>
        <v>0</v>
      </c>
    </row>
    <row r="15" spans="1:73">
      <c r="F15" s="4">
        <v>9</v>
      </c>
      <c r="G15" s="1">
        <v>10</v>
      </c>
      <c r="H15" s="4">
        <v>111.08</v>
      </c>
      <c r="I15" s="4">
        <v>14</v>
      </c>
      <c r="J15" s="16">
        <f t="shared" si="4"/>
        <v>0.46666666666666667</v>
      </c>
      <c r="N15" s="4">
        <v>9</v>
      </c>
      <c r="O15" s="4">
        <v>111.07</v>
      </c>
      <c r="P15" s="4">
        <v>29</v>
      </c>
      <c r="Q15" s="16">
        <f t="shared" si="5"/>
        <v>0.96666666666666667</v>
      </c>
      <c r="AC15" s="4">
        <v>9</v>
      </c>
      <c r="AD15" s="4">
        <v>123.32</v>
      </c>
      <c r="AE15" s="4">
        <v>13</v>
      </c>
      <c r="AF15" s="16">
        <f t="shared" si="0"/>
        <v>0.43333333333333335</v>
      </c>
      <c r="AR15" s="4">
        <v>9</v>
      </c>
      <c r="AS15" s="4">
        <v>103.85</v>
      </c>
      <c r="AT15" s="4">
        <v>12</v>
      </c>
      <c r="AU15" s="16">
        <f t="shared" si="1"/>
        <v>0.4</v>
      </c>
      <c r="BG15" s="4">
        <v>9</v>
      </c>
      <c r="BH15" s="4"/>
      <c r="BI15" s="4"/>
      <c r="BJ15" s="16">
        <f t="shared" si="2"/>
        <v>0</v>
      </c>
    </row>
    <row r="16" spans="1:73">
      <c r="F16" s="4">
        <v>10</v>
      </c>
      <c r="G16" s="1">
        <v>10</v>
      </c>
      <c r="H16" s="4">
        <v>86.63</v>
      </c>
      <c r="I16" s="4">
        <v>15</v>
      </c>
      <c r="J16" s="16">
        <f t="shared" si="4"/>
        <v>0.5</v>
      </c>
      <c r="N16" s="4">
        <v>10</v>
      </c>
      <c r="O16" s="4">
        <v>170.02</v>
      </c>
      <c r="P16" s="4">
        <v>27</v>
      </c>
      <c r="Q16" s="16">
        <f t="shared" si="5"/>
        <v>0.9</v>
      </c>
      <c r="AC16" s="4">
        <v>10</v>
      </c>
      <c r="AD16" s="4">
        <v>25.46</v>
      </c>
      <c r="AE16" s="4">
        <v>3</v>
      </c>
      <c r="AF16" s="16">
        <f t="shared" si="0"/>
        <v>0.1</v>
      </c>
      <c r="AR16" s="4">
        <v>10</v>
      </c>
      <c r="AS16" s="4">
        <v>25.46</v>
      </c>
      <c r="AT16" s="4">
        <v>3</v>
      </c>
      <c r="AU16" s="16">
        <f t="shared" si="1"/>
        <v>0.1</v>
      </c>
      <c r="BG16" s="4">
        <v>10</v>
      </c>
      <c r="BH16" s="4"/>
      <c r="BI16" s="4"/>
      <c r="BJ16" s="16">
        <f t="shared" si="2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91.63</v>
      </c>
      <c r="P17" s="4">
        <v>19</v>
      </c>
      <c r="Q17" s="16">
        <f t="shared" si="5"/>
        <v>0.6333333333333333</v>
      </c>
      <c r="AC17" s="4">
        <v>11</v>
      </c>
      <c r="AD17" s="4">
        <v>54.94</v>
      </c>
      <c r="AE17" s="4">
        <v>10</v>
      </c>
      <c r="AF17" s="16">
        <f t="shared" si="0"/>
        <v>0.33333333333333331</v>
      </c>
      <c r="AR17" s="4">
        <v>11</v>
      </c>
      <c r="AS17" s="4">
        <v>62.16</v>
      </c>
      <c r="AT17" s="4">
        <v>10</v>
      </c>
      <c r="AU17" s="16">
        <f t="shared" si="1"/>
        <v>0.33333333333333331</v>
      </c>
      <c r="BG17" s="4">
        <v>11</v>
      </c>
      <c r="BH17" s="4"/>
      <c r="BI17" s="4"/>
      <c r="BJ17" s="16">
        <f t="shared" si="2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177.25</v>
      </c>
      <c r="P18" s="4">
        <v>29</v>
      </c>
      <c r="Q18" s="16">
        <f t="shared" si="5"/>
        <v>0.96666666666666667</v>
      </c>
      <c r="AC18" s="4">
        <v>12</v>
      </c>
      <c r="AD18" s="4">
        <v>30.47</v>
      </c>
      <c r="AE18" s="4">
        <v>4</v>
      </c>
      <c r="AF18" s="16">
        <f t="shared" si="0"/>
        <v>0.13333333333333333</v>
      </c>
      <c r="AR18" s="4">
        <v>12</v>
      </c>
      <c r="AS18" s="4">
        <v>25.47</v>
      </c>
      <c r="AT18" s="4">
        <v>4</v>
      </c>
      <c r="AU18" s="16">
        <f t="shared" si="1"/>
        <v>0.13333333333333333</v>
      </c>
      <c r="BG18" s="4">
        <v>12</v>
      </c>
      <c r="BH18" s="4"/>
      <c r="BI18" s="4"/>
      <c r="BJ18" s="16">
        <f t="shared" si="2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0</v>
      </c>
      <c r="P19" s="4">
        <v>1</v>
      </c>
      <c r="Q19" s="16">
        <f t="shared" si="5"/>
        <v>3.3333333333333333E-2</v>
      </c>
      <c r="AC19" s="4">
        <v>13</v>
      </c>
      <c r="AD19" s="4">
        <v>0</v>
      </c>
      <c r="AE19" s="4">
        <v>1</v>
      </c>
      <c r="AF19" s="16">
        <f t="shared" si="0"/>
        <v>3.3333333333333333E-2</v>
      </c>
      <c r="AR19" s="4">
        <v>13</v>
      </c>
      <c r="AS19" s="4">
        <v>0</v>
      </c>
      <c r="AT19" s="4">
        <v>1</v>
      </c>
      <c r="AU19" s="16">
        <f t="shared" si="1"/>
        <v>3.3333333333333333E-2</v>
      </c>
      <c r="BG19" s="4">
        <v>13</v>
      </c>
      <c r="BH19" s="4"/>
      <c r="BI19" s="4"/>
      <c r="BJ19" s="16">
        <f t="shared" si="2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133.33000000000001</v>
      </c>
      <c r="P20" s="4">
        <v>28</v>
      </c>
      <c r="Q20" s="16">
        <f t="shared" si="5"/>
        <v>0.93333333333333335</v>
      </c>
      <c r="AC20" s="4">
        <v>14</v>
      </c>
      <c r="AD20" s="4">
        <v>165.03</v>
      </c>
      <c r="AE20" s="4">
        <v>26</v>
      </c>
      <c r="AF20" s="16">
        <f t="shared" si="0"/>
        <v>0.8666666666666667</v>
      </c>
      <c r="AR20" s="4">
        <v>14</v>
      </c>
      <c r="AS20" s="4">
        <v>42.7</v>
      </c>
      <c r="AT20" s="4">
        <v>7</v>
      </c>
      <c r="AU20" s="16">
        <f t="shared" si="1"/>
        <v>0.23333333333333334</v>
      </c>
      <c r="BG20" s="4">
        <v>14</v>
      </c>
      <c r="BH20" s="4"/>
      <c r="BI20" s="4"/>
      <c r="BJ20" s="16">
        <f t="shared" si="2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123.33</v>
      </c>
      <c r="P21" s="4">
        <v>29</v>
      </c>
      <c r="Q21" s="16">
        <f t="shared" si="5"/>
        <v>0.96666666666666667</v>
      </c>
      <c r="AC21" s="4">
        <v>15</v>
      </c>
      <c r="AD21" s="4">
        <v>98.86</v>
      </c>
      <c r="AE21" s="4">
        <v>17</v>
      </c>
      <c r="AF21" s="16">
        <f t="shared" si="0"/>
        <v>0.56666666666666665</v>
      </c>
      <c r="AR21" s="4">
        <v>15</v>
      </c>
      <c r="AS21" s="4">
        <v>25.46</v>
      </c>
      <c r="AT21" s="4">
        <v>3</v>
      </c>
      <c r="AU21" s="16">
        <f t="shared" si="1"/>
        <v>0.1</v>
      </c>
      <c r="BG21" s="4">
        <v>15</v>
      </c>
      <c r="BH21" s="4"/>
      <c r="BI21" s="4"/>
      <c r="BJ21" s="16">
        <f t="shared" si="2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108.85</v>
      </c>
      <c r="P22" s="4">
        <v>28</v>
      </c>
      <c r="Q22" s="16">
        <f t="shared" si="5"/>
        <v>0.93333333333333335</v>
      </c>
      <c r="AC22" s="4">
        <v>16</v>
      </c>
      <c r="AD22" s="4">
        <v>49.92</v>
      </c>
      <c r="AE22" s="4">
        <v>9</v>
      </c>
      <c r="AF22" s="16">
        <f t="shared" si="0"/>
        <v>0.3</v>
      </c>
      <c r="AR22" s="4">
        <v>16</v>
      </c>
      <c r="AS22" s="4">
        <v>49.93</v>
      </c>
      <c r="AT22" s="4">
        <v>9</v>
      </c>
      <c r="AU22" s="16">
        <f t="shared" si="1"/>
        <v>0.3</v>
      </c>
      <c r="BG22" s="4">
        <v>16</v>
      </c>
      <c r="BH22" s="4"/>
      <c r="BI22" s="4"/>
      <c r="BJ22" s="16">
        <f t="shared" si="2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37.700000000000003</v>
      </c>
      <c r="P23" s="4">
        <v>6</v>
      </c>
      <c r="Q23" s="16">
        <f t="shared" si="5"/>
        <v>0.2</v>
      </c>
      <c r="AC23" s="4">
        <v>17</v>
      </c>
      <c r="AD23" s="4">
        <v>62.16</v>
      </c>
      <c r="AE23" s="4">
        <v>6</v>
      </c>
      <c r="AF23" s="16">
        <f t="shared" si="0"/>
        <v>0.2</v>
      </c>
      <c r="AR23" s="4">
        <v>17</v>
      </c>
      <c r="AS23" s="4">
        <v>49.92</v>
      </c>
      <c r="AT23" s="4">
        <v>6</v>
      </c>
      <c r="AU23" s="16">
        <f t="shared" si="1"/>
        <v>0.2</v>
      </c>
      <c r="BG23" s="4">
        <v>17</v>
      </c>
      <c r="BH23" s="4"/>
      <c r="BI23" s="4"/>
      <c r="BJ23" s="16">
        <f t="shared" si="2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116.09</v>
      </c>
      <c r="P24" s="4">
        <v>30</v>
      </c>
      <c r="Q24" s="16">
        <f t="shared" si="5"/>
        <v>1</v>
      </c>
      <c r="AC24" s="4">
        <v>18</v>
      </c>
      <c r="AD24" s="4">
        <v>86.62</v>
      </c>
      <c r="AE24" s="4">
        <v>21</v>
      </c>
      <c r="AF24" s="16">
        <f t="shared" si="0"/>
        <v>0.7</v>
      </c>
      <c r="AR24" s="4">
        <v>18</v>
      </c>
      <c r="AS24" s="4">
        <v>74.39</v>
      </c>
      <c r="AT24" s="4">
        <v>15</v>
      </c>
      <c r="AU24" s="16">
        <f t="shared" si="1"/>
        <v>0.5</v>
      </c>
      <c r="BG24" s="4">
        <v>18</v>
      </c>
      <c r="BH24" s="4"/>
      <c r="BI24" s="4"/>
      <c r="BJ24" s="16">
        <f t="shared" si="2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116.08</v>
      </c>
      <c r="P25" s="4">
        <v>23</v>
      </c>
      <c r="Q25" s="16">
        <f t="shared" si="5"/>
        <v>0.76666666666666672</v>
      </c>
      <c r="AC25" s="4">
        <v>19</v>
      </c>
      <c r="AD25" s="4">
        <v>86.62</v>
      </c>
      <c r="AE25" s="4">
        <v>12</v>
      </c>
      <c r="AF25" s="16">
        <f t="shared" si="0"/>
        <v>0.4</v>
      </c>
      <c r="AR25" s="4">
        <v>19</v>
      </c>
      <c r="AS25" s="4">
        <v>79.39</v>
      </c>
      <c r="AT25" s="4">
        <v>11</v>
      </c>
      <c r="AU25" s="16">
        <f t="shared" si="1"/>
        <v>0.36666666666666664</v>
      </c>
      <c r="BG25" s="4">
        <v>19</v>
      </c>
      <c r="BH25" s="4"/>
      <c r="BI25" s="4"/>
      <c r="BJ25" s="16">
        <f t="shared" si="2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111.09</v>
      </c>
      <c r="P26" s="4">
        <v>30</v>
      </c>
      <c r="Q26" s="16">
        <f t="shared" si="5"/>
        <v>1</v>
      </c>
      <c r="AC26" s="4">
        <v>20</v>
      </c>
      <c r="AD26" s="4">
        <v>165.01</v>
      </c>
      <c r="AE26" s="4">
        <v>25</v>
      </c>
      <c r="AF26" s="16">
        <f t="shared" si="0"/>
        <v>0.83333333333333337</v>
      </c>
      <c r="AR26" s="4">
        <v>20</v>
      </c>
      <c r="AS26" s="4">
        <v>42.7</v>
      </c>
      <c r="AT26" s="4">
        <v>6</v>
      </c>
      <c r="AU26" s="16">
        <f t="shared" si="1"/>
        <v>0.2</v>
      </c>
      <c r="BG26" s="4">
        <v>20</v>
      </c>
      <c r="BH26" s="4"/>
      <c r="BI26" s="4"/>
      <c r="BJ26" s="16">
        <f t="shared" si="2"/>
        <v>0</v>
      </c>
    </row>
    <row r="27" spans="1:73">
      <c r="H27" s="1"/>
    </row>
    <row r="28" spans="1:73">
      <c r="A28" s="182" t="s">
        <v>10</v>
      </c>
      <c r="B28" s="182"/>
      <c r="H28" s="1"/>
    </row>
    <row r="29" spans="1:73">
      <c r="A29" s="10">
        <v>1</v>
      </c>
      <c r="B29" s="11" t="s">
        <v>11</v>
      </c>
      <c r="H29" s="1"/>
    </row>
    <row r="30" spans="1:73" ht="15.75">
      <c r="H30" s="1"/>
      <c r="N30" s="183" t="s">
        <v>34</v>
      </c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  <c r="AA30" s="184"/>
      <c r="AB30" s="185"/>
      <c r="AC30" s="190" t="s">
        <v>35</v>
      </c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2"/>
      <c r="AR30" s="186" t="s">
        <v>36</v>
      </c>
      <c r="AS30" s="187"/>
      <c r="AT30" s="187"/>
      <c r="AU30" s="187"/>
      <c r="AV30" s="187"/>
      <c r="AW30" s="187"/>
      <c r="AX30" s="187"/>
      <c r="AY30" s="187"/>
      <c r="AZ30" s="187"/>
      <c r="BA30" s="187"/>
      <c r="BB30" s="187"/>
      <c r="BC30" s="187"/>
      <c r="BD30" s="187"/>
      <c r="BE30" s="187"/>
      <c r="BF30" s="188"/>
      <c r="BG30" s="193" t="s">
        <v>49</v>
      </c>
      <c r="BH30" s="194"/>
      <c r="BI30" s="194"/>
      <c r="BJ30" s="194"/>
      <c r="BK30" s="194"/>
      <c r="BL30" s="194"/>
      <c r="BM30" s="194"/>
      <c r="BN30" s="194"/>
      <c r="BO30" s="194"/>
      <c r="BP30" s="194"/>
      <c r="BQ30" s="194"/>
      <c r="BR30" s="194"/>
      <c r="BS30" s="194"/>
      <c r="BT30" s="194"/>
      <c r="BU30" s="195"/>
    </row>
    <row r="31" spans="1:73" ht="60">
      <c r="A31" s="3" t="s">
        <v>4</v>
      </c>
      <c r="B31" s="3" t="s">
        <v>7</v>
      </c>
      <c r="C31" s="3" t="s">
        <v>8</v>
      </c>
      <c r="D31" s="3" t="s">
        <v>32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12</v>
      </c>
      <c r="L31" s="9" t="s">
        <v>13</v>
      </c>
      <c r="M31" s="9" t="s">
        <v>9</v>
      </c>
      <c r="N31" s="3" t="s">
        <v>43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44</v>
      </c>
      <c r="U31" s="3" t="s">
        <v>45</v>
      </c>
      <c r="V31" s="3" t="s">
        <v>9</v>
      </c>
      <c r="W31" s="41" t="s">
        <v>38</v>
      </c>
      <c r="X31" s="41" t="s">
        <v>41</v>
      </c>
      <c r="Y31" s="41" t="s">
        <v>9</v>
      </c>
      <c r="Z31" s="41" t="s">
        <v>41</v>
      </c>
      <c r="AA31" s="41" t="s">
        <v>37</v>
      </c>
      <c r="AB31" s="41" t="s">
        <v>41</v>
      </c>
      <c r="AC31" s="3" t="s">
        <v>43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44</v>
      </c>
      <c r="AJ31" s="3" t="s">
        <v>45</v>
      </c>
      <c r="AK31" s="3" t="s">
        <v>9</v>
      </c>
      <c r="AL31" s="46" t="s">
        <v>38</v>
      </c>
      <c r="AM31" s="46" t="s">
        <v>41</v>
      </c>
      <c r="AN31" s="46" t="s">
        <v>9</v>
      </c>
      <c r="AO31" s="46" t="s">
        <v>41</v>
      </c>
      <c r="AP31" s="46" t="s">
        <v>37</v>
      </c>
      <c r="AQ31" s="46" t="s">
        <v>41</v>
      </c>
      <c r="AR31" s="3" t="s">
        <v>43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44</v>
      </c>
      <c r="AY31" s="3" t="s">
        <v>45</v>
      </c>
      <c r="AZ31" s="3" t="s">
        <v>9</v>
      </c>
      <c r="BA31" s="107" t="s">
        <v>38</v>
      </c>
      <c r="BB31" s="107" t="s">
        <v>41</v>
      </c>
      <c r="BC31" s="107" t="s">
        <v>9</v>
      </c>
      <c r="BD31" s="107" t="s">
        <v>41</v>
      </c>
      <c r="BE31" s="107" t="s">
        <v>37</v>
      </c>
      <c r="BF31" s="107" t="s">
        <v>41</v>
      </c>
      <c r="BG31" s="3" t="s">
        <v>43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44</v>
      </c>
      <c r="BN31" s="3" t="s">
        <v>45</v>
      </c>
      <c r="BO31" s="3" t="s">
        <v>9</v>
      </c>
      <c r="BP31" s="108" t="s">
        <v>38</v>
      </c>
      <c r="BQ31" s="108" t="s">
        <v>41</v>
      </c>
      <c r="BR31" s="108" t="s">
        <v>9</v>
      </c>
      <c r="BS31" s="108" t="s">
        <v>41</v>
      </c>
      <c r="BT31" s="108" t="s">
        <v>37</v>
      </c>
      <c r="BU31" s="108" t="s">
        <v>41</v>
      </c>
    </row>
    <row r="32" spans="1:73">
      <c r="A32" s="4">
        <f>A7</f>
        <v>30</v>
      </c>
      <c r="B32" s="13">
        <f>B7</f>
        <v>50</v>
      </c>
      <c r="C32" s="13">
        <f t="shared" ref="C32:D32" si="9">C7</f>
        <v>50</v>
      </c>
      <c r="D32" s="13">
        <f t="shared" si="9"/>
        <v>1.2E-2</v>
      </c>
      <c r="F32" s="4">
        <v>1</v>
      </c>
      <c r="G32" s="1">
        <v>15</v>
      </c>
      <c r="H32" s="4">
        <v>98.86</v>
      </c>
      <c r="I32" s="4">
        <v>30</v>
      </c>
      <c r="J32" s="16">
        <f>I32/A$32</f>
        <v>1</v>
      </c>
      <c r="K32" s="12">
        <f>AVERAGE(H32:H41)</f>
        <v>114.86799999999998</v>
      </c>
      <c r="L32" s="12">
        <f>AVERAGEIF(H32:H41,"&gt;0")</f>
        <v>114.86799999999998</v>
      </c>
      <c r="M32" s="15">
        <f>AVERAGE(J32:J41)</f>
        <v>1</v>
      </c>
      <c r="N32" s="4">
        <v>1</v>
      </c>
      <c r="O32" s="4">
        <v>79.400000000000006</v>
      </c>
      <c r="P32" s="4">
        <v>30</v>
      </c>
      <c r="Q32" s="16">
        <f>P32/A$33</f>
        <v>1</v>
      </c>
      <c r="R32" s="92">
        <f>AVERAGE(O32:O51)</f>
        <v>90.071500000000015</v>
      </c>
      <c r="S32" s="92">
        <f>AVERAGEIF(O32:O51,"&gt;0")</f>
        <v>90.071500000000015</v>
      </c>
      <c r="T32" s="92">
        <f>VAR(O32:O51)</f>
        <v>48.248697631577286</v>
      </c>
      <c r="U32" s="92">
        <f>STDEV(O32:O51)</f>
        <v>6.9461282475618953</v>
      </c>
      <c r="V32" s="93">
        <f>AVERAGE(Q32:Q51)</f>
        <v>0.99833333333333341</v>
      </c>
      <c r="W32" s="44">
        <v>90.1</v>
      </c>
      <c r="X32" s="62">
        <v>3.25</v>
      </c>
      <c r="Y32" s="62">
        <v>30</v>
      </c>
      <c r="Z32" s="62">
        <v>0.105</v>
      </c>
      <c r="AA32" s="45">
        <f>Y32/$A33</f>
        <v>1</v>
      </c>
      <c r="AB32" s="45">
        <f>Z32/$A$33</f>
        <v>3.5000000000000001E-3</v>
      </c>
      <c r="AC32" s="4">
        <v>1</v>
      </c>
      <c r="AD32" s="4">
        <v>128.33000000000001</v>
      </c>
      <c r="AE32" s="4">
        <v>30</v>
      </c>
      <c r="AF32" s="16">
        <f t="shared" ref="AF32:AF51" si="10">AE32/A$34</f>
        <v>1</v>
      </c>
      <c r="AG32" s="92">
        <f>AVERAGE(AD32:AD51)</f>
        <v>113.93199999999999</v>
      </c>
      <c r="AH32" s="92">
        <f>AVERAGEIF(AD32:AD51,"&gt;0")</f>
        <v>119.92842105263158</v>
      </c>
      <c r="AI32" s="92">
        <f>VAR(AD32:AD51)</f>
        <v>1743.6601852631613</v>
      </c>
      <c r="AJ32" s="92">
        <f>STDEV(AD32:AD51)</f>
        <v>41.757157293847975</v>
      </c>
      <c r="AK32" s="93">
        <f>AVERAGE(AF32:AF51)</f>
        <v>0.83833333333333326</v>
      </c>
      <c r="AL32" s="48">
        <v>114</v>
      </c>
      <c r="AM32" s="63">
        <v>19.5</v>
      </c>
      <c r="AN32" s="63">
        <v>26.2</v>
      </c>
      <c r="AO32" s="63">
        <v>3.87</v>
      </c>
      <c r="AP32" s="49">
        <f>AN32/$A34</f>
        <v>0.87333333333333329</v>
      </c>
      <c r="AQ32" s="49">
        <f>AO32/$A$34</f>
        <v>0.129</v>
      </c>
      <c r="AR32" s="4">
        <v>1</v>
      </c>
      <c r="AS32" s="4">
        <v>116.1</v>
      </c>
      <c r="AT32" s="4">
        <v>30</v>
      </c>
      <c r="AU32" s="16">
        <f t="shared" ref="AU32:AU51" si="11">AT32/A$35</f>
        <v>1</v>
      </c>
      <c r="AV32" s="92">
        <f>AVERAGE(AS32:AS51)</f>
        <v>112.56550000000001</v>
      </c>
      <c r="AW32" s="92">
        <f>AVERAGEIF(AS32:AS51,"&gt;0")</f>
        <v>118.49000000000002</v>
      </c>
      <c r="AX32" s="92">
        <f>VAR(AS32:AS51)</f>
        <v>3052.6155628947276</v>
      </c>
      <c r="AY32" s="92">
        <f>STDEV(AS32:AS51)</f>
        <v>55.250480205105255</v>
      </c>
      <c r="AZ32" s="93">
        <f>AVERAGE(AU32:AU51)</f>
        <v>0.71166666666666667</v>
      </c>
      <c r="BA32" s="121">
        <v>113</v>
      </c>
      <c r="BB32" s="122">
        <v>25.9</v>
      </c>
      <c r="BC32" s="122">
        <v>21.4</v>
      </c>
      <c r="BD32" s="122">
        <v>4.57</v>
      </c>
      <c r="BE32" s="123">
        <f>BC32/$A35</f>
        <v>0.71333333333333326</v>
      </c>
      <c r="BF32" s="123">
        <f>BD32/$A$35</f>
        <v>0.15233333333333335</v>
      </c>
      <c r="BG32" s="4">
        <v>1</v>
      </c>
      <c r="BH32" s="4"/>
      <c r="BI32" s="4"/>
      <c r="BJ32" s="16">
        <f t="shared" ref="BJ32:BJ51" si="12"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A36" si="13">A8</f>
        <v>30</v>
      </c>
      <c r="B33" s="14">
        <f t="shared" ref="B33:D33" si="14">B8</f>
        <v>38</v>
      </c>
      <c r="C33" s="14">
        <f t="shared" si="14"/>
        <v>38</v>
      </c>
      <c r="D33" s="14">
        <f t="shared" si="14"/>
        <v>2.077562326869806E-2</v>
      </c>
      <c r="F33" s="4">
        <v>2</v>
      </c>
      <c r="G33" s="1">
        <v>15</v>
      </c>
      <c r="H33" s="4">
        <v>116.09</v>
      </c>
      <c r="I33" s="4">
        <v>30</v>
      </c>
      <c r="J33" s="16">
        <f t="shared" ref="J33:J41" si="15">I33/A$32</f>
        <v>1</v>
      </c>
      <c r="N33" s="4">
        <v>2</v>
      </c>
      <c r="O33" s="4">
        <v>84.4</v>
      </c>
      <c r="P33" s="4">
        <v>30</v>
      </c>
      <c r="Q33" s="16">
        <f t="shared" ref="Q33:Q51" si="16">P33/A$33</f>
        <v>1</v>
      </c>
      <c r="AC33" s="4">
        <v>2</v>
      </c>
      <c r="AD33" s="4">
        <v>123.34</v>
      </c>
      <c r="AE33" s="4">
        <v>30</v>
      </c>
      <c r="AF33" s="16">
        <f t="shared" si="10"/>
        <v>1</v>
      </c>
      <c r="AO33" s="64"/>
      <c r="AR33" s="4">
        <v>2</v>
      </c>
      <c r="AS33" s="4">
        <v>201.71</v>
      </c>
      <c r="AT33" s="4">
        <v>30</v>
      </c>
      <c r="AU33" s="16">
        <f t="shared" si="11"/>
        <v>1</v>
      </c>
      <c r="BG33" s="4">
        <v>2</v>
      </c>
      <c r="BH33" s="4"/>
      <c r="BI33" s="4"/>
      <c r="BJ33" s="16">
        <f t="shared" si="12"/>
        <v>0</v>
      </c>
    </row>
    <row r="34" spans="1:62">
      <c r="A34" s="4">
        <f t="shared" si="13"/>
        <v>30</v>
      </c>
      <c r="B34" s="47">
        <f t="shared" ref="B34:D34" si="17">B9</f>
        <v>55</v>
      </c>
      <c r="C34" s="47">
        <f t="shared" si="17"/>
        <v>55</v>
      </c>
      <c r="D34" s="47">
        <f t="shared" si="17"/>
        <v>9.9173553719008271E-3</v>
      </c>
      <c r="F34" s="4">
        <v>3</v>
      </c>
      <c r="G34" s="1">
        <v>15</v>
      </c>
      <c r="H34" s="4">
        <v>77.17</v>
      </c>
      <c r="I34" s="4">
        <v>30</v>
      </c>
      <c r="J34" s="16">
        <f t="shared" si="15"/>
        <v>1</v>
      </c>
      <c r="N34" s="4">
        <v>3</v>
      </c>
      <c r="O34" s="4">
        <v>87.17</v>
      </c>
      <c r="P34" s="4">
        <v>30</v>
      </c>
      <c r="Q34" s="16">
        <f t="shared" si="16"/>
        <v>1</v>
      </c>
      <c r="AC34" s="4">
        <v>3</v>
      </c>
      <c r="AD34" s="4">
        <v>91.62</v>
      </c>
      <c r="AE34" s="4">
        <v>30</v>
      </c>
      <c r="AF34" s="16">
        <f t="shared" si="10"/>
        <v>1</v>
      </c>
      <c r="AR34" s="4">
        <v>3</v>
      </c>
      <c r="AS34" s="4">
        <v>96.63</v>
      </c>
      <c r="AT34" s="4">
        <v>28</v>
      </c>
      <c r="AU34" s="16">
        <f t="shared" si="11"/>
        <v>0.93333333333333335</v>
      </c>
      <c r="BG34" s="4">
        <v>3</v>
      </c>
      <c r="BH34" s="4"/>
      <c r="BI34" s="4"/>
      <c r="BJ34" s="16">
        <f t="shared" si="12"/>
        <v>0</v>
      </c>
    </row>
    <row r="35" spans="1:62">
      <c r="A35" s="4">
        <f t="shared" si="13"/>
        <v>30</v>
      </c>
      <c r="B35" s="50">
        <f t="shared" ref="B35:D36" si="18">B10</f>
        <v>61</v>
      </c>
      <c r="C35" s="50">
        <f t="shared" si="18"/>
        <v>61</v>
      </c>
      <c r="D35" s="50">
        <f t="shared" si="18"/>
        <v>8.0623488309594198E-3</v>
      </c>
      <c r="F35" s="4">
        <v>4</v>
      </c>
      <c r="G35" s="1">
        <v>15</v>
      </c>
      <c r="H35" s="4">
        <v>103.86</v>
      </c>
      <c r="I35" s="4">
        <v>30</v>
      </c>
      <c r="J35" s="16">
        <f t="shared" si="15"/>
        <v>1</v>
      </c>
      <c r="N35" s="4">
        <v>4</v>
      </c>
      <c r="O35" s="4">
        <v>96.63</v>
      </c>
      <c r="P35" s="4">
        <v>30</v>
      </c>
      <c r="Q35" s="16">
        <f t="shared" si="16"/>
        <v>1</v>
      </c>
      <c r="AC35" s="4">
        <v>4</v>
      </c>
      <c r="AD35" s="4">
        <v>121.1</v>
      </c>
      <c r="AE35" s="4">
        <v>30</v>
      </c>
      <c r="AF35" s="16">
        <f t="shared" si="10"/>
        <v>1</v>
      </c>
      <c r="AR35" s="4">
        <v>4</v>
      </c>
      <c r="AS35" s="4">
        <v>147.79</v>
      </c>
      <c r="AT35" s="4">
        <v>29</v>
      </c>
      <c r="AU35" s="16">
        <f t="shared" si="11"/>
        <v>0.96666666666666667</v>
      </c>
      <c r="BG35" s="4">
        <v>4</v>
      </c>
      <c r="BH35" s="4"/>
      <c r="BI35" s="4"/>
      <c r="BJ35" s="16">
        <f t="shared" si="12"/>
        <v>0</v>
      </c>
    </row>
    <row r="36" spans="1:62">
      <c r="A36" s="4">
        <f t="shared" si="13"/>
        <v>30</v>
      </c>
      <c r="B36" s="111">
        <f t="shared" si="18"/>
        <v>173</v>
      </c>
      <c r="C36" s="111">
        <f t="shared" si="18"/>
        <v>173</v>
      </c>
      <c r="D36" s="111">
        <f t="shared" si="18"/>
        <v>1.0023722810651877E-3</v>
      </c>
      <c r="F36" s="4">
        <v>5</v>
      </c>
      <c r="G36" s="1">
        <v>15</v>
      </c>
      <c r="H36" s="4">
        <v>177.25</v>
      </c>
      <c r="I36" s="4">
        <v>30</v>
      </c>
      <c r="J36" s="16">
        <f t="shared" si="15"/>
        <v>1</v>
      </c>
      <c r="N36" s="4">
        <v>5</v>
      </c>
      <c r="O36" s="4">
        <v>96.63</v>
      </c>
      <c r="P36" s="4">
        <v>30</v>
      </c>
      <c r="Q36" s="16">
        <f t="shared" si="16"/>
        <v>1</v>
      </c>
      <c r="AC36" s="4">
        <v>5</v>
      </c>
      <c r="AD36" s="4">
        <v>189.5</v>
      </c>
      <c r="AE36" s="4">
        <v>30</v>
      </c>
      <c r="AF36" s="16">
        <f t="shared" si="10"/>
        <v>1</v>
      </c>
      <c r="AR36" s="4">
        <v>5</v>
      </c>
      <c r="AS36" s="4">
        <v>226.16</v>
      </c>
      <c r="AT36" s="4">
        <v>29</v>
      </c>
      <c r="AU36" s="16">
        <f t="shared" si="11"/>
        <v>0.96666666666666667</v>
      </c>
      <c r="BG36" s="4">
        <v>5</v>
      </c>
      <c r="BH36" s="4"/>
      <c r="BI36" s="4"/>
      <c r="BJ36" s="16">
        <f t="shared" si="12"/>
        <v>0</v>
      </c>
    </row>
    <row r="37" spans="1:62">
      <c r="A37" s="1">
        <f t="shared" ref="A37:D37" si="19">A12</f>
        <v>30</v>
      </c>
      <c r="B37" s="128">
        <f t="shared" si="19"/>
        <v>245</v>
      </c>
      <c r="C37" s="128">
        <f t="shared" si="19"/>
        <v>245</v>
      </c>
      <c r="D37" s="136">
        <f t="shared" si="19"/>
        <v>4.9979175343606828E-4</v>
      </c>
      <c r="F37" s="4">
        <v>6</v>
      </c>
      <c r="G37" s="1">
        <v>15</v>
      </c>
      <c r="H37" s="4">
        <v>121.09</v>
      </c>
      <c r="I37" s="4">
        <v>30</v>
      </c>
      <c r="J37" s="16">
        <f t="shared" si="15"/>
        <v>1</v>
      </c>
      <c r="N37" s="4">
        <v>6</v>
      </c>
      <c r="O37" s="4">
        <v>101.64</v>
      </c>
      <c r="P37" s="4">
        <v>30</v>
      </c>
      <c r="Q37" s="16">
        <f t="shared" si="16"/>
        <v>1</v>
      </c>
      <c r="AC37" s="4">
        <v>6</v>
      </c>
      <c r="AD37" s="4">
        <v>140.54</v>
      </c>
      <c r="AE37" s="4">
        <v>30</v>
      </c>
      <c r="AF37" s="16">
        <f t="shared" si="10"/>
        <v>1</v>
      </c>
      <c r="AR37" s="4">
        <v>6</v>
      </c>
      <c r="AS37" s="4">
        <v>67.16</v>
      </c>
      <c r="AT37" s="4">
        <v>11</v>
      </c>
      <c r="AU37" s="16">
        <f t="shared" si="11"/>
        <v>0.36666666666666664</v>
      </c>
      <c r="BG37" s="4">
        <v>6</v>
      </c>
      <c r="BH37" s="4"/>
      <c r="BI37" s="4"/>
      <c r="BJ37" s="16">
        <f t="shared" si="12"/>
        <v>0</v>
      </c>
    </row>
    <row r="38" spans="1:62">
      <c r="A38" s="1">
        <f t="shared" ref="A38:D38" si="20">A13</f>
        <v>30</v>
      </c>
      <c r="B38" s="135">
        <f t="shared" si="20"/>
        <v>573</v>
      </c>
      <c r="C38" s="135">
        <f t="shared" si="20"/>
        <v>573</v>
      </c>
      <c r="D38" s="137">
        <f t="shared" si="20"/>
        <v>9.1371764297396818E-5</v>
      </c>
      <c r="F38" s="4">
        <v>7</v>
      </c>
      <c r="G38" s="1">
        <v>15</v>
      </c>
      <c r="H38" s="4">
        <v>98.86</v>
      </c>
      <c r="I38" s="4">
        <v>30</v>
      </c>
      <c r="J38" s="16">
        <f t="shared" si="15"/>
        <v>1</v>
      </c>
      <c r="N38" s="4">
        <v>7</v>
      </c>
      <c r="O38" s="4">
        <v>84.41</v>
      </c>
      <c r="P38" s="4">
        <v>30</v>
      </c>
      <c r="Q38" s="16">
        <f t="shared" si="16"/>
        <v>1</v>
      </c>
      <c r="AC38" s="4">
        <v>7</v>
      </c>
      <c r="AD38" s="4">
        <v>123.32</v>
      </c>
      <c r="AE38" s="4">
        <v>30</v>
      </c>
      <c r="AF38" s="16">
        <f t="shared" si="10"/>
        <v>1</v>
      </c>
      <c r="AR38" s="4">
        <v>7</v>
      </c>
      <c r="AS38" s="4">
        <v>121.1</v>
      </c>
      <c r="AT38" s="4">
        <v>30</v>
      </c>
      <c r="AU38" s="16">
        <f t="shared" si="11"/>
        <v>1</v>
      </c>
      <c r="BG38" s="4">
        <v>7</v>
      </c>
      <c r="BH38" s="4"/>
      <c r="BI38" s="4"/>
      <c r="BJ38" s="16">
        <f t="shared" si="12"/>
        <v>0</v>
      </c>
    </row>
    <row r="39" spans="1:62">
      <c r="F39" s="4">
        <v>8</v>
      </c>
      <c r="G39" s="1">
        <v>15</v>
      </c>
      <c r="H39" s="4">
        <v>145.57</v>
      </c>
      <c r="I39" s="4">
        <v>30</v>
      </c>
      <c r="J39" s="16">
        <f t="shared" si="15"/>
        <v>1</v>
      </c>
      <c r="N39" s="4">
        <v>8</v>
      </c>
      <c r="O39" s="4">
        <v>89.4</v>
      </c>
      <c r="P39" s="4">
        <v>30</v>
      </c>
      <c r="Q39" s="16">
        <f t="shared" si="16"/>
        <v>1</v>
      </c>
      <c r="AC39" s="4">
        <v>8</v>
      </c>
      <c r="AD39" s="4">
        <v>116.09</v>
      </c>
      <c r="AE39" s="4">
        <v>30</v>
      </c>
      <c r="AF39" s="16">
        <f t="shared" si="10"/>
        <v>1</v>
      </c>
      <c r="AR39" s="4">
        <v>8</v>
      </c>
      <c r="AS39" s="4">
        <v>30.47</v>
      </c>
      <c r="AT39" s="4">
        <v>4</v>
      </c>
      <c r="AU39" s="16">
        <f t="shared" si="11"/>
        <v>0.13333333333333333</v>
      </c>
      <c r="BG39" s="4">
        <v>8</v>
      </c>
      <c r="BH39" s="4"/>
      <c r="BI39" s="4"/>
      <c r="BJ39" s="16">
        <f t="shared" si="12"/>
        <v>0</v>
      </c>
    </row>
    <row r="40" spans="1:62">
      <c r="F40" s="4">
        <v>9</v>
      </c>
      <c r="G40" s="1">
        <v>15</v>
      </c>
      <c r="H40" s="4">
        <v>98.85</v>
      </c>
      <c r="I40" s="4">
        <v>30</v>
      </c>
      <c r="J40" s="16">
        <f t="shared" si="15"/>
        <v>1</v>
      </c>
      <c r="N40" s="4">
        <v>9</v>
      </c>
      <c r="O40" s="4">
        <v>86.64</v>
      </c>
      <c r="P40" s="4">
        <v>30</v>
      </c>
      <c r="Q40" s="16">
        <f t="shared" si="16"/>
        <v>1</v>
      </c>
      <c r="AC40" s="4">
        <v>9</v>
      </c>
      <c r="AD40" s="4">
        <v>111.1</v>
      </c>
      <c r="AE40" s="4">
        <v>29</v>
      </c>
      <c r="AF40" s="16">
        <f t="shared" si="10"/>
        <v>0.96666666666666667</v>
      </c>
      <c r="AR40" s="4">
        <v>9</v>
      </c>
      <c r="AS40" s="4">
        <v>172.24</v>
      </c>
      <c r="AT40" s="4">
        <v>28</v>
      </c>
      <c r="AU40" s="16">
        <f t="shared" si="11"/>
        <v>0.93333333333333335</v>
      </c>
      <c r="BG40" s="4">
        <v>9</v>
      </c>
      <c r="BH40" s="4"/>
      <c r="BI40" s="4"/>
      <c r="BJ40" s="16">
        <f t="shared" si="12"/>
        <v>0</v>
      </c>
    </row>
    <row r="41" spans="1:62">
      <c r="F41" s="4">
        <v>10</v>
      </c>
      <c r="G41" s="1">
        <v>15</v>
      </c>
      <c r="H41" s="4">
        <v>111.08</v>
      </c>
      <c r="I41" s="4">
        <v>30</v>
      </c>
      <c r="J41" s="16">
        <f t="shared" si="15"/>
        <v>1</v>
      </c>
      <c r="N41" s="4">
        <v>10</v>
      </c>
      <c r="O41" s="4">
        <v>101.63</v>
      </c>
      <c r="P41" s="4">
        <v>30</v>
      </c>
      <c r="Q41" s="16">
        <f t="shared" si="16"/>
        <v>1</v>
      </c>
      <c r="AC41" s="4">
        <v>10</v>
      </c>
      <c r="AD41" s="4">
        <v>116.1</v>
      </c>
      <c r="AE41" s="4">
        <v>30</v>
      </c>
      <c r="AF41" s="16">
        <f t="shared" si="10"/>
        <v>1</v>
      </c>
      <c r="AR41" s="4">
        <v>10</v>
      </c>
      <c r="AS41" s="4">
        <v>86.62</v>
      </c>
      <c r="AT41" s="4">
        <v>17</v>
      </c>
      <c r="AU41" s="16">
        <f t="shared" si="11"/>
        <v>0.56666666666666665</v>
      </c>
      <c r="BG41" s="4">
        <v>10</v>
      </c>
      <c r="BH41" s="4"/>
      <c r="BI41" s="4"/>
      <c r="BJ41" s="16">
        <f t="shared" si="12"/>
        <v>0</v>
      </c>
    </row>
    <row r="42" spans="1:62">
      <c r="F42" s="4">
        <v>11</v>
      </c>
      <c r="N42" s="4">
        <v>11</v>
      </c>
      <c r="O42" s="4">
        <v>84.4</v>
      </c>
      <c r="P42" s="4">
        <v>30</v>
      </c>
      <c r="Q42" s="16">
        <f t="shared" si="16"/>
        <v>1</v>
      </c>
      <c r="AC42" s="4">
        <v>11</v>
      </c>
      <c r="AD42" s="4">
        <v>91.63</v>
      </c>
      <c r="AE42" s="4">
        <v>19</v>
      </c>
      <c r="AF42" s="16">
        <f t="shared" si="10"/>
        <v>0.6333333333333333</v>
      </c>
      <c r="AR42" s="4">
        <v>11</v>
      </c>
      <c r="AS42" s="4">
        <v>123.32</v>
      </c>
      <c r="AT42" s="4">
        <v>19</v>
      </c>
      <c r="AU42" s="16">
        <f t="shared" si="11"/>
        <v>0.6333333333333333</v>
      </c>
      <c r="BG42" s="4">
        <v>11</v>
      </c>
      <c r="BH42" s="4"/>
      <c r="BI42" s="4"/>
      <c r="BJ42" s="16">
        <f t="shared" si="12"/>
        <v>0</v>
      </c>
    </row>
    <row r="43" spans="1:62">
      <c r="F43" s="4">
        <v>12</v>
      </c>
      <c r="N43" s="4">
        <v>12</v>
      </c>
      <c r="O43" s="4">
        <v>91.63</v>
      </c>
      <c r="P43" s="4">
        <v>30</v>
      </c>
      <c r="Q43" s="16">
        <f t="shared" si="16"/>
        <v>1</v>
      </c>
      <c r="AC43" s="4">
        <v>12</v>
      </c>
      <c r="AD43" s="4">
        <v>189.48</v>
      </c>
      <c r="AE43" s="4">
        <v>30</v>
      </c>
      <c r="AF43" s="16">
        <f t="shared" si="10"/>
        <v>1</v>
      </c>
      <c r="AR43" s="4">
        <v>12</v>
      </c>
      <c r="AS43" s="4">
        <v>74.39</v>
      </c>
      <c r="AT43" s="4">
        <v>11</v>
      </c>
      <c r="AU43" s="16">
        <f t="shared" si="11"/>
        <v>0.36666666666666664</v>
      </c>
      <c r="BG43" s="4">
        <v>12</v>
      </c>
      <c r="BH43" s="4"/>
      <c r="BI43" s="4"/>
      <c r="BJ43" s="16">
        <f t="shared" si="12"/>
        <v>0</v>
      </c>
    </row>
    <row r="44" spans="1:62">
      <c r="F44" s="4">
        <v>13</v>
      </c>
      <c r="N44" s="4">
        <v>13</v>
      </c>
      <c r="O44" s="4">
        <v>89.4</v>
      </c>
      <c r="P44" s="4">
        <v>30</v>
      </c>
      <c r="Q44" s="16">
        <f t="shared" si="16"/>
        <v>1</v>
      </c>
      <c r="AC44" s="4">
        <v>13</v>
      </c>
      <c r="AD44" s="4">
        <v>0</v>
      </c>
      <c r="AE44" s="4">
        <v>1</v>
      </c>
      <c r="AF44" s="16">
        <f t="shared" si="10"/>
        <v>3.3333333333333333E-2</v>
      </c>
      <c r="AR44" s="4">
        <v>13</v>
      </c>
      <c r="AS44" s="4">
        <v>0</v>
      </c>
      <c r="AT44" s="4">
        <v>1</v>
      </c>
      <c r="AU44" s="16">
        <f t="shared" si="11"/>
        <v>3.3333333333333333E-2</v>
      </c>
      <c r="BG44" s="4">
        <v>13</v>
      </c>
      <c r="BH44" s="4"/>
      <c r="BI44" s="4"/>
      <c r="BJ44" s="16">
        <f t="shared" si="12"/>
        <v>0</v>
      </c>
    </row>
    <row r="45" spans="1:62">
      <c r="F45" s="4">
        <v>14</v>
      </c>
      <c r="N45" s="4">
        <v>14</v>
      </c>
      <c r="O45" s="4">
        <v>87.18</v>
      </c>
      <c r="P45" s="4">
        <v>30</v>
      </c>
      <c r="Q45" s="16">
        <f t="shared" si="16"/>
        <v>1</v>
      </c>
      <c r="AC45" s="4">
        <v>14</v>
      </c>
      <c r="AD45" s="4">
        <v>128.33000000000001</v>
      </c>
      <c r="AE45" s="4">
        <v>28</v>
      </c>
      <c r="AF45" s="16">
        <f t="shared" si="10"/>
        <v>0.93333333333333335</v>
      </c>
      <c r="AR45" s="4">
        <v>14</v>
      </c>
      <c r="AS45" s="4">
        <v>135.54</v>
      </c>
      <c r="AT45" s="4">
        <v>29</v>
      </c>
      <c r="AU45" s="16">
        <f t="shared" si="11"/>
        <v>0.96666666666666667</v>
      </c>
      <c r="BG45" s="4">
        <v>14</v>
      </c>
      <c r="BH45" s="4"/>
      <c r="BI45" s="4"/>
      <c r="BJ45" s="16">
        <f t="shared" si="12"/>
        <v>0</v>
      </c>
    </row>
    <row r="46" spans="1:62">
      <c r="F46" s="4">
        <v>15</v>
      </c>
      <c r="N46" s="4">
        <v>15</v>
      </c>
      <c r="O46" s="4">
        <v>98.84</v>
      </c>
      <c r="P46" s="4">
        <v>29</v>
      </c>
      <c r="Q46" s="16">
        <f t="shared" si="16"/>
        <v>0.96666666666666667</v>
      </c>
      <c r="AC46" s="4">
        <v>15</v>
      </c>
      <c r="AD46" s="4">
        <v>123.33</v>
      </c>
      <c r="AE46" s="4">
        <v>29</v>
      </c>
      <c r="AF46" s="16">
        <f t="shared" si="10"/>
        <v>0.96666666666666667</v>
      </c>
      <c r="AR46" s="4">
        <v>15</v>
      </c>
      <c r="AS46" s="4">
        <v>147.77000000000001</v>
      </c>
      <c r="AT46" s="4">
        <v>29</v>
      </c>
      <c r="AU46" s="16">
        <f t="shared" si="11"/>
        <v>0.96666666666666667</v>
      </c>
      <c r="BG46" s="4">
        <v>15</v>
      </c>
      <c r="BH46" s="4"/>
      <c r="BI46" s="4"/>
      <c r="BJ46" s="16">
        <f t="shared" si="12"/>
        <v>0</v>
      </c>
    </row>
    <row r="47" spans="1:62">
      <c r="F47" s="4">
        <v>16</v>
      </c>
      <c r="N47" s="4">
        <v>16</v>
      </c>
      <c r="O47" s="4">
        <v>84.4</v>
      </c>
      <c r="P47" s="4">
        <v>30</v>
      </c>
      <c r="Q47" s="16">
        <f t="shared" si="16"/>
        <v>1</v>
      </c>
      <c r="AC47" s="4">
        <v>16</v>
      </c>
      <c r="AD47" s="4">
        <v>98.85</v>
      </c>
      <c r="AE47" s="4">
        <v>8</v>
      </c>
      <c r="AF47" s="16">
        <f t="shared" si="10"/>
        <v>0.26666666666666666</v>
      </c>
      <c r="AR47" s="4">
        <v>16</v>
      </c>
      <c r="AS47" s="4">
        <v>128.32</v>
      </c>
      <c r="AT47" s="4">
        <v>21</v>
      </c>
      <c r="AU47" s="16">
        <f t="shared" si="11"/>
        <v>0.7</v>
      </c>
      <c r="BG47" s="4">
        <v>16</v>
      </c>
      <c r="BH47" s="4"/>
      <c r="BI47" s="4"/>
      <c r="BJ47" s="16">
        <f t="shared" si="12"/>
        <v>0</v>
      </c>
    </row>
    <row r="48" spans="1:62">
      <c r="F48" s="4">
        <v>17</v>
      </c>
      <c r="N48" s="4">
        <v>17</v>
      </c>
      <c r="O48" s="4">
        <v>99.42</v>
      </c>
      <c r="P48" s="4">
        <v>30</v>
      </c>
      <c r="Q48" s="16">
        <f t="shared" si="16"/>
        <v>1</v>
      </c>
      <c r="AC48" s="4">
        <v>17</v>
      </c>
      <c r="AD48" s="4">
        <v>37.700000000000003</v>
      </c>
      <c r="AE48" s="4">
        <v>6</v>
      </c>
      <c r="AF48" s="16">
        <f t="shared" si="10"/>
        <v>0.2</v>
      </c>
      <c r="AR48" s="4">
        <v>17</v>
      </c>
      <c r="AS48" s="4">
        <v>37.700000000000003</v>
      </c>
      <c r="AT48" s="4">
        <v>6</v>
      </c>
      <c r="AU48" s="16">
        <f t="shared" si="11"/>
        <v>0.2</v>
      </c>
      <c r="BG48" s="4">
        <v>17</v>
      </c>
      <c r="BH48" s="4"/>
      <c r="BI48" s="4"/>
      <c r="BJ48" s="16">
        <f t="shared" si="12"/>
        <v>0</v>
      </c>
    </row>
    <row r="49" spans="1:103">
      <c r="F49" s="4">
        <v>18</v>
      </c>
      <c r="N49" s="4">
        <v>18</v>
      </c>
      <c r="O49" s="4">
        <v>87.18</v>
      </c>
      <c r="P49" s="4">
        <v>30</v>
      </c>
      <c r="Q49" s="16">
        <f t="shared" si="16"/>
        <v>1</v>
      </c>
      <c r="AC49" s="4">
        <v>18</v>
      </c>
      <c r="AD49" s="4">
        <v>108.87</v>
      </c>
      <c r="AE49" s="4">
        <v>30</v>
      </c>
      <c r="AF49" s="16">
        <f t="shared" si="10"/>
        <v>1</v>
      </c>
      <c r="AR49" s="4">
        <v>18</v>
      </c>
      <c r="AS49" s="4">
        <v>91.64</v>
      </c>
      <c r="AT49" s="4">
        <v>22</v>
      </c>
      <c r="AU49" s="16">
        <f t="shared" si="11"/>
        <v>0.73333333333333328</v>
      </c>
      <c r="BG49" s="4">
        <v>18</v>
      </c>
      <c r="BH49" s="4"/>
      <c r="BI49" s="4"/>
      <c r="BJ49" s="16">
        <f t="shared" si="12"/>
        <v>0</v>
      </c>
    </row>
    <row r="50" spans="1:103">
      <c r="F50" s="4">
        <v>19</v>
      </c>
      <c r="N50" s="4">
        <v>19</v>
      </c>
      <c r="O50" s="4">
        <v>79.400000000000006</v>
      </c>
      <c r="P50" s="4">
        <v>30</v>
      </c>
      <c r="Q50" s="16">
        <f t="shared" si="16"/>
        <v>1</v>
      </c>
      <c r="AC50" s="4">
        <v>19</v>
      </c>
      <c r="AD50" s="4">
        <v>128.32</v>
      </c>
      <c r="AE50" s="4">
        <v>23</v>
      </c>
      <c r="AF50" s="16">
        <f t="shared" si="10"/>
        <v>0.76666666666666672</v>
      </c>
      <c r="AR50" s="4">
        <v>19</v>
      </c>
      <c r="AS50" s="4">
        <v>123.33</v>
      </c>
      <c r="AT50" s="4">
        <v>23</v>
      </c>
      <c r="AU50" s="16">
        <f t="shared" si="11"/>
        <v>0.76666666666666672</v>
      </c>
      <c r="BG50" s="4">
        <v>19</v>
      </c>
      <c r="BH50" s="4"/>
      <c r="BI50" s="4"/>
      <c r="BJ50" s="16">
        <f t="shared" si="12"/>
        <v>0</v>
      </c>
    </row>
    <row r="51" spans="1:103">
      <c r="F51" s="4">
        <v>20</v>
      </c>
      <c r="N51" s="4">
        <v>20</v>
      </c>
      <c r="O51" s="4">
        <v>91.63</v>
      </c>
      <c r="P51" s="4">
        <v>30</v>
      </c>
      <c r="Q51" s="16">
        <f t="shared" si="16"/>
        <v>1</v>
      </c>
      <c r="AC51" s="4">
        <v>20</v>
      </c>
      <c r="AD51" s="4">
        <v>111.09</v>
      </c>
      <c r="AE51" s="4">
        <v>30</v>
      </c>
      <c r="AF51" s="16">
        <f t="shared" si="10"/>
        <v>1</v>
      </c>
      <c r="AR51" s="4">
        <v>20</v>
      </c>
      <c r="AS51" s="4">
        <v>123.32</v>
      </c>
      <c r="AT51" s="4">
        <v>30</v>
      </c>
      <c r="AU51" s="16">
        <f t="shared" si="11"/>
        <v>1</v>
      </c>
      <c r="BG51" s="4">
        <v>20</v>
      </c>
      <c r="BH51" s="4"/>
      <c r="BI51" s="4"/>
      <c r="BJ51" s="16">
        <f t="shared" si="12"/>
        <v>0</v>
      </c>
    </row>
    <row r="53" spans="1:103">
      <c r="A53" s="182" t="s">
        <v>10</v>
      </c>
      <c r="B53" s="182"/>
      <c r="H53" s="1"/>
    </row>
    <row r="54" spans="1:103">
      <c r="A54" s="10">
        <v>1</v>
      </c>
      <c r="B54" s="11" t="s">
        <v>11</v>
      </c>
      <c r="H54" s="1"/>
    </row>
    <row r="55" spans="1:103" ht="15.75">
      <c r="H55" s="1"/>
      <c r="N55" s="183" t="s">
        <v>34</v>
      </c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  <c r="AA55" s="184"/>
      <c r="AB55" s="185"/>
      <c r="AC55" s="190" t="s">
        <v>35</v>
      </c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2"/>
      <c r="AR55" s="186" t="s">
        <v>36</v>
      </c>
      <c r="AS55" s="187"/>
      <c r="AT55" s="187"/>
      <c r="AU55" s="187"/>
      <c r="AV55" s="187"/>
      <c r="AW55" s="187"/>
      <c r="AX55" s="187"/>
      <c r="AY55" s="187"/>
      <c r="AZ55" s="187"/>
      <c r="BA55" s="187"/>
      <c r="BB55" s="187"/>
      <c r="BC55" s="187"/>
      <c r="BD55" s="187"/>
      <c r="BE55" s="187"/>
      <c r="BF55" s="188"/>
      <c r="BG55" s="176" t="s">
        <v>49</v>
      </c>
      <c r="BH55" s="177"/>
      <c r="BI55" s="177"/>
      <c r="BJ55" s="177"/>
      <c r="BK55" s="177"/>
      <c r="BL55" s="177"/>
      <c r="BM55" s="177"/>
      <c r="BN55" s="177"/>
      <c r="BO55" s="177"/>
      <c r="BP55" s="177"/>
      <c r="BQ55" s="177"/>
      <c r="BR55" s="177"/>
      <c r="BS55" s="177"/>
      <c r="BT55" s="177"/>
      <c r="BU55" s="178"/>
      <c r="BV55" s="170" t="s">
        <v>52</v>
      </c>
      <c r="BW55" s="171"/>
      <c r="BX55" s="171"/>
      <c r="BY55" s="171"/>
      <c r="BZ55" s="171"/>
      <c r="CA55" s="171"/>
      <c r="CB55" s="171"/>
      <c r="CC55" s="171"/>
      <c r="CD55" s="171"/>
      <c r="CE55" s="171"/>
      <c r="CF55" s="171"/>
      <c r="CG55" s="171"/>
      <c r="CH55" s="171"/>
      <c r="CI55" s="171"/>
      <c r="CJ55" s="172"/>
      <c r="CK55" s="173" t="s">
        <v>53</v>
      </c>
      <c r="CL55" s="174"/>
      <c r="CM55" s="174"/>
      <c r="CN55" s="174"/>
      <c r="CO55" s="174"/>
      <c r="CP55" s="174"/>
      <c r="CQ55" s="174"/>
      <c r="CR55" s="174"/>
      <c r="CS55" s="174"/>
      <c r="CT55" s="174"/>
      <c r="CU55" s="174"/>
      <c r="CV55" s="174"/>
      <c r="CW55" s="174"/>
      <c r="CX55" s="174"/>
      <c r="CY55" s="175"/>
    </row>
    <row r="56" spans="1:103" ht="60">
      <c r="A56" s="3" t="s">
        <v>4</v>
      </c>
      <c r="B56" s="3" t="s">
        <v>7</v>
      </c>
      <c r="C56" s="3" t="s">
        <v>8</v>
      </c>
      <c r="D56" s="3" t="s">
        <v>32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12</v>
      </c>
      <c r="L56" s="9" t="s">
        <v>13</v>
      </c>
      <c r="M56" s="9" t="s">
        <v>9</v>
      </c>
      <c r="N56" s="3" t="s">
        <v>43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44</v>
      </c>
      <c r="U56" s="3" t="s">
        <v>41</v>
      </c>
      <c r="V56" s="3" t="s">
        <v>9</v>
      </c>
      <c r="W56" s="41" t="s">
        <v>38</v>
      </c>
      <c r="X56" s="61" t="s">
        <v>56</v>
      </c>
      <c r="Y56" s="41" t="s">
        <v>9</v>
      </c>
      <c r="Z56" s="41" t="s">
        <v>56</v>
      </c>
      <c r="AA56" s="41" t="s">
        <v>37</v>
      </c>
      <c r="AB56" s="41" t="s">
        <v>56</v>
      </c>
      <c r="AC56" s="3" t="s">
        <v>43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44</v>
      </c>
      <c r="AJ56" s="3" t="s">
        <v>41</v>
      </c>
      <c r="AK56" s="3" t="s">
        <v>9</v>
      </c>
      <c r="AL56" s="46" t="s">
        <v>38</v>
      </c>
      <c r="AM56" s="46" t="s">
        <v>56</v>
      </c>
      <c r="AN56" s="46" t="s">
        <v>9</v>
      </c>
      <c r="AO56" s="46" t="s">
        <v>56</v>
      </c>
      <c r="AP56" s="46" t="s">
        <v>37</v>
      </c>
      <c r="AQ56" s="46" t="s">
        <v>56</v>
      </c>
      <c r="AR56" s="3" t="s">
        <v>43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44</v>
      </c>
      <c r="AY56" s="3" t="s">
        <v>41</v>
      </c>
      <c r="AZ56" s="3" t="s">
        <v>9</v>
      </c>
      <c r="BA56" s="107" t="s">
        <v>38</v>
      </c>
      <c r="BB56" s="107" t="s">
        <v>56</v>
      </c>
      <c r="BC56" s="107" t="s">
        <v>9</v>
      </c>
      <c r="BD56" s="107" t="s">
        <v>56</v>
      </c>
      <c r="BE56" s="107" t="s">
        <v>37</v>
      </c>
      <c r="BF56" s="107" t="s">
        <v>56</v>
      </c>
      <c r="BG56" s="3" t="s">
        <v>43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44</v>
      </c>
      <c r="BN56" s="3" t="s">
        <v>41</v>
      </c>
      <c r="BO56" s="3" t="s">
        <v>9</v>
      </c>
      <c r="BP56" s="108" t="s">
        <v>38</v>
      </c>
      <c r="BQ56" s="108" t="s">
        <v>56</v>
      </c>
      <c r="BR56" s="108" t="s">
        <v>9</v>
      </c>
      <c r="BS56" s="108" t="s">
        <v>56</v>
      </c>
      <c r="BT56" s="108" t="s">
        <v>37</v>
      </c>
      <c r="BU56" s="108" t="s">
        <v>56</v>
      </c>
      <c r="BV56" s="3" t="s">
        <v>43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44</v>
      </c>
      <c r="CC56" s="3" t="s">
        <v>41</v>
      </c>
      <c r="CD56" s="3" t="s">
        <v>9</v>
      </c>
      <c r="CE56" s="127" t="s">
        <v>38</v>
      </c>
      <c r="CF56" s="127" t="s">
        <v>56</v>
      </c>
      <c r="CG56" s="127" t="s">
        <v>9</v>
      </c>
      <c r="CH56" s="127" t="s">
        <v>56</v>
      </c>
      <c r="CI56" s="127" t="s">
        <v>37</v>
      </c>
      <c r="CJ56" s="127" t="s">
        <v>56</v>
      </c>
      <c r="CK56" s="3" t="s">
        <v>43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44</v>
      </c>
      <c r="CR56" s="3" t="s">
        <v>41</v>
      </c>
      <c r="CS56" s="3" t="s">
        <v>9</v>
      </c>
      <c r="CT56" s="133" t="s">
        <v>38</v>
      </c>
      <c r="CU56" s="133" t="s">
        <v>56</v>
      </c>
      <c r="CV56" s="133" t="s">
        <v>9</v>
      </c>
      <c r="CW56" s="133" t="s">
        <v>56</v>
      </c>
      <c r="CX56" s="133" t="s">
        <v>37</v>
      </c>
      <c r="CY56" s="133" t="s">
        <v>56</v>
      </c>
    </row>
    <row r="57" spans="1:103">
      <c r="A57" s="4">
        <f>A32</f>
        <v>30</v>
      </c>
      <c r="B57" s="13">
        <f>B32</f>
        <v>50</v>
      </c>
      <c r="C57" s="13">
        <f t="shared" ref="C57:D57" si="21">C32</f>
        <v>50</v>
      </c>
      <c r="D57" s="13">
        <f t="shared" si="21"/>
        <v>1.2E-2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171.62</v>
      </c>
      <c r="P57" s="4">
        <v>30</v>
      </c>
      <c r="Q57" s="16">
        <f>P57/A$33</f>
        <v>1</v>
      </c>
      <c r="R57" s="92">
        <f>AVERAGE(O57:O76)</f>
        <v>171.61250000000004</v>
      </c>
      <c r="S57" s="92">
        <f>AVERAGEIF(O57:O76,"&gt;0")</f>
        <v>171.61250000000004</v>
      </c>
      <c r="T57" s="92">
        <f>VAR(O57:O76)</f>
        <v>1.9736842105227247E-5</v>
      </c>
      <c r="U57" s="92">
        <f>STDEV(O57:O76)</f>
        <v>4.4426165831891514E-3</v>
      </c>
      <c r="V57" s="93">
        <f>AVERAGE(Q57:Q76)</f>
        <v>1</v>
      </c>
      <c r="W57" s="44">
        <v>172</v>
      </c>
      <c r="X57" s="62">
        <v>2.0799999999999998E-3</v>
      </c>
      <c r="Y57" s="62">
        <v>30</v>
      </c>
      <c r="Z57" s="62">
        <v>0</v>
      </c>
      <c r="AA57" s="45">
        <f>Y57/$A58</f>
        <v>1</v>
      </c>
      <c r="AB57" s="45">
        <f>Z57/$A$33</f>
        <v>0</v>
      </c>
      <c r="AC57" s="4">
        <v>1</v>
      </c>
      <c r="AD57" s="4">
        <v>171.62</v>
      </c>
      <c r="AE57" s="4">
        <v>30</v>
      </c>
      <c r="AF57" s="16">
        <f t="shared" ref="AF57:AF76" si="22">AE57/A$34</f>
        <v>1</v>
      </c>
      <c r="AG57" s="92">
        <f>AVERAGE(AD57:AD76)</f>
        <v>171.61250000000004</v>
      </c>
      <c r="AH57" s="92">
        <f>AVERAGEIF(AD57:AD76,"&gt;0")</f>
        <v>171.61250000000004</v>
      </c>
      <c r="AI57" s="92">
        <f>VAR(AD57:AD76)</f>
        <v>1.9736842105227247E-5</v>
      </c>
      <c r="AJ57" s="92">
        <f>STDEV(AD57:AD76)</f>
        <v>4.4426165831891514E-3</v>
      </c>
      <c r="AK57" s="93">
        <f>AVERAGE(AF57:AF76)</f>
        <v>1</v>
      </c>
      <c r="AL57" s="48">
        <v>172</v>
      </c>
      <c r="AM57" s="63">
        <v>2.0799999999999998E-3</v>
      </c>
      <c r="AN57" s="63">
        <v>30</v>
      </c>
      <c r="AO57" s="63">
        <v>0</v>
      </c>
      <c r="AP57" s="49">
        <f>AN57/$A59</f>
        <v>1</v>
      </c>
      <c r="AQ57" s="49">
        <f>AO57/$A$34</f>
        <v>0</v>
      </c>
      <c r="AR57" s="4">
        <v>1</v>
      </c>
      <c r="AS57" s="4">
        <v>171.62</v>
      </c>
      <c r="AT57" s="4">
        <v>30</v>
      </c>
      <c r="AU57" s="16">
        <f t="shared" ref="AU57:AU76" si="23">AT57/A$35</f>
        <v>1</v>
      </c>
      <c r="AV57" s="92">
        <f>AVERAGE(AS57:AS76)</f>
        <v>171.61250000000004</v>
      </c>
      <c r="AW57" s="92">
        <f>AVERAGEIF(AS57:AS76,"&gt;0")</f>
        <v>171.61250000000004</v>
      </c>
      <c r="AX57" s="92">
        <f>VAR(AS57:AS76)</f>
        <v>1.9736842105227247E-5</v>
      </c>
      <c r="AY57" s="92">
        <f>STDEV(AS57:AS76)</f>
        <v>4.4426165831891514E-3</v>
      </c>
      <c r="AZ57" s="93">
        <f>AVERAGE(AU57:AU76)</f>
        <v>1</v>
      </c>
      <c r="BA57" s="121">
        <v>172</v>
      </c>
      <c r="BB57" s="122">
        <v>2.0799999999999998E-3</v>
      </c>
      <c r="BC57" s="122">
        <v>30</v>
      </c>
      <c r="BD57" s="122">
        <v>0</v>
      </c>
      <c r="BE57" s="123">
        <f>BC57/$A60</f>
        <v>1</v>
      </c>
      <c r="BF57" s="123">
        <f>BD57/$A$35</f>
        <v>0</v>
      </c>
      <c r="BG57" s="4">
        <v>1</v>
      </c>
      <c r="BH57" s="4">
        <v>147.79</v>
      </c>
      <c r="BI57" s="4">
        <v>30</v>
      </c>
      <c r="BJ57" s="16">
        <f t="shared" ref="BJ57:BJ76" si="24">BI57/A$61</f>
        <v>1</v>
      </c>
      <c r="BK57" s="92">
        <f>AVERAGE(BH57:BH76)</f>
        <v>111.12149999999997</v>
      </c>
      <c r="BL57" s="92">
        <f>AVERAGEIF(BH57:BH76,"&gt;0")</f>
        <v>116.96999999999997</v>
      </c>
      <c r="BM57" s="92">
        <f>VAR(BH57:BH76)</f>
        <v>1504.7586239473803</v>
      </c>
      <c r="BN57" s="92">
        <f>STDEV(BH57:BH76)</f>
        <v>38.791218386992952</v>
      </c>
      <c r="BO57" s="93">
        <f>AVERAGE(BJ57:BJ76)</f>
        <v>0.90333333333333332</v>
      </c>
      <c r="BP57" s="104">
        <v>111</v>
      </c>
      <c r="BQ57" s="105">
        <v>18.2</v>
      </c>
      <c r="BR57" s="105">
        <v>27.1</v>
      </c>
      <c r="BS57" s="105">
        <v>3.75</v>
      </c>
      <c r="BT57" s="106">
        <f>BR57/$A61</f>
        <v>0.90333333333333343</v>
      </c>
      <c r="BU57" s="106">
        <f>BS57/$A$61</f>
        <v>0.125</v>
      </c>
      <c r="BV57" s="4">
        <v>1</v>
      </c>
      <c r="BW57" s="4">
        <v>140.55000000000001</v>
      </c>
      <c r="BX57" s="4">
        <v>27</v>
      </c>
      <c r="BY57" s="16">
        <f t="shared" ref="BY57:BY76" si="25">BX57/A$62</f>
        <v>0.9</v>
      </c>
      <c r="BZ57" s="92">
        <f>AVERAGE(BW57:BW76)</f>
        <v>93.496499999999997</v>
      </c>
      <c r="CA57" s="92">
        <f>AVERAGEIF(BW57:BW76,"&gt;0")</f>
        <v>98.417368421052629</v>
      </c>
      <c r="CB57" s="92">
        <f>VAR(BW57:BW76)</f>
        <v>1891.6418871052647</v>
      </c>
      <c r="CC57" s="92">
        <f>STDEV(BW57:BW76)</f>
        <v>43.493009634943228</v>
      </c>
      <c r="CD57" s="93">
        <f>AVERAGE(BY57:BY76)</f>
        <v>0.53999999999999992</v>
      </c>
      <c r="CE57" s="124">
        <v>93.5</v>
      </c>
      <c r="CF57" s="125">
        <v>20.399999999999999</v>
      </c>
      <c r="CG57" s="125">
        <v>16.2</v>
      </c>
      <c r="CH57" s="125">
        <v>4.1500000000000004</v>
      </c>
      <c r="CI57" s="126">
        <f>CG57/$A62</f>
        <v>0.53999999999999992</v>
      </c>
      <c r="CJ57" s="126">
        <f>CH57/$A$62</f>
        <v>0.13833333333333334</v>
      </c>
      <c r="CK57" s="4">
        <v>1</v>
      </c>
      <c r="CL57" s="4">
        <v>0</v>
      </c>
      <c r="CM57" s="4">
        <v>1</v>
      </c>
      <c r="CN57" s="16">
        <f t="shared" ref="CN57:CN76" si="26">CM57/A$63</f>
        <v>3.3333333333333333E-2</v>
      </c>
      <c r="CO57" s="92">
        <f>AVERAGE(CL57:CL76)</f>
        <v>17.363499999999998</v>
      </c>
      <c r="CP57" s="92">
        <f>AVERAGEIF(CL57:CL76,"&gt;0")</f>
        <v>28.939166666666665</v>
      </c>
      <c r="CQ57" s="92">
        <f>VAR(CL57:CL76)</f>
        <v>358.55275026315809</v>
      </c>
      <c r="CR57" s="92">
        <f>STDEV(CL57:CL76)</f>
        <v>18.935489174118477</v>
      </c>
      <c r="CS57" s="93">
        <f>AVERAGE(CN57:CN76)</f>
        <v>8.3333333333333343E-2</v>
      </c>
      <c r="CT57" s="130">
        <v>17.399999999999999</v>
      </c>
      <c r="CU57" s="131">
        <v>8.85</v>
      </c>
      <c r="CV57" s="131">
        <v>2.5</v>
      </c>
      <c r="CW57" s="131">
        <v>0.81100000000000005</v>
      </c>
      <c r="CX57" s="132">
        <f>CV57/$A63</f>
        <v>8.3333333333333329E-2</v>
      </c>
      <c r="CY57" s="132">
        <f>CW57/$A$63</f>
        <v>2.7033333333333336E-2</v>
      </c>
    </row>
    <row r="58" spans="1:103">
      <c r="A58" s="4">
        <f t="shared" ref="A58:A61" si="27">A33</f>
        <v>30</v>
      </c>
      <c r="B58" s="14">
        <f t="shared" ref="B58:D58" si="28">B33</f>
        <v>38</v>
      </c>
      <c r="C58" s="14">
        <f t="shared" si="28"/>
        <v>38</v>
      </c>
      <c r="D58" s="14">
        <f t="shared" si="28"/>
        <v>2.077562326869806E-2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171.62</v>
      </c>
      <c r="P58" s="4">
        <v>30</v>
      </c>
      <c r="Q58" s="16">
        <f t="shared" ref="Q58:Q76" si="29">P58/A$33</f>
        <v>1</v>
      </c>
      <c r="AC58" s="4">
        <v>2</v>
      </c>
      <c r="AD58" s="4">
        <v>171.62</v>
      </c>
      <c r="AE58" s="4">
        <v>30</v>
      </c>
      <c r="AF58" s="16">
        <f t="shared" si="22"/>
        <v>1</v>
      </c>
      <c r="AO58" s="64"/>
      <c r="AR58" s="4">
        <v>2</v>
      </c>
      <c r="AS58" s="4">
        <v>171.62</v>
      </c>
      <c r="AT58" s="4">
        <v>30</v>
      </c>
      <c r="AU58" s="16">
        <f t="shared" si="23"/>
        <v>1</v>
      </c>
      <c r="BG58" s="4">
        <v>2</v>
      </c>
      <c r="BH58" s="4">
        <v>103.86</v>
      </c>
      <c r="BI58" s="4">
        <v>30</v>
      </c>
      <c r="BJ58" s="16">
        <f t="shared" si="24"/>
        <v>1</v>
      </c>
      <c r="BV58" s="4">
        <v>2</v>
      </c>
      <c r="BW58" s="4">
        <v>147.78</v>
      </c>
      <c r="BX58" s="4">
        <v>20</v>
      </c>
      <c r="BY58" s="16">
        <f t="shared" si="25"/>
        <v>0.66666666666666663</v>
      </c>
      <c r="CK58" s="4">
        <v>2</v>
      </c>
      <c r="CL58" s="4">
        <v>13.23</v>
      </c>
      <c r="CM58" s="4">
        <v>2</v>
      </c>
      <c r="CN58" s="16">
        <f t="shared" si="26"/>
        <v>6.6666666666666666E-2</v>
      </c>
    </row>
    <row r="59" spans="1:103">
      <c r="A59" s="4">
        <f t="shared" si="27"/>
        <v>30</v>
      </c>
      <c r="B59" s="47">
        <f t="shared" ref="B59:D59" si="30">B34</f>
        <v>55</v>
      </c>
      <c r="C59" s="47">
        <f t="shared" si="30"/>
        <v>55</v>
      </c>
      <c r="D59" s="47">
        <f t="shared" si="30"/>
        <v>9.9173553719008271E-3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171.61</v>
      </c>
      <c r="P59" s="4">
        <v>30</v>
      </c>
      <c r="Q59" s="16">
        <f t="shared" si="29"/>
        <v>1</v>
      </c>
      <c r="U59" s="189" t="s">
        <v>57</v>
      </c>
      <c r="AC59" s="4">
        <v>3</v>
      </c>
      <c r="AD59" s="4">
        <v>171.61</v>
      </c>
      <c r="AE59" s="4">
        <v>30</v>
      </c>
      <c r="AF59" s="16">
        <f t="shared" si="22"/>
        <v>1</v>
      </c>
      <c r="AJ59" s="189" t="s">
        <v>57</v>
      </c>
      <c r="AR59" s="4">
        <v>3</v>
      </c>
      <c r="AS59" s="4">
        <v>171.61</v>
      </c>
      <c r="AT59" s="4">
        <v>30</v>
      </c>
      <c r="AU59" s="16">
        <f t="shared" si="23"/>
        <v>1</v>
      </c>
      <c r="AY59" s="189" t="s">
        <v>57</v>
      </c>
      <c r="BG59" s="4">
        <v>3</v>
      </c>
      <c r="BH59" s="4">
        <v>86.62</v>
      </c>
      <c r="BI59" s="4">
        <v>30</v>
      </c>
      <c r="BJ59" s="16">
        <f t="shared" si="24"/>
        <v>1</v>
      </c>
      <c r="BN59" s="189" t="s">
        <v>57</v>
      </c>
      <c r="BV59" s="4">
        <v>3</v>
      </c>
      <c r="BW59" s="4">
        <v>116.08</v>
      </c>
      <c r="BX59" s="4">
        <v>28</v>
      </c>
      <c r="BY59" s="16">
        <f t="shared" si="25"/>
        <v>0.93333333333333335</v>
      </c>
      <c r="CC59" s="189" t="s">
        <v>57</v>
      </c>
      <c r="CK59" s="4">
        <v>3</v>
      </c>
      <c r="CL59" s="4">
        <v>25.46</v>
      </c>
      <c r="CM59" s="4">
        <v>3</v>
      </c>
      <c r="CN59" s="16">
        <f t="shared" si="26"/>
        <v>0.1</v>
      </c>
      <c r="CR59" s="189" t="s">
        <v>57</v>
      </c>
    </row>
    <row r="60" spans="1:103">
      <c r="A60" s="4">
        <f t="shared" si="27"/>
        <v>30</v>
      </c>
      <c r="B60" s="50">
        <f t="shared" ref="B60:D61" si="31">B35</f>
        <v>61</v>
      </c>
      <c r="C60" s="50">
        <f t="shared" si="31"/>
        <v>61</v>
      </c>
      <c r="D60" s="50">
        <f t="shared" si="31"/>
        <v>8.0623488309594198E-3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171.61</v>
      </c>
      <c r="P60" s="4">
        <v>30</v>
      </c>
      <c r="Q60" s="16">
        <f t="shared" si="29"/>
        <v>1</v>
      </c>
      <c r="U60" s="163"/>
      <c r="AC60" s="4">
        <v>4</v>
      </c>
      <c r="AD60" s="4">
        <v>171.61</v>
      </c>
      <c r="AE60" s="4">
        <v>30</v>
      </c>
      <c r="AF60" s="16">
        <f t="shared" si="22"/>
        <v>1</v>
      </c>
      <c r="AJ60" s="163"/>
      <c r="AR60" s="4">
        <v>4</v>
      </c>
      <c r="AS60" s="4">
        <v>171.61</v>
      </c>
      <c r="AT60" s="4">
        <v>30</v>
      </c>
      <c r="AU60" s="16">
        <f t="shared" si="23"/>
        <v>1</v>
      </c>
      <c r="AY60" s="163"/>
      <c r="BG60" s="4">
        <v>4</v>
      </c>
      <c r="BH60" s="4">
        <v>123.32</v>
      </c>
      <c r="BI60" s="4">
        <v>30</v>
      </c>
      <c r="BJ60" s="16">
        <f t="shared" si="24"/>
        <v>1</v>
      </c>
      <c r="BN60" s="163"/>
      <c r="BV60" s="4">
        <v>4</v>
      </c>
      <c r="BW60" s="4">
        <v>67.180000000000007</v>
      </c>
      <c r="BX60" s="4">
        <v>10</v>
      </c>
      <c r="BY60" s="16">
        <f t="shared" si="25"/>
        <v>0.33333333333333331</v>
      </c>
      <c r="CC60" s="163"/>
      <c r="CK60" s="4">
        <v>4</v>
      </c>
      <c r="CL60" s="4">
        <v>25.46</v>
      </c>
      <c r="CM60" s="4">
        <v>3</v>
      </c>
      <c r="CN60" s="16">
        <f t="shared" si="26"/>
        <v>0.1</v>
      </c>
      <c r="CR60" s="163"/>
    </row>
    <row r="61" spans="1:103">
      <c r="A61" s="4">
        <f t="shared" si="27"/>
        <v>30</v>
      </c>
      <c r="B61" s="111">
        <f t="shared" si="31"/>
        <v>173</v>
      </c>
      <c r="C61" s="111">
        <f t="shared" si="31"/>
        <v>173</v>
      </c>
      <c r="D61" s="111">
        <f t="shared" si="31"/>
        <v>1.0023722810651877E-3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171.61</v>
      </c>
      <c r="P61" s="4">
        <v>30</v>
      </c>
      <c r="Q61" s="16">
        <f t="shared" si="29"/>
        <v>1</v>
      </c>
      <c r="U61">
        <f>CONFIDENCE(0.05,U57,20)</f>
        <v>1.9470267871523035E-3</v>
      </c>
      <c r="AC61" s="4">
        <v>5</v>
      </c>
      <c r="AD61" s="4">
        <v>171.61</v>
      </c>
      <c r="AE61" s="4">
        <v>30</v>
      </c>
      <c r="AF61" s="16">
        <f t="shared" si="22"/>
        <v>1</v>
      </c>
      <c r="AJ61">
        <f>CONFIDENCE(0.05,AJ57,20)</f>
        <v>1.9470267871523035E-3</v>
      </c>
      <c r="AR61" s="4">
        <v>5</v>
      </c>
      <c r="AS61" s="4">
        <v>171.61</v>
      </c>
      <c r="AT61" s="4">
        <v>30</v>
      </c>
      <c r="AU61" s="16">
        <f t="shared" si="23"/>
        <v>1</v>
      </c>
      <c r="AY61">
        <f>CONFIDENCE(0.05,AY57,20)</f>
        <v>1.9470267871523035E-3</v>
      </c>
      <c r="BG61" s="4">
        <v>5</v>
      </c>
      <c r="BH61" s="4">
        <v>177.25</v>
      </c>
      <c r="BI61" s="4">
        <v>30</v>
      </c>
      <c r="BJ61" s="16">
        <f t="shared" si="24"/>
        <v>1</v>
      </c>
      <c r="BN61">
        <f>CONFIDENCE(0.05,BN57,20)</f>
        <v>17.000688646314032</v>
      </c>
      <c r="BV61" s="4">
        <v>5</v>
      </c>
      <c r="BW61" s="4">
        <v>91.64</v>
      </c>
      <c r="BX61" s="4">
        <v>10</v>
      </c>
      <c r="BY61" s="16">
        <f t="shared" si="25"/>
        <v>0.33333333333333331</v>
      </c>
      <c r="CC61">
        <f>CONFIDENCE(0.05,CC57,20)</f>
        <v>19.061301651271087</v>
      </c>
      <c r="CK61" s="4">
        <v>5</v>
      </c>
      <c r="CL61" s="4">
        <v>0</v>
      </c>
      <c r="CM61" s="4">
        <v>1</v>
      </c>
      <c r="CN61" s="16">
        <f t="shared" si="26"/>
        <v>3.3333333333333333E-2</v>
      </c>
      <c r="CR61">
        <f>CONFIDENCE(0.05,CR57,20)</f>
        <v>8.298691538979341</v>
      </c>
    </row>
    <row r="62" spans="1:103">
      <c r="A62" s="1">
        <f t="shared" ref="A62:D62" si="32">A37</f>
        <v>30</v>
      </c>
      <c r="B62" s="128">
        <f t="shared" si="32"/>
        <v>245</v>
      </c>
      <c r="C62" s="128">
        <f t="shared" si="32"/>
        <v>245</v>
      </c>
      <c r="D62" s="136">
        <f t="shared" si="32"/>
        <v>4.9979175343606828E-4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171.61</v>
      </c>
      <c r="P62" s="4">
        <v>30</v>
      </c>
      <c r="Q62" s="16">
        <f t="shared" si="29"/>
        <v>1</v>
      </c>
      <c r="AC62" s="4">
        <v>6</v>
      </c>
      <c r="AD62" s="4">
        <v>171.61</v>
      </c>
      <c r="AE62" s="4">
        <v>30</v>
      </c>
      <c r="AF62" s="16">
        <f t="shared" si="22"/>
        <v>1</v>
      </c>
      <c r="AR62" s="4">
        <v>6</v>
      </c>
      <c r="AS62" s="4">
        <v>171.61</v>
      </c>
      <c r="AT62" s="4">
        <v>30</v>
      </c>
      <c r="AU62" s="16">
        <f t="shared" si="23"/>
        <v>1</v>
      </c>
      <c r="BG62" s="4">
        <v>6</v>
      </c>
      <c r="BH62" s="4">
        <v>121.09</v>
      </c>
      <c r="BI62" s="4">
        <v>30</v>
      </c>
      <c r="BJ62" s="16">
        <f t="shared" si="24"/>
        <v>1</v>
      </c>
      <c r="BV62" s="4">
        <v>6</v>
      </c>
      <c r="BW62" s="4">
        <v>86.62</v>
      </c>
      <c r="BX62" s="4">
        <v>11</v>
      </c>
      <c r="BY62" s="16">
        <f t="shared" si="25"/>
        <v>0.36666666666666664</v>
      </c>
      <c r="CK62" s="4">
        <v>6</v>
      </c>
      <c r="CL62" s="4">
        <v>0</v>
      </c>
      <c r="CM62" s="4">
        <v>1</v>
      </c>
      <c r="CN62" s="16">
        <f t="shared" si="26"/>
        <v>3.3333333333333333E-2</v>
      </c>
    </row>
    <row r="63" spans="1:103">
      <c r="A63" s="1">
        <f t="shared" ref="A63:D63" si="33">A38</f>
        <v>30</v>
      </c>
      <c r="B63" s="135">
        <f t="shared" si="33"/>
        <v>573</v>
      </c>
      <c r="C63" s="135">
        <f t="shared" si="33"/>
        <v>573</v>
      </c>
      <c r="D63" s="137">
        <f t="shared" si="33"/>
        <v>9.1371764297396818E-5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171.61</v>
      </c>
      <c r="P63" s="4">
        <v>30</v>
      </c>
      <c r="Q63" s="16">
        <f t="shared" si="29"/>
        <v>1</v>
      </c>
      <c r="AC63" s="4">
        <v>7</v>
      </c>
      <c r="AD63" s="4">
        <v>171.61</v>
      </c>
      <c r="AE63" s="4">
        <v>30</v>
      </c>
      <c r="AF63" s="16">
        <f t="shared" si="22"/>
        <v>1</v>
      </c>
      <c r="AR63" s="4">
        <v>7</v>
      </c>
      <c r="AS63" s="4">
        <v>171.61</v>
      </c>
      <c r="AT63" s="4">
        <v>30</v>
      </c>
      <c r="AU63" s="16">
        <f t="shared" si="23"/>
        <v>1</v>
      </c>
      <c r="BG63" s="4">
        <v>7</v>
      </c>
      <c r="BH63" s="4">
        <v>103.86</v>
      </c>
      <c r="BI63" s="4">
        <v>30</v>
      </c>
      <c r="BJ63" s="16">
        <f t="shared" si="24"/>
        <v>1</v>
      </c>
      <c r="BV63" s="4">
        <v>7</v>
      </c>
      <c r="BW63" s="4">
        <v>147.78</v>
      </c>
      <c r="BX63" s="4">
        <v>27</v>
      </c>
      <c r="BY63" s="16">
        <f t="shared" si="25"/>
        <v>0.9</v>
      </c>
      <c r="CK63" s="4">
        <v>7</v>
      </c>
      <c r="CL63" s="4">
        <v>37.700000000000003</v>
      </c>
      <c r="CM63" s="4">
        <v>4</v>
      </c>
      <c r="CN63" s="16">
        <f t="shared" si="26"/>
        <v>0.13333333333333333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171.61</v>
      </c>
      <c r="P64" s="4">
        <v>30</v>
      </c>
      <c r="Q64" s="16">
        <f t="shared" si="29"/>
        <v>1</v>
      </c>
      <c r="AC64" s="4">
        <v>8</v>
      </c>
      <c r="AD64" s="4">
        <v>171.61</v>
      </c>
      <c r="AE64" s="4">
        <v>30</v>
      </c>
      <c r="AF64" s="16">
        <f t="shared" si="22"/>
        <v>1</v>
      </c>
      <c r="AR64" s="4">
        <v>8</v>
      </c>
      <c r="AS64" s="4">
        <v>171.61</v>
      </c>
      <c r="AT64" s="4">
        <v>30</v>
      </c>
      <c r="AU64" s="16">
        <f t="shared" si="23"/>
        <v>1</v>
      </c>
      <c r="BG64" s="4">
        <v>8</v>
      </c>
      <c r="BH64" s="4">
        <v>145.56</v>
      </c>
      <c r="BI64" s="4">
        <v>30</v>
      </c>
      <c r="BJ64" s="16">
        <f t="shared" si="24"/>
        <v>1</v>
      </c>
      <c r="BV64" s="4">
        <v>8</v>
      </c>
      <c r="BW64" s="4">
        <v>30.47</v>
      </c>
      <c r="BX64" s="4">
        <v>4</v>
      </c>
      <c r="BY64" s="16">
        <f t="shared" si="25"/>
        <v>0.13333333333333333</v>
      </c>
      <c r="CK64" s="4">
        <v>8</v>
      </c>
      <c r="CL64" s="4">
        <v>13.23</v>
      </c>
      <c r="CM64" s="4">
        <v>2</v>
      </c>
      <c r="CN64" s="16">
        <f t="shared" si="26"/>
        <v>6.6666666666666666E-2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171.62</v>
      </c>
      <c r="P65" s="4">
        <v>30</v>
      </c>
      <c r="Q65" s="16">
        <f t="shared" si="29"/>
        <v>1</v>
      </c>
      <c r="AC65" s="4">
        <v>9</v>
      </c>
      <c r="AD65" s="4">
        <v>171.62</v>
      </c>
      <c r="AE65" s="4">
        <v>30</v>
      </c>
      <c r="AF65" s="16">
        <f t="shared" si="22"/>
        <v>1</v>
      </c>
      <c r="AR65" s="4">
        <v>9</v>
      </c>
      <c r="AS65" s="4">
        <v>171.62</v>
      </c>
      <c r="AT65" s="4">
        <v>30</v>
      </c>
      <c r="AU65" s="16">
        <f t="shared" si="23"/>
        <v>1</v>
      </c>
      <c r="BG65" s="4">
        <v>9</v>
      </c>
      <c r="BH65" s="4">
        <v>98.85</v>
      </c>
      <c r="BI65" s="4">
        <v>30</v>
      </c>
      <c r="BJ65" s="16">
        <f t="shared" si="24"/>
        <v>1</v>
      </c>
      <c r="BV65" s="4">
        <v>9</v>
      </c>
      <c r="BW65" s="4">
        <v>111.08</v>
      </c>
      <c r="BX65" s="4">
        <v>14</v>
      </c>
      <c r="BY65" s="16">
        <f t="shared" si="25"/>
        <v>0.46666666666666667</v>
      </c>
      <c r="CK65" s="4">
        <v>9</v>
      </c>
      <c r="CL65" s="4">
        <v>0</v>
      </c>
      <c r="CM65" s="4">
        <v>1</v>
      </c>
      <c r="CN65" s="16">
        <f t="shared" si="26"/>
        <v>3.3333333333333333E-2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171.61</v>
      </c>
      <c r="P66" s="4">
        <v>30</v>
      </c>
      <c r="Q66" s="16">
        <f t="shared" si="29"/>
        <v>1</v>
      </c>
      <c r="AC66" s="4">
        <v>10</v>
      </c>
      <c r="AD66" s="4">
        <v>171.61</v>
      </c>
      <c r="AE66" s="4">
        <v>30</v>
      </c>
      <c r="AF66" s="16">
        <f t="shared" si="22"/>
        <v>1</v>
      </c>
      <c r="AR66" s="4">
        <v>10</v>
      </c>
      <c r="AS66" s="4">
        <v>171.61</v>
      </c>
      <c r="AT66" s="4">
        <v>30</v>
      </c>
      <c r="AU66" s="16">
        <f t="shared" si="23"/>
        <v>1</v>
      </c>
      <c r="BG66" s="4">
        <v>10</v>
      </c>
      <c r="BH66" s="4">
        <v>116.1</v>
      </c>
      <c r="BI66" s="4">
        <v>30</v>
      </c>
      <c r="BJ66" s="16">
        <f t="shared" si="24"/>
        <v>1</v>
      </c>
      <c r="BV66" s="4">
        <v>10</v>
      </c>
      <c r="BW66" s="4">
        <v>74.39</v>
      </c>
      <c r="BX66" s="4">
        <v>15</v>
      </c>
      <c r="BY66" s="16">
        <f t="shared" si="25"/>
        <v>0.5</v>
      </c>
      <c r="CK66" s="4">
        <v>10</v>
      </c>
      <c r="CL66" s="4">
        <v>0</v>
      </c>
      <c r="CM66" s="4">
        <v>1</v>
      </c>
      <c r="CN66" s="16">
        <f t="shared" si="26"/>
        <v>3.3333333333333333E-2</v>
      </c>
    </row>
    <row r="67" spans="6:92">
      <c r="F67" s="4">
        <v>11</v>
      </c>
      <c r="G67" s="1">
        <v>50</v>
      </c>
      <c r="N67" s="4">
        <v>11</v>
      </c>
      <c r="O67" s="4">
        <v>171.61</v>
      </c>
      <c r="P67" s="4">
        <v>30</v>
      </c>
      <c r="Q67" s="16">
        <f t="shared" si="29"/>
        <v>1</v>
      </c>
      <c r="AC67" s="4">
        <v>11</v>
      </c>
      <c r="AD67" s="4">
        <v>171.61</v>
      </c>
      <c r="AE67" s="4">
        <v>30</v>
      </c>
      <c r="AF67" s="16">
        <f t="shared" si="22"/>
        <v>1</v>
      </c>
      <c r="AR67" s="4">
        <v>11</v>
      </c>
      <c r="AS67" s="4">
        <v>171.61</v>
      </c>
      <c r="AT67" s="4">
        <v>30</v>
      </c>
      <c r="AU67" s="16">
        <f t="shared" si="23"/>
        <v>1</v>
      </c>
      <c r="BG67" s="4">
        <v>11</v>
      </c>
      <c r="BH67" s="4">
        <v>133.34</v>
      </c>
      <c r="BI67" s="4">
        <v>29</v>
      </c>
      <c r="BJ67" s="16">
        <f t="shared" si="24"/>
        <v>0.96666666666666667</v>
      </c>
      <c r="BV67" s="4">
        <v>11</v>
      </c>
      <c r="BW67" s="4">
        <v>135.55000000000001</v>
      </c>
      <c r="BX67" s="4">
        <v>19</v>
      </c>
      <c r="BY67" s="16">
        <f t="shared" si="25"/>
        <v>0.6333333333333333</v>
      </c>
      <c r="CK67" s="4">
        <v>11</v>
      </c>
      <c r="CL67" s="4">
        <v>67.180000000000007</v>
      </c>
      <c r="CM67" s="4">
        <v>7</v>
      </c>
      <c r="CN67" s="16">
        <f t="shared" si="26"/>
        <v>0.23333333333333334</v>
      </c>
    </row>
    <row r="68" spans="6:92">
      <c r="F68" s="4">
        <v>12</v>
      </c>
      <c r="G68" s="1">
        <v>50</v>
      </c>
      <c r="N68" s="4">
        <v>12</v>
      </c>
      <c r="O68" s="4">
        <v>171.62</v>
      </c>
      <c r="P68" s="4">
        <v>30</v>
      </c>
      <c r="Q68" s="16">
        <f t="shared" si="29"/>
        <v>1</v>
      </c>
      <c r="AC68" s="4">
        <v>12</v>
      </c>
      <c r="AD68" s="4">
        <v>171.62</v>
      </c>
      <c r="AE68" s="4">
        <v>30</v>
      </c>
      <c r="AF68" s="16">
        <f t="shared" si="22"/>
        <v>1</v>
      </c>
      <c r="AR68" s="4">
        <v>12</v>
      </c>
      <c r="AS68" s="4">
        <v>171.62</v>
      </c>
      <c r="AT68" s="4">
        <v>30</v>
      </c>
      <c r="AU68" s="16">
        <f t="shared" si="23"/>
        <v>1</v>
      </c>
      <c r="BG68" s="4">
        <v>12</v>
      </c>
      <c r="BH68" s="4">
        <v>160.02000000000001</v>
      </c>
      <c r="BI68" s="4">
        <v>30</v>
      </c>
      <c r="BJ68" s="16">
        <f t="shared" si="24"/>
        <v>1</v>
      </c>
      <c r="BV68" s="4">
        <v>12</v>
      </c>
      <c r="BW68" s="4">
        <v>30.47</v>
      </c>
      <c r="BX68" s="4">
        <v>4</v>
      </c>
      <c r="BY68" s="16">
        <f t="shared" si="25"/>
        <v>0.13333333333333333</v>
      </c>
      <c r="CK68" s="4">
        <v>12</v>
      </c>
      <c r="CL68" s="4">
        <v>13.23</v>
      </c>
      <c r="CM68" s="4">
        <v>2</v>
      </c>
      <c r="CN68" s="16">
        <f t="shared" si="26"/>
        <v>6.6666666666666666E-2</v>
      </c>
    </row>
    <row r="69" spans="6:92">
      <c r="F69" s="4">
        <v>13</v>
      </c>
      <c r="G69" s="1">
        <v>50</v>
      </c>
      <c r="N69" s="4">
        <v>13</v>
      </c>
      <c r="O69" s="4">
        <v>171.61</v>
      </c>
      <c r="P69" s="4">
        <v>30</v>
      </c>
      <c r="Q69" s="16">
        <f t="shared" si="29"/>
        <v>1</v>
      </c>
      <c r="AC69" s="4">
        <v>13</v>
      </c>
      <c r="AD69" s="4">
        <v>171.61</v>
      </c>
      <c r="AE69" s="4">
        <v>30</v>
      </c>
      <c r="AF69" s="16">
        <f t="shared" si="22"/>
        <v>1</v>
      </c>
      <c r="AR69" s="4">
        <v>13</v>
      </c>
      <c r="AS69" s="4">
        <v>171.61</v>
      </c>
      <c r="AT69" s="4">
        <v>30</v>
      </c>
      <c r="AU69" s="16">
        <f t="shared" si="23"/>
        <v>1</v>
      </c>
      <c r="BG69" s="4">
        <v>13</v>
      </c>
      <c r="BH69" s="4">
        <v>0</v>
      </c>
      <c r="BI69" s="4">
        <v>1</v>
      </c>
      <c r="BJ69" s="16">
        <f t="shared" si="24"/>
        <v>3.3333333333333333E-2</v>
      </c>
      <c r="BV69" s="4">
        <v>13</v>
      </c>
      <c r="BW69" s="4">
        <v>0</v>
      </c>
      <c r="BX69" s="4">
        <v>1</v>
      </c>
      <c r="BY69" s="16">
        <f t="shared" si="25"/>
        <v>3.3333333333333333E-2</v>
      </c>
      <c r="CK69" s="4">
        <v>13</v>
      </c>
      <c r="CL69" s="4">
        <v>0</v>
      </c>
      <c r="CM69" s="4">
        <v>1</v>
      </c>
      <c r="CN69" s="16">
        <f t="shared" si="26"/>
        <v>3.3333333333333333E-2</v>
      </c>
    </row>
    <row r="70" spans="6:92">
      <c r="F70" s="4">
        <v>14</v>
      </c>
      <c r="G70" s="1">
        <v>50</v>
      </c>
      <c r="N70" s="4">
        <v>14</v>
      </c>
      <c r="O70" s="4">
        <v>171.61</v>
      </c>
      <c r="P70" s="4">
        <v>30</v>
      </c>
      <c r="Q70" s="16">
        <f t="shared" si="29"/>
        <v>1</v>
      </c>
      <c r="AC70" s="4">
        <v>14</v>
      </c>
      <c r="AD70" s="4">
        <v>171.61</v>
      </c>
      <c r="AE70" s="4">
        <v>30</v>
      </c>
      <c r="AF70" s="16">
        <f t="shared" si="22"/>
        <v>1</v>
      </c>
      <c r="AR70" s="4">
        <v>14</v>
      </c>
      <c r="AS70" s="4">
        <v>171.61</v>
      </c>
      <c r="AT70" s="4">
        <v>30</v>
      </c>
      <c r="AU70" s="16">
        <f t="shared" si="23"/>
        <v>1</v>
      </c>
      <c r="BG70" s="4">
        <v>14</v>
      </c>
      <c r="BH70" s="4">
        <v>103.87</v>
      </c>
      <c r="BI70" s="4">
        <v>30</v>
      </c>
      <c r="BJ70" s="16">
        <f t="shared" si="24"/>
        <v>1</v>
      </c>
      <c r="BV70" s="4">
        <v>14</v>
      </c>
      <c r="BW70" s="4">
        <v>133.33000000000001</v>
      </c>
      <c r="BX70" s="4">
        <v>26</v>
      </c>
      <c r="BY70" s="16">
        <f t="shared" si="25"/>
        <v>0.8666666666666667</v>
      </c>
      <c r="CK70" s="4">
        <v>14</v>
      </c>
      <c r="CL70" s="4">
        <v>37.700000000000003</v>
      </c>
      <c r="CM70" s="4">
        <v>5</v>
      </c>
      <c r="CN70" s="16">
        <f t="shared" si="26"/>
        <v>0.16666666666666666</v>
      </c>
    </row>
    <row r="71" spans="6:92">
      <c r="F71" s="4">
        <v>15</v>
      </c>
      <c r="G71" s="1">
        <v>50</v>
      </c>
      <c r="N71" s="4">
        <v>15</v>
      </c>
      <c r="O71" s="4">
        <v>171.61</v>
      </c>
      <c r="P71" s="4">
        <v>30</v>
      </c>
      <c r="Q71" s="16">
        <f t="shared" si="29"/>
        <v>1</v>
      </c>
      <c r="AC71" s="4">
        <v>15</v>
      </c>
      <c r="AD71" s="4">
        <v>171.61</v>
      </c>
      <c r="AE71" s="4">
        <v>30</v>
      </c>
      <c r="AF71" s="16">
        <f t="shared" si="22"/>
        <v>1</v>
      </c>
      <c r="AR71" s="4">
        <v>15</v>
      </c>
      <c r="AS71" s="4">
        <v>171.61</v>
      </c>
      <c r="AT71" s="4">
        <v>30</v>
      </c>
      <c r="AU71" s="16">
        <f t="shared" si="23"/>
        <v>1</v>
      </c>
      <c r="BG71" s="4">
        <v>15</v>
      </c>
      <c r="BH71" s="4">
        <v>128.31</v>
      </c>
      <c r="BI71" s="4">
        <v>29</v>
      </c>
      <c r="BJ71" s="16">
        <f t="shared" si="24"/>
        <v>0.96666666666666667</v>
      </c>
      <c r="BV71" s="4">
        <v>15</v>
      </c>
      <c r="BW71" s="4">
        <v>108.87</v>
      </c>
      <c r="BX71" s="4">
        <v>23</v>
      </c>
      <c r="BY71" s="16">
        <f t="shared" si="25"/>
        <v>0.76666666666666672</v>
      </c>
      <c r="CK71" s="4">
        <v>15</v>
      </c>
      <c r="CL71" s="4">
        <v>13.23</v>
      </c>
      <c r="CM71" s="4">
        <v>2</v>
      </c>
      <c r="CN71" s="16">
        <f t="shared" si="26"/>
        <v>6.6666666666666666E-2</v>
      </c>
    </row>
    <row r="72" spans="6:92">
      <c r="F72" s="4">
        <v>16</v>
      </c>
      <c r="G72" s="1">
        <v>50</v>
      </c>
      <c r="N72" s="4">
        <v>16</v>
      </c>
      <c r="O72" s="4">
        <v>171.62</v>
      </c>
      <c r="P72" s="4">
        <v>30</v>
      </c>
      <c r="Q72" s="16">
        <f t="shared" si="29"/>
        <v>1</v>
      </c>
      <c r="AC72" s="4">
        <v>16</v>
      </c>
      <c r="AD72" s="4">
        <v>171.62</v>
      </c>
      <c r="AE72" s="4">
        <v>30</v>
      </c>
      <c r="AF72" s="16">
        <f t="shared" si="22"/>
        <v>1</v>
      </c>
      <c r="AR72" s="4">
        <v>16</v>
      </c>
      <c r="AS72" s="4">
        <v>171.62</v>
      </c>
      <c r="AT72" s="4">
        <v>30</v>
      </c>
      <c r="AU72" s="16">
        <f t="shared" si="23"/>
        <v>1</v>
      </c>
      <c r="BG72" s="4">
        <v>16</v>
      </c>
      <c r="BH72" s="4">
        <v>123.32</v>
      </c>
      <c r="BI72" s="4">
        <v>30</v>
      </c>
      <c r="BJ72" s="16">
        <f t="shared" si="24"/>
        <v>1</v>
      </c>
      <c r="BV72" s="4">
        <v>16</v>
      </c>
      <c r="BW72" s="4">
        <v>49.93</v>
      </c>
      <c r="BX72" s="4">
        <v>9</v>
      </c>
      <c r="BY72" s="16">
        <f t="shared" si="25"/>
        <v>0.3</v>
      </c>
      <c r="CK72" s="4">
        <v>16</v>
      </c>
      <c r="CL72" s="4">
        <v>0</v>
      </c>
      <c r="CM72" s="4">
        <v>1</v>
      </c>
      <c r="CN72" s="16">
        <f t="shared" si="26"/>
        <v>3.3333333333333333E-2</v>
      </c>
    </row>
    <row r="73" spans="6:92">
      <c r="F73" s="4">
        <v>17</v>
      </c>
      <c r="G73" s="1">
        <v>50</v>
      </c>
      <c r="N73" s="4">
        <v>17</v>
      </c>
      <c r="O73" s="4">
        <v>171.61</v>
      </c>
      <c r="P73" s="4">
        <v>30</v>
      </c>
      <c r="Q73" s="16">
        <f t="shared" si="29"/>
        <v>1</v>
      </c>
      <c r="AC73" s="4">
        <v>17</v>
      </c>
      <c r="AD73" s="4">
        <v>171.61</v>
      </c>
      <c r="AE73" s="4">
        <v>30</v>
      </c>
      <c r="AF73" s="16">
        <f t="shared" si="22"/>
        <v>1</v>
      </c>
      <c r="AR73" s="4">
        <v>17</v>
      </c>
      <c r="AS73" s="4">
        <v>171.61</v>
      </c>
      <c r="AT73" s="4">
        <v>30</v>
      </c>
      <c r="AU73" s="16">
        <f t="shared" si="23"/>
        <v>1</v>
      </c>
      <c r="BG73" s="4">
        <v>17</v>
      </c>
      <c r="BH73" s="4">
        <v>49.93</v>
      </c>
      <c r="BI73" s="4">
        <v>7</v>
      </c>
      <c r="BJ73" s="16">
        <f t="shared" si="24"/>
        <v>0.23333333333333334</v>
      </c>
      <c r="BV73" s="4">
        <v>17</v>
      </c>
      <c r="BW73" s="4">
        <v>49.92</v>
      </c>
      <c r="BX73" s="4">
        <v>6</v>
      </c>
      <c r="BY73" s="16">
        <f t="shared" si="25"/>
        <v>0.2</v>
      </c>
      <c r="CK73" s="4">
        <v>17</v>
      </c>
      <c r="CL73" s="4">
        <v>0</v>
      </c>
      <c r="CM73" s="4">
        <v>1</v>
      </c>
      <c r="CN73" s="16">
        <f t="shared" si="26"/>
        <v>3.3333333333333333E-2</v>
      </c>
    </row>
    <row r="74" spans="6:92">
      <c r="F74" s="4">
        <v>18</v>
      </c>
      <c r="G74" s="1">
        <v>50</v>
      </c>
      <c r="N74" s="4">
        <v>18</v>
      </c>
      <c r="O74" s="4">
        <v>171.61</v>
      </c>
      <c r="P74" s="4">
        <v>30</v>
      </c>
      <c r="Q74" s="16">
        <f t="shared" si="29"/>
        <v>1</v>
      </c>
      <c r="AC74" s="4">
        <v>18</v>
      </c>
      <c r="AD74" s="4">
        <v>171.61</v>
      </c>
      <c r="AE74" s="4">
        <v>30</v>
      </c>
      <c r="AF74" s="16">
        <f t="shared" si="22"/>
        <v>1</v>
      </c>
      <c r="AR74" s="4">
        <v>18</v>
      </c>
      <c r="AS74" s="4">
        <v>171.61</v>
      </c>
      <c r="AT74" s="4">
        <v>30</v>
      </c>
      <c r="AU74" s="16">
        <f t="shared" si="23"/>
        <v>1</v>
      </c>
      <c r="BG74" s="4">
        <v>18</v>
      </c>
      <c r="BH74" s="4">
        <v>103.86</v>
      </c>
      <c r="BI74" s="4">
        <v>30</v>
      </c>
      <c r="BJ74" s="16">
        <f t="shared" si="24"/>
        <v>1</v>
      </c>
      <c r="BV74" s="4">
        <v>18</v>
      </c>
      <c r="BW74" s="4">
        <v>116.11</v>
      </c>
      <c r="BX74" s="4">
        <v>22</v>
      </c>
      <c r="BY74" s="16">
        <f t="shared" si="25"/>
        <v>0.73333333333333328</v>
      </c>
      <c r="CK74" s="4">
        <v>18</v>
      </c>
      <c r="CL74" s="4">
        <v>37.700000000000003</v>
      </c>
      <c r="CM74" s="4">
        <v>5</v>
      </c>
      <c r="CN74" s="16">
        <f t="shared" si="26"/>
        <v>0.16666666666666666</v>
      </c>
    </row>
    <row r="75" spans="6:92">
      <c r="F75" s="4">
        <v>19</v>
      </c>
      <c r="G75" s="1">
        <v>50</v>
      </c>
      <c r="N75" s="4">
        <v>19</v>
      </c>
      <c r="O75" s="4">
        <v>171.61</v>
      </c>
      <c r="P75" s="4">
        <v>30</v>
      </c>
      <c r="Q75" s="16">
        <f t="shared" si="29"/>
        <v>1</v>
      </c>
      <c r="AC75" s="4">
        <v>19</v>
      </c>
      <c r="AD75" s="4">
        <v>171.61</v>
      </c>
      <c r="AE75" s="4">
        <v>30</v>
      </c>
      <c r="AF75" s="16">
        <f t="shared" si="22"/>
        <v>1</v>
      </c>
      <c r="AR75" s="4">
        <v>19</v>
      </c>
      <c r="AS75" s="4">
        <v>171.61</v>
      </c>
      <c r="AT75" s="4">
        <v>30</v>
      </c>
      <c r="AU75" s="16">
        <f t="shared" si="23"/>
        <v>1</v>
      </c>
      <c r="BG75" s="4">
        <v>19</v>
      </c>
      <c r="BH75" s="4">
        <v>79.400000000000006</v>
      </c>
      <c r="BI75" s="4">
        <v>26</v>
      </c>
      <c r="BJ75" s="16">
        <f t="shared" si="24"/>
        <v>0.8666666666666667</v>
      </c>
      <c r="BV75" s="4">
        <v>19</v>
      </c>
      <c r="BW75" s="4">
        <v>103.86</v>
      </c>
      <c r="BX75" s="4">
        <v>22</v>
      </c>
      <c r="BY75" s="16">
        <f t="shared" si="25"/>
        <v>0.73333333333333328</v>
      </c>
      <c r="CK75" s="4">
        <v>19</v>
      </c>
      <c r="CL75" s="4">
        <v>25.46</v>
      </c>
      <c r="CM75" s="4">
        <v>3</v>
      </c>
      <c r="CN75" s="16">
        <f t="shared" si="26"/>
        <v>0.1</v>
      </c>
    </row>
    <row r="76" spans="6:92">
      <c r="F76" s="4">
        <v>20</v>
      </c>
      <c r="G76" s="1">
        <v>50</v>
      </c>
      <c r="N76" s="4">
        <v>20</v>
      </c>
      <c r="O76" s="4">
        <v>171.61</v>
      </c>
      <c r="P76" s="4">
        <v>30</v>
      </c>
      <c r="Q76" s="16">
        <f t="shared" si="29"/>
        <v>1</v>
      </c>
      <c r="AC76" s="4">
        <v>20</v>
      </c>
      <c r="AD76" s="4">
        <v>171.61</v>
      </c>
      <c r="AE76" s="4">
        <v>30</v>
      </c>
      <c r="AF76" s="16">
        <f t="shared" si="22"/>
        <v>1</v>
      </c>
      <c r="AR76" s="4">
        <v>20</v>
      </c>
      <c r="AS76" s="4">
        <v>171.61</v>
      </c>
      <c r="AT76" s="4">
        <v>30</v>
      </c>
      <c r="AU76" s="16">
        <f t="shared" si="23"/>
        <v>1</v>
      </c>
      <c r="BG76" s="4">
        <v>20</v>
      </c>
      <c r="BH76" s="4">
        <v>116.08</v>
      </c>
      <c r="BI76" s="4">
        <v>30</v>
      </c>
      <c r="BJ76" s="16">
        <f t="shared" si="24"/>
        <v>1</v>
      </c>
      <c r="BV76" s="4">
        <v>20</v>
      </c>
      <c r="BW76" s="4">
        <v>128.32</v>
      </c>
      <c r="BX76" s="4">
        <v>26</v>
      </c>
      <c r="BY76" s="16">
        <f t="shared" si="25"/>
        <v>0.8666666666666667</v>
      </c>
      <c r="CK76" s="4">
        <v>20</v>
      </c>
      <c r="CL76" s="4">
        <v>37.69</v>
      </c>
      <c r="CM76" s="4">
        <v>4</v>
      </c>
      <c r="CN76" s="16">
        <f t="shared" si="26"/>
        <v>0.13333333333333333</v>
      </c>
    </row>
  </sheetData>
  <mergeCells count="24">
    <mergeCell ref="A53:B53"/>
    <mergeCell ref="N55:AB55"/>
    <mergeCell ref="AC55:AQ55"/>
    <mergeCell ref="AR55:BF55"/>
    <mergeCell ref="BG5:BU5"/>
    <mergeCell ref="BG30:BU30"/>
    <mergeCell ref="BG55:BU55"/>
    <mergeCell ref="B1:F1"/>
    <mergeCell ref="A3:B3"/>
    <mergeCell ref="A28:B28"/>
    <mergeCell ref="N5:AB5"/>
    <mergeCell ref="N30:AB30"/>
    <mergeCell ref="U59:U60"/>
    <mergeCell ref="AR30:BF30"/>
    <mergeCell ref="AC5:AQ5"/>
    <mergeCell ref="CC59:CC60"/>
    <mergeCell ref="CR59:CR60"/>
    <mergeCell ref="BN59:BN60"/>
    <mergeCell ref="AY59:AY60"/>
    <mergeCell ref="AJ59:AJ60"/>
    <mergeCell ref="AC30:AQ30"/>
    <mergeCell ref="AR5:BF5"/>
    <mergeCell ref="BV55:CJ55"/>
    <mergeCell ref="CK55:CY55"/>
  </mergeCells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Foglio5"/>
  <dimension ref="A1:CY76"/>
  <sheetViews>
    <sheetView topLeftCell="AU32" zoomScale="70" zoomScaleNormal="70" workbookViewId="0">
      <selection activeCell="X56" sqref="X56"/>
    </sheetView>
  </sheetViews>
  <sheetFormatPr defaultRowHeight="15"/>
  <cols>
    <col min="4" max="4" width="10.7109375" customWidth="1"/>
    <col min="6" max="6" width="11.140625" bestFit="1" customWidth="1"/>
    <col min="8" max="8" width="9" customWidth="1"/>
    <col min="14" max="14" width="6.28515625" customWidth="1"/>
    <col min="17" max="17" width="9.42578125" bestFit="1" customWidth="1"/>
    <col min="20" max="20" width="5.7109375" customWidth="1"/>
    <col min="21" max="21" width="7.42578125" customWidth="1"/>
    <col min="24" max="24" width="5.140625" bestFit="1" customWidth="1"/>
    <col min="26" max="26" width="5.140625" bestFit="1" customWidth="1"/>
    <col min="27" max="27" width="10.28515625" bestFit="1" customWidth="1"/>
    <col min="28" max="28" width="7.140625" bestFit="1" customWidth="1"/>
    <col min="29" max="29" width="7.140625" customWidth="1"/>
    <col min="30" max="32" width="9.140625" customWidth="1"/>
    <col min="33" max="37" width="7.140625" customWidth="1"/>
    <col min="63" max="64" width="12.28515625" bestFit="1" customWidth="1"/>
    <col min="67" max="67" width="10.85546875" customWidth="1"/>
    <col min="72" max="73" width="9.42578125" bestFit="1" customWidth="1"/>
    <col min="74" max="74" width="10.85546875" customWidth="1"/>
    <col min="76" max="76" width="9.7109375" bestFit="1" customWidth="1"/>
    <col min="80" max="80" width="9.7109375" bestFit="1" customWidth="1"/>
  </cols>
  <sheetData>
    <row r="1" spans="1:73" ht="24" thickBot="1">
      <c r="B1" s="179" t="s">
        <v>0</v>
      </c>
      <c r="C1" s="180"/>
      <c r="D1" s="180"/>
      <c r="E1" s="180"/>
      <c r="F1" s="181"/>
    </row>
    <row r="3" spans="1:73">
      <c r="A3" s="182" t="s">
        <v>10</v>
      </c>
      <c r="B3" s="182"/>
      <c r="D3" s="109" t="s">
        <v>50</v>
      </c>
      <c r="E3" s="110">
        <v>50</v>
      </c>
    </row>
    <row r="4" spans="1:73">
      <c r="A4" s="10">
        <v>1</v>
      </c>
      <c r="B4" s="11" t="s">
        <v>11</v>
      </c>
    </row>
    <row r="5" spans="1:73" ht="15.75">
      <c r="N5" s="183" t="s">
        <v>34</v>
      </c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184"/>
      <c r="AB5" s="185"/>
      <c r="AC5" s="190" t="s">
        <v>35</v>
      </c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2"/>
      <c r="AR5" s="186" t="s">
        <v>36</v>
      </c>
      <c r="AS5" s="187"/>
      <c r="AT5" s="187"/>
      <c r="AU5" s="187"/>
      <c r="AV5" s="187"/>
      <c r="AW5" s="187"/>
      <c r="AX5" s="187"/>
      <c r="AY5" s="187"/>
      <c r="AZ5" s="187"/>
      <c r="BA5" s="187"/>
      <c r="BB5" s="187"/>
      <c r="BC5" s="187"/>
      <c r="BD5" s="187"/>
      <c r="BE5" s="187"/>
      <c r="BF5" s="188"/>
      <c r="BG5" s="193" t="s">
        <v>49</v>
      </c>
      <c r="BH5" s="194"/>
      <c r="BI5" s="194"/>
      <c r="BJ5" s="194"/>
      <c r="BK5" s="194"/>
      <c r="BL5" s="194"/>
      <c r="BM5" s="194"/>
      <c r="BN5" s="194"/>
      <c r="BO5" s="194"/>
      <c r="BP5" s="194"/>
      <c r="BQ5" s="194"/>
      <c r="BR5" s="194"/>
      <c r="BS5" s="194"/>
      <c r="BT5" s="194"/>
      <c r="BU5" s="195"/>
    </row>
    <row r="6" spans="1:73" ht="75">
      <c r="A6" s="3" t="s">
        <v>4</v>
      </c>
      <c r="B6" s="3" t="s">
        <v>7</v>
      </c>
      <c r="C6" s="3" t="s">
        <v>8</v>
      </c>
      <c r="D6" s="3" t="s">
        <v>32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12</v>
      </c>
      <c r="L6" s="9" t="s">
        <v>13</v>
      </c>
      <c r="M6" s="9" t="s">
        <v>9</v>
      </c>
      <c r="N6" s="3" t="s">
        <v>43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44</v>
      </c>
      <c r="U6" s="3" t="s">
        <v>45</v>
      </c>
      <c r="V6" s="3" t="s">
        <v>9</v>
      </c>
      <c r="W6" s="41" t="s">
        <v>38</v>
      </c>
      <c r="X6" s="61" t="s">
        <v>41</v>
      </c>
      <c r="Y6" s="41" t="s">
        <v>9</v>
      </c>
      <c r="Z6" s="41" t="s">
        <v>41</v>
      </c>
      <c r="AA6" s="41" t="s">
        <v>37</v>
      </c>
      <c r="AB6" s="41" t="s">
        <v>41</v>
      </c>
      <c r="AC6" s="3" t="s">
        <v>43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44</v>
      </c>
      <c r="AJ6" s="3" t="s">
        <v>45</v>
      </c>
      <c r="AK6" s="3" t="s">
        <v>9</v>
      </c>
      <c r="AL6" s="46" t="s">
        <v>38</v>
      </c>
      <c r="AM6" s="46" t="s">
        <v>41</v>
      </c>
      <c r="AN6" s="46" t="s">
        <v>9</v>
      </c>
      <c r="AO6" s="46" t="s">
        <v>41</v>
      </c>
      <c r="AP6" s="46" t="s">
        <v>37</v>
      </c>
      <c r="AQ6" s="46" t="s">
        <v>41</v>
      </c>
      <c r="AR6" s="3" t="s">
        <v>43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44</v>
      </c>
      <c r="AY6" s="3" t="s">
        <v>45</v>
      </c>
      <c r="AZ6" s="3" t="s">
        <v>9</v>
      </c>
      <c r="BA6" s="107" t="s">
        <v>38</v>
      </c>
      <c r="BB6" s="107" t="s">
        <v>41</v>
      </c>
      <c r="BC6" s="107" t="s">
        <v>9</v>
      </c>
      <c r="BD6" s="107" t="s">
        <v>41</v>
      </c>
      <c r="BE6" s="107" t="s">
        <v>37</v>
      </c>
      <c r="BF6" s="107" t="s">
        <v>41</v>
      </c>
      <c r="BG6" s="3" t="s">
        <v>43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44</v>
      </c>
      <c r="BN6" s="3" t="s">
        <v>45</v>
      </c>
      <c r="BO6" s="3" t="s">
        <v>9</v>
      </c>
      <c r="BP6" s="108" t="s">
        <v>38</v>
      </c>
      <c r="BQ6" s="108" t="s">
        <v>41</v>
      </c>
      <c r="BR6" s="108" t="s">
        <v>9</v>
      </c>
      <c r="BS6" s="108" t="s">
        <v>41</v>
      </c>
      <c r="BT6" s="108" t="s">
        <v>37</v>
      </c>
      <c r="BU6" s="108" t="s">
        <v>41</v>
      </c>
    </row>
    <row r="7" spans="1:73">
      <c r="A7" s="4">
        <f>E3</f>
        <v>50</v>
      </c>
      <c r="B7" s="13">
        <v>50</v>
      </c>
      <c r="C7" s="13">
        <v>50</v>
      </c>
      <c r="D7" s="13">
        <f>A7/(B7*C7)</f>
        <v>0.02</v>
      </c>
      <c r="E7" s="4"/>
      <c r="F7" s="4">
        <v>1</v>
      </c>
      <c r="G7" s="1">
        <v>10</v>
      </c>
      <c r="H7" s="4">
        <v>128.32</v>
      </c>
      <c r="I7" s="4">
        <v>46</v>
      </c>
      <c r="J7" s="16">
        <f>I7/A$7</f>
        <v>0.92</v>
      </c>
      <c r="K7" s="12">
        <f>AVERAGE(H7:H16)</f>
        <v>121.60799999999999</v>
      </c>
      <c r="L7" s="12">
        <f>AVERAGEIF(H7:H16,"&gt;0")</f>
        <v>135.12</v>
      </c>
      <c r="M7" s="15">
        <f>AVERAGE(J7:J16)</f>
        <v>0.81600000000000006</v>
      </c>
      <c r="N7" s="4">
        <v>1</v>
      </c>
      <c r="O7" s="4">
        <v>128.32</v>
      </c>
      <c r="P7" s="4">
        <v>46</v>
      </c>
      <c r="Q7" s="16">
        <f>P7/A$8</f>
        <v>0.92</v>
      </c>
      <c r="R7" s="92">
        <f>AVERAGE(O7:O26)</f>
        <v>120.79449999999997</v>
      </c>
      <c r="S7" s="92">
        <f>AVERAGEIF(O7:O26,"&gt;0")</f>
        <v>127.15210526315786</v>
      </c>
      <c r="T7" s="92">
        <f>VAR(O7:O26)</f>
        <v>2234.324857631585</v>
      </c>
      <c r="U7" s="92">
        <f>STDEV(O7:O26)</f>
        <v>47.26864560817863</v>
      </c>
      <c r="V7" s="93">
        <f>AVERAGE(Q7:Q26)</f>
        <v>0.754</v>
      </c>
      <c r="W7" s="44">
        <v>121</v>
      </c>
      <c r="X7" s="62">
        <v>22.1</v>
      </c>
      <c r="Y7" s="62">
        <v>37.700000000000003</v>
      </c>
      <c r="Z7" s="62">
        <v>7.43</v>
      </c>
      <c r="AA7" s="45">
        <f>Y7/$A8</f>
        <v>0.754</v>
      </c>
      <c r="AB7" s="45">
        <f>Z7/$A$8</f>
        <v>0.14859999999999998</v>
      </c>
      <c r="AC7" s="4">
        <v>1</v>
      </c>
      <c r="AD7" s="4">
        <v>91.63</v>
      </c>
      <c r="AE7" s="4">
        <v>24</v>
      </c>
      <c r="AF7" s="16">
        <f t="shared" ref="AF7:AF26" si="0">AE7/A$9</f>
        <v>0.48</v>
      </c>
      <c r="AG7" s="92">
        <f>AVERAGE(AD7:AD26)</f>
        <v>65.371999999999986</v>
      </c>
      <c r="AH7" s="92">
        <f>AVERAGEIF(AD7:AD26,"&gt;0")</f>
        <v>68.812631578947361</v>
      </c>
      <c r="AI7" s="92">
        <f>VAR(AD7:AD26)</f>
        <v>1804.4954168421061</v>
      </c>
      <c r="AJ7" s="92">
        <f>STDEV(AD7:AD26)</f>
        <v>42.479352829840828</v>
      </c>
      <c r="AK7" s="93">
        <f>AVERAGE(AF7:AF26)</f>
        <v>0.21300000000000002</v>
      </c>
      <c r="AL7" s="48">
        <v>65.2</v>
      </c>
      <c r="AM7" s="63">
        <v>19.8</v>
      </c>
      <c r="AN7" s="63">
        <v>10.7</v>
      </c>
      <c r="AO7" s="63">
        <v>4.0199999999999996</v>
      </c>
      <c r="AP7" s="49">
        <f>AN7/$A9</f>
        <v>0.214</v>
      </c>
      <c r="AQ7" s="49">
        <f>AO7/$A$9</f>
        <v>8.0399999999999985E-2</v>
      </c>
      <c r="AR7" s="4">
        <v>1</v>
      </c>
      <c r="AS7" s="4">
        <v>103.87</v>
      </c>
      <c r="AT7" s="4">
        <v>24</v>
      </c>
      <c r="AU7" s="16">
        <f t="shared" ref="AU7:AU26" si="1">AT7/A$10</f>
        <v>0.48</v>
      </c>
      <c r="AV7" s="92">
        <f>AVERAGE(AS7:AS26)</f>
        <v>59.478500000000011</v>
      </c>
      <c r="AW7" s="92">
        <f>AVERAGEIF(AS7:AS26,"&gt;0")</f>
        <v>69.97470588235295</v>
      </c>
      <c r="AX7" s="92">
        <f>VAR(AS7:AS26)</f>
        <v>2132.1985607894735</v>
      </c>
      <c r="AY7" s="92">
        <f>STDEV(AS7:AS26)</f>
        <v>46.17573562802734</v>
      </c>
      <c r="AZ7" s="93">
        <f>AVERAGE(AU7:AU26)</f>
        <v>0.17300000000000004</v>
      </c>
      <c r="BA7" s="121">
        <v>59.5</v>
      </c>
      <c r="BB7" s="122">
        <v>21.6</v>
      </c>
      <c r="BC7" s="122">
        <v>8.65</v>
      </c>
      <c r="BD7" s="122">
        <v>3.53</v>
      </c>
      <c r="BE7" s="123">
        <f>BC7/$A10</f>
        <v>0.17300000000000001</v>
      </c>
      <c r="BF7" s="123">
        <f>BD7/$A$10</f>
        <v>7.0599999999999996E-2</v>
      </c>
      <c r="BG7" s="4">
        <v>1</v>
      </c>
      <c r="BH7" s="4"/>
      <c r="BI7" s="4"/>
      <c r="BJ7" s="16">
        <f t="shared" ref="BJ7:BJ26" si="2"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f>A7</f>
        <v>50</v>
      </c>
      <c r="B8" s="14">
        <v>50</v>
      </c>
      <c r="C8" s="14">
        <v>50</v>
      </c>
      <c r="D8" s="14">
        <f t="shared" ref="D8:D10" si="3">A8/(B8*C8)</f>
        <v>0.02</v>
      </c>
      <c r="F8" s="4">
        <v>2</v>
      </c>
      <c r="G8" s="1">
        <v>10</v>
      </c>
      <c r="H8" s="4">
        <v>140.57</v>
      </c>
      <c r="I8" s="4">
        <v>50</v>
      </c>
      <c r="J8" s="16">
        <f t="shared" ref="J8:J16" si="4">I8/A$7</f>
        <v>1</v>
      </c>
      <c r="N8" s="4">
        <v>2</v>
      </c>
      <c r="O8" s="4">
        <v>140.57</v>
      </c>
      <c r="P8" s="4">
        <v>50</v>
      </c>
      <c r="Q8" s="16">
        <f t="shared" ref="Q8:Q26" si="5">P8/A$8</f>
        <v>1</v>
      </c>
      <c r="AC8" s="4">
        <v>2</v>
      </c>
      <c r="AD8" s="4">
        <v>98.86</v>
      </c>
      <c r="AE8" s="4">
        <v>13</v>
      </c>
      <c r="AF8" s="16">
        <f t="shared" si="0"/>
        <v>0.26</v>
      </c>
      <c r="AR8" s="4">
        <v>2</v>
      </c>
      <c r="AS8" s="4">
        <v>98.86</v>
      </c>
      <c r="AT8" s="4">
        <v>13</v>
      </c>
      <c r="AU8" s="16">
        <f t="shared" si="1"/>
        <v>0.26</v>
      </c>
      <c r="BG8" s="4">
        <v>2</v>
      </c>
      <c r="BH8" s="4"/>
      <c r="BI8" s="4"/>
      <c r="BJ8" s="16">
        <f t="shared" si="2"/>
        <v>0</v>
      </c>
    </row>
    <row r="9" spans="1:73">
      <c r="A9" s="4">
        <f t="shared" ref="A9:A13" si="6">A8</f>
        <v>50</v>
      </c>
      <c r="B9" s="47">
        <v>71</v>
      </c>
      <c r="C9" s="47">
        <v>71</v>
      </c>
      <c r="D9" s="47">
        <f t="shared" si="3"/>
        <v>9.9186669311644507E-3</v>
      </c>
      <c r="F9" s="4">
        <v>3</v>
      </c>
      <c r="G9" s="1">
        <v>10</v>
      </c>
      <c r="H9" s="4">
        <v>116.09</v>
      </c>
      <c r="I9" s="4">
        <v>49</v>
      </c>
      <c r="J9" s="16">
        <f t="shared" si="4"/>
        <v>0.98</v>
      </c>
      <c r="N9" s="4">
        <v>3</v>
      </c>
      <c r="O9" s="4">
        <v>116.09</v>
      </c>
      <c r="P9" s="4">
        <v>49</v>
      </c>
      <c r="Q9" s="16">
        <f t="shared" si="5"/>
        <v>0.98</v>
      </c>
      <c r="AC9" s="4">
        <v>3</v>
      </c>
      <c r="AD9" s="4">
        <v>128.34</v>
      </c>
      <c r="AE9" s="4">
        <v>31</v>
      </c>
      <c r="AF9" s="16">
        <f t="shared" si="0"/>
        <v>0.62</v>
      </c>
      <c r="AR9" s="4">
        <v>3</v>
      </c>
      <c r="AS9" s="4">
        <v>111.09</v>
      </c>
      <c r="AT9" s="4">
        <v>15</v>
      </c>
      <c r="AU9" s="16">
        <f t="shared" si="1"/>
        <v>0.3</v>
      </c>
      <c r="BG9" s="4">
        <v>3</v>
      </c>
      <c r="BH9" s="4"/>
      <c r="BI9" s="4"/>
      <c r="BJ9" s="16">
        <f t="shared" si="2"/>
        <v>0</v>
      </c>
    </row>
    <row r="10" spans="1:73">
      <c r="A10" s="4">
        <f t="shared" si="6"/>
        <v>50</v>
      </c>
      <c r="B10" s="50">
        <v>79</v>
      </c>
      <c r="C10" s="50">
        <v>79</v>
      </c>
      <c r="D10" s="50">
        <f t="shared" si="3"/>
        <v>8.0115366127223205E-3</v>
      </c>
      <c r="F10" s="4">
        <v>4</v>
      </c>
      <c r="G10" s="1">
        <v>10</v>
      </c>
      <c r="H10" s="4">
        <v>116.09</v>
      </c>
      <c r="I10" s="4">
        <v>40</v>
      </c>
      <c r="J10" s="16">
        <f t="shared" si="4"/>
        <v>0.8</v>
      </c>
      <c r="N10" s="4">
        <v>4</v>
      </c>
      <c r="O10" s="4">
        <v>116.09</v>
      </c>
      <c r="P10" s="4">
        <v>40</v>
      </c>
      <c r="Q10" s="16">
        <f t="shared" si="5"/>
        <v>0.8</v>
      </c>
      <c r="AC10" s="4">
        <v>4</v>
      </c>
      <c r="AD10" s="4">
        <v>59.94</v>
      </c>
      <c r="AE10" s="4">
        <v>10</v>
      </c>
      <c r="AF10" s="16">
        <f t="shared" si="0"/>
        <v>0.2</v>
      </c>
      <c r="AR10" s="4">
        <v>4</v>
      </c>
      <c r="AS10" s="4">
        <v>91.63</v>
      </c>
      <c r="AT10" s="4">
        <v>10</v>
      </c>
      <c r="AU10" s="16">
        <f t="shared" si="1"/>
        <v>0.2</v>
      </c>
      <c r="BG10" s="4">
        <v>4</v>
      </c>
      <c r="BH10" s="4"/>
      <c r="BI10" s="4"/>
      <c r="BJ10" s="16">
        <f t="shared" si="2"/>
        <v>0</v>
      </c>
    </row>
    <row r="11" spans="1:73">
      <c r="A11" s="4">
        <f t="shared" si="6"/>
        <v>50</v>
      </c>
      <c r="B11" s="111">
        <v>224</v>
      </c>
      <c r="C11" s="111">
        <v>224</v>
      </c>
      <c r="D11" s="111">
        <f t="shared" ref="D11" si="7">A11/(B11*C11)</f>
        <v>9.9649234693877553E-4</v>
      </c>
      <c r="F11" s="4">
        <v>5</v>
      </c>
      <c r="G11" s="1">
        <v>10</v>
      </c>
      <c r="H11" s="4">
        <v>111.1</v>
      </c>
      <c r="I11" s="4">
        <v>37</v>
      </c>
      <c r="J11" s="16">
        <f t="shared" si="4"/>
        <v>0.74</v>
      </c>
      <c r="N11" s="4">
        <v>5</v>
      </c>
      <c r="O11" s="4">
        <v>111.1</v>
      </c>
      <c r="P11" s="4">
        <v>37</v>
      </c>
      <c r="Q11" s="16">
        <f t="shared" si="5"/>
        <v>0.74</v>
      </c>
      <c r="AC11" s="4">
        <v>5</v>
      </c>
      <c r="AD11" s="4">
        <v>25.46</v>
      </c>
      <c r="AE11" s="4">
        <v>3</v>
      </c>
      <c r="AF11" s="16">
        <f t="shared" si="0"/>
        <v>0.06</v>
      </c>
      <c r="AR11" s="4">
        <v>5</v>
      </c>
      <c r="AS11" s="4">
        <v>25.46</v>
      </c>
      <c r="AT11" s="4">
        <v>3</v>
      </c>
      <c r="AU11" s="16">
        <f t="shared" si="1"/>
        <v>0.06</v>
      </c>
      <c r="BG11" s="4">
        <v>5</v>
      </c>
      <c r="BH11" s="4"/>
      <c r="BI11" s="4"/>
      <c r="BJ11" s="16">
        <f t="shared" si="2"/>
        <v>0</v>
      </c>
    </row>
    <row r="12" spans="1:73">
      <c r="A12" s="1">
        <f t="shared" si="6"/>
        <v>50</v>
      </c>
      <c r="B12" s="128">
        <v>316</v>
      </c>
      <c r="C12" s="128">
        <v>316</v>
      </c>
      <c r="D12" s="136">
        <f t="shared" ref="D12:D13" si="8">A12/(B12*C12)</f>
        <v>5.0072103829514503E-4</v>
      </c>
      <c r="F12" s="4">
        <v>6</v>
      </c>
      <c r="G12" s="1">
        <v>10</v>
      </c>
      <c r="H12" s="4">
        <v>0</v>
      </c>
      <c r="I12" s="4">
        <v>1</v>
      </c>
      <c r="J12" s="16">
        <f t="shared" si="4"/>
        <v>0.02</v>
      </c>
      <c r="N12" s="4">
        <v>6</v>
      </c>
      <c r="O12" s="4">
        <v>0</v>
      </c>
      <c r="P12" s="4">
        <v>1</v>
      </c>
      <c r="Q12" s="16">
        <f t="shared" si="5"/>
        <v>0.02</v>
      </c>
      <c r="AC12" s="4">
        <v>6</v>
      </c>
      <c r="AD12" s="4">
        <v>0</v>
      </c>
      <c r="AE12" s="4">
        <v>1</v>
      </c>
      <c r="AF12" s="16">
        <f t="shared" si="0"/>
        <v>0.02</v>
      </c>
      <c r="AR12" s="4">
        <v>6</v>
      </c>
      <c r="AS12" s="4">
        <v>0</v>
      </c>
      <c r="AT12" s="4">
        <v>1</v>
      </c>
      <c r="AU12" s="16">
        <f t="shared" si="1"/>
        <v>0.02</v>
      </c>
      <c r="BG12" s="4">
        <v>6</v>
      </c>
      <c r="BH12" s="4"/>
      <c r="BI12" s="4"/>
      <c r="BJ12" s="16">
        <f t="shared" si="2"/>
        <v>0</v>
      </c>
    </row>
    <row r="13" spans="1:73">
      <c r="A13" s="1">
        <f t="shared" si="6"/>
        <v>50</v>
      </c>
      <c r="B13" s="135">
        <v>707</v>
      </c>
      <c r="C13" s="135">
        <v>707</v>
      </c>
      <c r="D13" s="137">
        <f t="shared" si="8"/>
        <v>1.000302091231552E-4</v>
      </c>
      <c r="F13" s="4">
        <v>7</v>
      </c>
      <c r="G13" s="1">
        <v>10</v>
      </c>
      <c r="H13" s="4">
        <v>162.80000000000001</v>
      </c>
      <c r="I13" s="4">
        <v>48</v>
      </c>
      <c r="J13" s="16">
        <f t="shared" si="4"/>
        <v>0.96</v>
      </c>
      <c r="N13" s="4">
        <v>7</v>
      </c>
      <c r="O13" s="4">
        <v>162.80000000000001</v>
      </c>
      <c r="P13" s="4">
        <v>48</v>
      </c>
      <c r="Q13" s="16">
        <f t="shared" si="5"/>
        <v>0.96</v>
      </c>
      <c r="AC13" s="4">
        <v>7</v>
      </c>
      <c r="AD13" s="4">
        <v>94.62</v>
      </c>
      <c r="AE13" s="4">
        <v>16</v>
      </c>
      <c r="AF13" s="16">
        <f t="shared" si="0"/>
        <v>0.32</v>
      </c>
      <c r="AR13" s="4">
        <v>7</v>
      </c>
      <c r="AS13" s="4">
        <v>79.41</v>
      </c>
      <c r="AT13" s="4">
        <v>16</v>
      </c>
      <c r="AU13" s="16">
        <f t="shared" si="1"/>
        <v>0.32</v>
      </c>
      <c r="BG13" s="4">
        <v>7</v>
      </c>
      <c r="BH13" s="4"/>
      <c r="BI13" s="4"/>
      <c r="BJ13" s="16">
        <f t="shared" si="2"/>
        <v>0</v>
      </c>
    </row>
    <row r="14" spans="1:73">
      <c r="F14" s="4">
        <v>8</v>
      </c>
      <c r="G14" s="1">
        <v>10</v>
      </c>
      <c r="H14" s="4">
        <v>152.77000000000001</v>
      </c>
      <c r="I14" s="4">
        <v>42</v>
      </c>
      <c r="J14" s="16">
        <f t="shared" si="4"/>
        <v>0.84</v>
      </c>
      <c r="N14" s="4">
        <v>8</v>
      </c>
      <c r="O14" s="4">
        <v>152.77000000000001</v>
      </c>
      <c r="P14" s="4">
        <v>42</v>
      </c>
      <c r="Q14" s="16">
        <f t="shared" si="5"/>
        <v>0.84</v>
      </c>
      <c r="AC14" s="4">
        <v>8</v>
      </c>
      <c r="AD14" s="4">
        <v>62.16</v>
      </c>
      <c r="AE14" s="4">
        <v>8</v>
      </c>
      <c r="AF14" s="16">
        <f t="shared" si="0"/>
        <v>0.16</v>
      </c>
      <c r="AR14" s="4">
        <v>8</v>
      </c>
      <c r="AS14" s="4">
        <v>62.16</v>
      </c>
      <c r="AT14" s="4">
        <v>6</v>
      </c>
      <c r="AU14" s="16">
        <f t="shared" si="1"/>
        <v>0.12</v>
      </c>
      <c r="BG14" s="4">
        <v>8</v>
      </c>
      <c r="BH14" s="4"/>
      <c r="BI14" s="4"/>
      <c r="BJ14" s="16">
        <f t="shared" si="2"/>
        <v>0</v>
      </c>
    </row>
    <row r="15" spans="1:73">
      <c r="F15" s="4">
        <v>9</v>
      </c>
      <c r="G15" s="1">
        <v>10</v>
      </c>
      <c r="H15" s="4">
        <v>147.79</v>
      </c>
      <c r="I15" s="4">
        <v>49</v>
      </c>
      <c r="J15" s="16">
        <f t="shared" si="4"/>
        <v>0.98</v>
      </c>
      <c r="N15" s="4">
        <v>9</v>
      </c>
      <c r="O15" s="4">
        <v>147.79</v>
      </c>
      <c r="P15" s="4">
        <v>49</v>
      </c>
      <c r="Q15" s="16">
        <f t="shared" si="5"/>
        <v>0.98</v>
      </c>
      <c r="AC15" s="4">
        <v>9</v>
      </c>
      <c r="AD15" s="4">
        <v>62.15</v>
      </c>
      <c r="AE15" s="4">
        <v>6</v>
      </c>
      <c r="AF15" s="16">
        <f t="shared" si="0"/>
        <v>0.12</v>
      </c>
      <c r="AR15" s="4">
        <v>9</v>
      </c>
      <c r="AS15" s="4">
        <v>13.23</v>
      </c>
      <c r="AT15" s="4">
        <v>2</v>
      </c>
      <c r="AU15" s="16">
        <f t="shared" si="1"/>
        <v>0.04</v>
      </c>
      <c r="BG15" s="4">
        <v>9</v>
      </c>
      <c r="BH15" s="4"/>
      <c r="BI15" s="4"/>
      <c r="BJ15" s="16">
        <f t="shared" si="2"/>
        <v>0</v>
      </c>
    </row>
    <row r="16" spans="1:73">
      <c r="F16" s="4">
        <v>10</v>
      </c>
      <c r="G16" s="1">
        <v>10</v>
      </c>
      <c r="H16" s="4">
        <v>140.55000000000001</v>
      </c>
      <c r="I16" s="4">
        <v>46</v>
      </c>
      <c r="J16" s="16">
        <f t="shared" si="4"/>
        <v>0.92</v>
      </c>
      <c r="N16" s="4">
        <v>10</v>
      </c>
      <c r="O16" s="4">
        <v>140.55000000000001</v>
      </c>
      <c r="P16" s="4">
        <v>46</v>
      </c>
      <c r="Q16" s="16">
        <f t="shared" si="5"/>
        <v>0.92</v>
      </c>
      <c r="AC16" s="4">
        <v>10</v>
      </c>
      <c r="AD16" s="4">
        <v>30.47</v>
      </c>
      <c r="AE16" s="4">
        <v>4</v>
      </c>
      <c r="AF16" s="16">
        <f t="shared" si="0"/>
        <v>0.08</v>
      </c>
      <c r="AR16" s="4">
        <v>10</v>
      </c>
      <c r="AS16" s="4">
        <v>37.69</v>
      </c>
      <c r="AT16" s="4">
        <v>4</v>
      </c>
      <c r="AU16" s="16">
        <f t="shared" si="1"/>
        <v>0.08</v>
      </c>
      <c r="BG16" s="4">
        <v>10</v>
      </c>
      <c r="BH16" s="4"/>
      <c r="BI16" s="4"/>
      <c r="BJ16" s="16">
        <f t="shared" si="2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170.02</v>
      </c>
      <c r="P17" s="4">
        <v>48</v>
      </c>
      <c r="Q17" s="16">
        <f t="shared" si="5"/>
        <v>0.96</v>
      </c>
      <c r="AC17" s="4">
        <v>11</v>
      </c>
      <c r="AD17" s="4">
        <v>62.15</v>
      </c>
      <c r="AE17" s="4">
        <v>13</v>
      </c>
      <c r="AF17" s="16">
        <f t="shared" si="0"/>
        <v>0.26</v>
      </c>
      <c r="AR17" s="4">
        <v>11</v>
      </c>
      <c r="AS17" s="4">
        <v>91.62</v>
      </c>
      <c r="AT17" s="4">
        <v>13</v>
      </c>
      <c r="AU17" s="16">
        <f t="shared" si="1"/>
        <v>0.26</v>
      </c>
      <c r="BG17" s="4">
        <v>11</v>
      </c>
      <c r="BH17" s="4"/>
      <c r="BI17" s="4"/>
      <c r="BJ17" s="16">
        <f t="shared" si="2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62.17</v>
      </c>
      <c r="P18" s="4">
        <v>10</v>
      </c>
      <c r="Q18" s="16">
        <f t="shared" si="5"/>
        <v>0.2</v>
      </c>
      <c r="AC18" s="4">
        <v>12</v>
      </c>
      <c r="AD18" s="4">
        <v>25.47</v>
      </c>
      <c r="AE18" s="4">
        <v>4</v>
      </c>
      <c r="AF18" s="16">
        <f t="shared" si="0"/>
        <v>0.08</v>
      </c>
      <c r="AR18" s="4">
        <v>12</v>
      </c>
      <c r="AS18" s="4">
        <v>13.23</v>
      </c>
      <c r="AT18" s="4">
        <v>2</v>
      </c>
      <c r="AU18" s="16">
        <f t="shared" si="1"/>
        <v>0.04</v>
      </c>
      <c r="BG18" s="4">
        <v>12</v>
      </c>
      <c r="BH18" s="4"/>
      <c r="BI18" s="4"/>
      <c r="BJ18" s="16">
        <f t="shared" si="2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13.23</v>
      </c>
      <c r="P19" s="4">
        <v>2</v>
      </c>
      <c r="Q19" s="16">
        <f t="shared" si="5"/>
        <v>0.04</v>
      </c>
      <c r="AC19" s="4">
        <v>13</v>
      </c>
      <c r="AD19" s="4">
        <v>13.23</v>
      </c>
      <c r="AE19" s="4">
        <v>2</v>
      </c>
      <c r="AF19" s="16">
        <f t="shared" si="0"/>
        <v>0.04</v>
      </c>
      <c r="AR19" s="4">
        <v>13</v>
      </c>
      <c r="AS19" s="4">
        <v>13.23</v>
      </c>
      <c r="AT19" s="4">
        <v>2</v>
      </c>
      <c r="AU19" s="16">
        <f t="shared" si="1"/>
        <v>0.04</v>
      </c>
      <c r="BG19" s="4">
        <v>13</v>
      </c>
      <c r="BH19" s="4"/>
      <c r="BI19" s="4"/>
      <c r="BJ19" s="16">
        <f t="shared" si="2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123.33</v>
      </c>
      <c r="P20" s="4">
        <v>45</v>
      </c>
      <c r="Q20" s="16">
        <f t="shared" si="5"/>
        <v>0.9</v>
      </c>
      <c r="AC20" s="4">
        <v>14</v>
      </c>
      <c r="AD20" s="4">
        <v>165.01</v>
      </c>
      <c r="AE20" s="4">
        <v>27</v>
      </c>
      <c r="AF20" s="16">
        <f t="shared" si="0"/>
        <v>0.54</v>
      </c>
      <c r="AR20" s="4">
        <v>14</v>
      </c>
      <c r="AS20" s="4">
        <v>165</v>
      </c>
      <c r="AT20" s="4">
        <v>26</v>
      </c>
      <c r="AU20" s="16">
        <f t="shared" si="1"/>
        <v>0.52</v>
      </c>
      <c r="BG20" s="4">
        <v>14</v>
      </c>
      <c r="BH20" s="4"/>
      <c r="BI20" s="4"/>
      <c r="BJ20" s="16">
        <f t="shared" si="2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108.87</v>
      </c>
      <c r="P21" s="4">
        <v>36</v>
      </c>
      <c r="Q21" s="16">
        <f t="shared" si="5"/>
        <v>0.72</v>
      </c>
      <c r="AC21" s="4">
        <v>15</v>
      </c>
      <c r="AD21" s="4">
        <v>49.92</v>
      </c>
      <c r="AE21" s="4">
        <v>6</v>
      </c>
      <c r="AF21" s="16">
        <f t="shared" si="0"/>
        <v>0.12</v>
      </c>
      <c r="AR21" s="4">
        <v>15</v>
      </c>
      <c r="AS21" s="4">
        <v>54.93</v>
      </c>
      <c r="AT21" s="4">
        <v>6</v>
      </c>
      <c r="AU21" s="16">
        <f t="shared" si="1"/>
        <v>0.12</v>
      </c>
      <c r="BG21" s="4">
        <v>15</v>
      </c>
      <c r="BH21" s="4"/>
      <c r="BI21" s="4"/>
      <c r="BJ21" s="16">
        <f t="shared" si="2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103.86</v>
      </c>
      <c r="P22" s="4">
        <v>26</v>
      </c>
      <c r="Q22" s="16">
        <f t="shared" si="5"/>
        <v>0.52</v>
      </c>
      <c r="AC22" s="4">
        <v>16</v>
      </c>
      <c r="AD22" s="4">
        <v>79.39</v>
      </c>
      <c r="AE22" s="4">
        <v>8</v>
      </c>
      <c r="AF22" s="16">
        <f t="shared" si="0"/>
        <v>0.16</v>
      </c>
      <c r="AR22" s="4">
        <v>16</v>
      </c>
      <c r="AS22" s="4">
        <v>79.39</v>
      </c>
      <c r="AT22" s="4">
        <v>8</v>
      </c>
      <c r="AU22" s="16">
        <f t="shared" si="1"/>
        <v>0.16</v>
      </c>
      <c r="BG22" s="4">
        <v>16</v>
      </c>
      <c r="BH22" s="4"/>
      <c r="BI22" s="4"/>
      <c r="BJ22" s="16">
        <f t="shared" si="2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165.01</v>
      </c>
      <c r="P23" s="4">
        <v>50</v>
      </c>
      <c r="Q23" s="16">
        <f t="shared" si="5"/>
        <v>1</v>
      </c>
      <c r="AC23" s="4">
        <v>17</v>
      </c>
      <c r="AD23" s="4">
        <v>98.85</v>
      </c>
      <c r="AE23" s="4">
        <v>14</v>
      </c>
      <c r="AF23" s="16">
        <f t="shared" si="0"/>
        <v>0.28000000000000003</v>
      </c>
      <c r="AR23" s="4">
        <v>17</v>
      </c>
      <c r="AS23" s="4">
        <v>98.85</v>
      </c>
      <c r="AT23" s="4">
        <v>14</v>
      </c>
      <c r="AU23" s="16">
        <f t="shared" si="1"/>
        <v>0.28000000000000003</v>
      </c>
      <c r="BG23" s="4">
        <v>17</v>
      </c>
      <c r="BH23" s="4"/>
      <c r="BI23" s="4"/>
      <c r="BJ23" s="16">
        <f t="shared" si="2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128.31</v>
      </c>
      <c r="P24" s="4">
        <v>32</v>
      </c>
      <c r="Q24" s="16">
        <f t="shared" si="5"/>
        <v>0.64</v>
      </c>
      <c r="AC24" s="4">
        <v>18</v>
      </c>
      <c r="AD24" s="4">
        <v>103.86</v>
      </c>
      <c r="AE24" s="4">
        <v>15</v>
      </c>
      <c r="AF24" s="16">
        <f t="shared" si="0"/>
        <v>0.3</v>
      </c>
      <c r="AR24" s="4">
        <v>18</v>
      </c>
      <c r="AS24" s="4">
        <v>0</v>
      </c>
      <c r="AT24" s="4">
        <v>1</v>
      </c>
      <c r="AU24" s="16">
        <f t="shared" si="1"/>
        <v>0.02</v>
      </c>
      <c r="BG24" s="4">
        <v>18</v>
      </c>
      <c r="BH24" s="4"/>
      <c r="BI24" s="4"/>
      <c r="BJ24" s="16">
        <f t="shared" si="2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160.01</v>
      </c>
      <c r="P25" s="4">
        <v>50</v>
      </c>
      <c r="Q25" s="16">
        <f t="shared" si="5"/>
        <v>1</v>
      </c>
      <c r="AC25" s="4">
        <v>19</v>
      </c>
      <c r="AD25" s="4">
        <v>13.23</v>
      </c>
      <c r="AE25" s="4">
        <v>2</v>
      </c>
      <c r="AF25" s="16">
        <f t="shared" si="0"/>
        <v>0.04</v>
      </c>
      <c r="AR25" s="4">
        <v>19</v>
      </c>
      <c r="AS25" s="4">
        <v>0</v>
      </c>
      <c r="AT25" s="4">
        <v>1</v>
      </c>
      <c r="AU25" s="16">
        <f t="shared" si="1"/>
        <v>0.02</v>
      </c>
      <c r="BG25" s="4">
        <v>19</v>
      </c>
      <c r="BH25" s="4"/>
      <c r="BI25" s="4"/>
      <c r="BJ25" s="16">
        <f t="shared" si="2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165</v>
      </c>
      <c r="P26" s="4">
        <v>47</v>
      </c>
      <c r="Q26" s="16">
        <f t="shared" si="5"/>
        <v>0.94</v>
      </c>
      <c r="AC26" s="4">
        <v>20</v>
      </c>
      <c r="AD26" s="4">
        <v>42.7</v>
      </c>
      <c r="AE26" s="4">
        <v>6</v>
      </c>
      <c r="AF26" s="16">
        <f t="shared" si="0"/>
        <v>0.12</v>
      </c>
      <c r="AR26" s="4">
        <v>20</v>
      </c>
      <c r="AS26" s="4">
        <v>49.92</v>
      </c>
      <c r="AT26" s="4">
        <v>6</v>
      </c>
      <c r="AU26" s="16">
        <f t="shared" si="1"/>
        <v>0.12</v>
      </c>
      <c r="BG26" s="4">
        <v>20</v>
      </c>
      <c r="BH26" s="4"/>
      <c r="BI26" s="4"/>
      <c r="BJ26" s="16">
        <f t="shared" si="2"/>
        <v>0</v>
      </c>
    </row>
    <row r="27" spans="1:73">
      <c r="H27" s="1"/>
    </row>
    <row r="28" spans="1:73">
      <c r="A28" s="182" t="s">
        <v>10</v>
      </c>
      <c r="B28" s="182"/>
      <c r="H28" s="1"/>
    </row>
    <row r="29" spans="1:73">
      <c r="A29" s="10">
        <v>1</v>
      </c>
      <c r="B29" s="11" t="s">
        <v>11</v>
      </c>
      <c r="H29" s="1"/>
    </row>
    <row r="30" spans="1:73" ht="15.75">
      <c r="H30" s="1"/>
      <c r="N30" s="183" t="s">
        <v>34</v>
      </c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  <c r="AA30" s="184"/>
      <c r="AB30" s="185"/>
      <c r="AC30" s="190" t="s">
        <v>35</v>
      </c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2"/>
      <c r="AR30" s="186" t="s">
        <v>36</v>
      </c>
      <c r="AS30" s="187"/>
      <c r="AT30" s="187"/>
      <c r="AU30" s="187"/>
      <c r="AV30" s="187"/>
      <c r="AW30" s="187"/>
      <c r="AX30" s="187"/>
      <c r="AY30" s="187"/>
      <c r="AZ30" s="187"/>
      <c r="BA30" s="187"/>
      <c r="BB30" s="187"/>
      <c r="BC30" s="187"/>
      <c r="BD30" s="187"/>
      <c r="BE30" s="187"/>
      <c r="BF30" s="188"/>
      <c r="BG30" s="193" t="s">
        <v>49</v>
      </c>
      <c r="BH30" s="194"/>
      <c r="BI30" s="194"/>
      <c r="BJ30" s="194"/>
      <c r="BK30" s="194"/>
      <c r="BL30" s="194"/>
      <c r="BM30" s="194"/>
      <c r="BN30" s="194"/>
      <c r="BO30" s="194"/>
      <c r="BP30" s="194"/>
      <c r="BQ30" s="194"/>
      <c r="BR30" s="194"/>
      <c r="BS30" s="194"/>
      <c r="BT30" s="194"/>
      <c r="BU30" s="195"/>
    </row>
    <row r="31" spans="1:73" ht="75">
      <c r="A31" s="3" t="s">
        <v>4</v>
      </c>
      <c r="B31" s="3" t="s">
        <v>7</v>
      </c>
      <c r="C31" s="3" t="s">
        <v>8</v>
      </c>
      <c r="D31" s="3" t="s">
        <v>32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12</v>
      </c>
      <c r="L31" s="9" t="s">
        <v>13</v>
      </c>
      <c r="M31" s="9" t="s">
        <v>9</v>
      </c>
      <c r="N31" s="3" t="s">
        <v>43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44</v>
      </c>
      <c r="U31" s="3" t="s">
        <v>45</v>
      </c>
      <c r="V31" s="3" t="s">
        <v>9</v>
      </c>
      <c r="W31" s="41" t="s">
        <v>38</v>
      </c>
      <c r="X31" s="41" t="s">
        <v>41</v>
      </c>
      <c r="Y31" s="41" t="s">
        <v>9</v>
      </c>
      <c r="Z31" s="41" t="s">
        <v>41</v>
      </c>
      <c r="AA31" s="41" t="s">
        <v>37</v>
      </c>
      <c r="AB31" s="41" t="s">
        <v>41</v>
      </c>
      <c r="AC31" s="3" t="s">
        <v>43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44</v>
      </c>
      <c r="AJ31" s="3" t="s">
        <v>45</v>
      </c>
      <c r="AK31" s="3" t="s">
        <v>9</v>
      </c>
      <c r="AL31" s="46" t="s">
        <v>38</v>
      </c>
      <c r="AM31" s="46" t="s">
        <v>41</v>
      </c>
      <c r="AN31" s="46" t="s">
        <v>9</v>
      </c>
      <c r="AO31" s="46" t="s">
        <v>41</v>
      </c>
      <c r="AP31" s="46" t="s">
        <v>37</v>
      </c>
      <c r="AQ31" s="46" t="s">
        <v>41</v>
      </c>
      <c r="AR31" s="3" t="s">
        <v>43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44</v>
      </c>
      <c r="AY31" s="3" t="s">
        <v>45</v>
      </c>
      <c r="AZ31" s="3" t="s">
        <v>9</v>
      </c>
      <c r="BA31" s="107" t="s">
        <v>38</v>
      </c>
      <c r="BB31" s="107" t="s">
        <v>41</v>
      </c>
      <c r="BC31" s="107" t="s">
        <v>9</v>
      </c>
      <c r="BD31" s="107" t="s">
        <v>41</v>
      </c>
      <c r="BE31" s="107" t="s">
        <v>37</v>
      </c>
      <c r="BF31" s="107" t="s">
        <v>41</v>
      </c>
      <c r="BG31" s="3" t="s">
        <v>43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44</v>
      </c>
      <c r="BN31" s="3" t="s">
        <v>45</v>
      </c>
      <c r="BO31" s="3" t="s">
        <v>9</v>
      </c>
      <c r="BP31" s="108" t="s">
        <v>38</v>
      </c>
      <c r="BQ31" s="108" t="s">
        <v>41</v>
      </c>
      <c r="BR31" s="108" t="s">
        <v>9</v>
      </c>
      <c r="BS31" s="108" t="s">
        <v>41</v>
      </c>
      <c r="BT31" s="108" t="s">
        <v>37</v>
      </c>
      <c r="BU31" s="108" t="s">
        <v>41</v>
      </c>
    </row>
    <row r="32" spans="1:73">
      <c r="A32" s="4">
        <f>A7</f>
        <v>50</v>
      </c>
      <c r="B32" s="13">
        <f>B7</f>
        <v>50</v>
      </c>
      <c r="C32" s="13">
        <f t="shared" ref="C32:D32" si="9">C7</f>
        <v>50</v>
      </c>
      <c r="D32" s="13">
        <f t="shared" si="9"/>
        <v>0.02</v>
      </c>
      <c r="F32" s="4">
        <v>1</v>
      </c>
      <c r="G32" s="1">
        <v>15</v>
      </c>
      <c r="H32" s="4">
        <v>98.86</v>
      </c>
      <c r="I32" s="4">
        <v>50</v>
      </c>
      <c r="J32" s="16">
        <f>I32/A$32</f>
        <v>1</v>
      </c>
      <c r="K32" s="12">
        <f>AVERAGE(H32:H41)</f>
        <v>107.58399999999999</v>
      </c>
      <c r="L32" s="12">
        <f>AVERAGEIF(H32:H41,"&gt;0")</f>
        <v>107.58399999999999</v>
      </c>
      <c r="M32" s="15">
        <f>AVERAGE(J32:J41)</f>
        <v>1</v>
      </c>
      <c r="N32" s="4">
        <v>1</v>
      </c>
      <c r="O32" s="4">
        <v>98.86</v>
      </c>
      <c r="P32" s="4">
        <v>50</v>
      </c>
      <c r="Q32" s="16">
        <f>P32/A$33</f>
        <v>1</v>
      </c>
      <c r="R32" s="92">
        <f>AVERAGE(O32:O51)</f>
        <v>112.74999999999996</v>
      </c>
      <c r="S32" s="92">
        <f>AVERAGEIF(O32:O51,"&gt;0")</f>
        <v>112.74999999999996</v>
      </c>
      <c r="T32" s="92">
        <f>VAR(O32:O51)</f>
        <v>116.36209473685103</v>
      </c>
      <c r="U32" s="92">
        <f>STDEV(O32:O51)</f>
        <v>10.787126342861246</v>
      </c>
      <c r="V32" s="93">
        <f>AVERAGE(Q32:Q51)</f>
        <v>1</v>
      </c>
      <c r="W32" s="44">
        <v>113</v>
      </c>
      <c r="X32" s="62">
        <v>5.05</v>
      </c>
      <c r="Y32" s="62">
        <v>50</v>
      </c>
      <c r="Z32" s="62">
        <v>0</v>
      </c>
      <c r="AA32" s="45">
        <f>Y32/$A33</f>
        <v>1</v>
      </c>
      <c r="AB32" s="45">
        <f>Z32/$A$33</f>
        <v>0</v>
      </c>
      <c r="AC32" s="4">
        <v>1</v>
      </c>
      <c r="AD32" s="4">
        <v>111.09</v>
      </c>
      <c r="AE32" s="4">
        <v>49</v>
      </c>
      <c r="AF32" s="16">
        <f t="shared" ref="AF32:AF51" si="10">AE32/A$34</f>
        <v>0.98</v>
      </c>
      <c r="AG32" s="92">
        <f>AVERAGE(AD32:AD51)</f>
        <v>147.92421052631585</v>
      </c>
      <c r="AH32" s="92">
        <f>AVERAGEIF(AD32:AD51,"&gt;0")</f>
        <v>147.92421052631585</v>
      </c>
      <c r="AI32" s="92">
        <f>VAR(AD32:AD51)</f>
        <v>2619.1384590643088</v>
      </c>
      <c r="AJ32" s="92">
        <f>STDEV(AD32:AD51)</f>
        <v>51.17751907883293</v>
      </c>
      <c r="AK32" s="93">
        <f>AVERAGE(AF32:AF51)</f>
        <v>0.874</v>
      </c>
      <c r="AL32" s="48">
        <v>148</v>
      </c>
      <c r="AM32" s="63">
        <v>23.3</v>
      </c>
      <c r="AN32" s="63">
        <v>43.7</v>
      </c>
      <c r="AO32" s="63">
        <v>5.43</v>
      </c>
      <c r="AP32" s="49">
        <f>AN32/$A34</f>
        <v>0.87400000000000011</v>
      </c>
      <c r="AQ32" s="49">
        <f>AO32/$A$34</f>
        <v>0.10859999999999999</v>
      </c>
      <c r="AR32" s="4">
        <v>1</v>
      </c>
      <c r="AS32" s="4">
        <v>140.54</v>
      </c>
      <c r="AT32" s="4">
        <v>46</v>
      </c>
      <c r="AU32" s="16">
        <f t="shared" ref="AU32:AU51" si="11">AT32/A$35</f>
        <v>0.92</v>
      </c>
      <c r="AV32" s="92">
        <f>AVERAGE(AS32:AS51)</f>
        <v>127.26999999999998</v>
      </c>
      <c r="AW32" s="92">
        <f>AVERAGEIF(AS32:AS51,"&gt;0")</f>
        <v>133.96842105263156</v>
      </c>
      <c r="AX32" s="92">
        <f>VAR(AS32:AS51)</f>
        <v>3634.6724947368461</v>
      </c>
      <c r="AY32" s="92">
        <f>STDEV(AS32:AS51)</f>
        <v>60.288245079259404</v>
      </c>
      <c r="AZ32" s="93">
        <f>AVERAGE(AU32:AU51)</f>
        <v>0.65700000000000003</v>
      </c>
      <c r="BA32" s="121">
        <v>127</v>
      </c>
      <c r="BB32" s="122">
        <v>28.2</v>
      </c>
      <c r="BC32" s="122">
        <v>32.9</v>
      </c>
      <c r="BD32" s="122">
        <v>8.2799999999999994</v>
      </c>
      <c r="BE32" s="123">
        <f>BC32/$A35</f>
        <v>0.65799999999999992</v>
      </c>
      <c r="BF32" s="123">
        <f>BD32/$A$35</f>
        <v>0.1656</v>
      </c>
      <c r="BG32" s="4">
        <v>1</v>
      </c>
      <c r="BH32" s="4"/>
      <c r="BI32" s="4"/>
      <c r="BJ32" s="16">
        <f t="shared" ref="BJ32:BJ51" si="12"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A36" si="13">A8</f>
        <v>50</v>
      </c>
      <c r="B33" s="14">
        <f t="shared" ref="B33:D33" si="14">B8</f>
        <v>50</v>
      </c>
      <c r="C33" s="14">
        <f t="shared" si="14"/>
        <v>50</v>
      </c>
      <c r="D33" s="14">
        <f t="shared" si="14"/>
        <v>0.02</v>
      </c>
      <c r="F33" s="4">
        <v>2</v>
      </c>
      <c r="G33" s="1">
        <v>15</v>
      </c>
      <c r="H33" s="4">
        <v>121.08</v>
      </c>
      <c r="I33" s="4">
        <v>50</v>
      </c>
      <c r="J33" s="16">
        <f t="shared" ref="J33:J41" si="15">I33/A$32</f>
        <v>1</v>
      </c>
      <c r="N33" s="4">
        <v>2</v>
      </c>
      <c r="O33" s="4">
        <v>121.08</v>
      </c>
      <c r="P33" s="4">
        <v>50</v>
      </c>
      <c r="Q33" s="16">
        <f t="shared" ref="Q33:Q51" si="16">P33/A$33</f>
        <v>1</v>
      </c>
      <c r="AC33" s="4">
        <v>2</v>
      </c>
      <c r="AD33" s="4">
        <v>160.01</v>
      </c>
      <c r="AE33" s="4">
        <v>50</v>
      </c>
      <c r="AF33" s="16">
        <f t="shared" si="10"/>
        <v>1</v>
      </c>
      <c r="AO33" s="64"/>
      <c r="AR33" s="4">
        <v>2</v>
      </c>
      <c r="AS33" s="4">
        <v>165.04</v>
      </c>
      <c r="AT33" s="4">
        <v>49</v>
      </c>
      <c r="AU33" s="16">
        <f t="shared" si="11"/>
        <v>0.98</v>
      </c>
      <c r="BG33" s="4">
        <v>2</v>
      </c>
      <c r="BH33" s="4"/>
      <c r="BI33" s="4"/>
      <c r="BJ33" s="16">
        <f t="shared" si="12"/>
        <v>0</v>
      </c>
    </row>
    <row r="34" spans="1:62">
      <c r="A34" s="4">
        <f t="shared" si="13"/>
        <v>50</v>
      </c>
      <c r="B34" s="47">
        <f t="shared" ref="B34:D34" si="17">B9</f>
        <v>71</v>
      </c>
      <c r="C34" s="47">
        <f t="shared" si="17"/>
        <v>71</v>
      </c>
      <c r="D34" s="47">
        <f t="shared" si="17"/>
        <v>9.9186669311644507E-3</v>
      </c>
      <c r="F34" s="4">
        <v>3</v>
      </c>
      <c r="G34" s="1">
        <v>15</v>
      </c>
      <c r="H34" s="4">
        <v>101.64</v>
      </c>
      <c r="I34" s="4">
        <v>50</v>
      </c>
      <c r="J34" s="16">
        <f t="shared" si="15"/>
        <v>1</v>
      </c>
      <c r="N34" s="4">
        <v>3</v>
      </c>
      <c r="O34" s="4">
        <v>101.64</v>
      </c>
      <c r="P34" s="4">
        <v>50</v>
      </c>
      <c r="Q34" s="16">
        <f t="shared" si="16"/>
        <v>1</v>
      </c>
      <c r="AC34" s="4">
        <v>3</v>
      </c>
      <c r="AD34" s="4">
        <v>111.1</v>
      </c>
      <c r="AE34" s="4">
        <v>49</v>
      </c>
      <c r="AF34" s="16">
        <f t="shared" si="10"/>
        <v>0.98</v>
      </c>
      <c r="AR34" s="4">
        <v>3</v>
      </c>
      <c r="AS34" s="4">
        <v>116.08</v>
      </c>
      <c r="AT34" s="4">
        <v>49</v>
      </c>
      <c r="AU34" s="16">
        <f t="shared" si="11"/>
        <v>0.98</v>
      </c>
      <c r="BG34" s="4">
        <v>3</v>
      </c>
      <c r="BH34" s="4"/>
      <c r="BI34" s="4"/>
      <c r="BJ34" s="16">
        <f t="shared" si="12"/>
        <v>0</v>
      </c>
    </row>
    <row r="35" spans="1:62">
      <c r="A35" s="4">
        <f t="shared" si="13"/>
        <v>50</v>
      </c>
      <c r="B35" s="50">
        <f t="shared" ref="B35:D36" si="18">B10</f>
        <v>79</v>
      </c>
      <c r="C35" s="50">
        <f t="shared" si="18"/>
        <v>79</v>
      </c>
      <c r="D35" s="50">
        <f t="shared" si="18"/>
        <v>8.0115366127223205E-3</v>
      </c>
      <c r="F35" s="4">
        <v>4</v>
      </c>
      <c r="G35" s="1">
        <v>15</v>
      </c>
      <c r="H35" s="4">
        <v>101.64</v>
      </c>
      <c r="I35" s="4">
        <v>50</v>
      </c>
      <c r="J35" s="16">
        <f t="shared" si="15"/>
        <v>1</v>
      </c>
      <c r="N35" s="4">
        <v>4</v>
      </c>
      <c r="O35" s="4">
        <v>101.64</v>
      </c>
      <c r="P35" s="4">
        <v>50</v>
      </c>
      <c r="Q35" s="16">
        <f t="shared" si="16"/>
        <v>1</v>
      </c>
      <c r="AC35" s="4">
        <v>4</v>
      </c>
      <c r="AD35" s="4">
        <v>152.79</v>
      </c>
      <c r="AE35" s="4">
        <v>47</v>
      </c>
      <c r="AF35" s="16">
        <f t="shared" si="10"/>
        <v>0.94</v>
      </c>
      <c r="AR35" s="4">
        <v>4</v>
      </c>
      <c r="AS35" s="4">
        <v>145.57</v>
      </c>
      <c r="AT35" s="4">
        <v>40</v>
      </c>
      <c r="AU35" s="16">
        <f t="shared" si="11"/>
        <v>0.8</v>
      </c>
      <c r="BG35" s="4">
        <v>4</v>
      </c>
      <c r="BH35" s="4"/>
      <c r="BI35" s="4"/>
      <c r="BJ35" s="16">
        <f t="shared" si="12"/>
        <v>0</v>
      </c>
    </row>
    <row r="36" spans="1:62">
      <c r="A36" s="4">
        <f t="shared" si="13"/>
        <v>50</v>
      </c>
      <c r="B36" s="111">
        <f t="shared" si="18"/>
        <v>224</v>
      </c>
      <c r="C36" s="111">
        <f t="shared" si="18"/>
        <v>224</v>
      </c>
      <c r="D36" s="111">
        <f t="shared" si="18"/>
        <v>9.9649234693877553E-4</v>
      </c>
      <c r="F36" s="4">
        <v>5</v>
      </c>
      <c r="G36" s="1">
        <v>15</v>
      </c>
      <c r="H36" s="4">
        <v>108.86</v>
      </c>
      <c r="I36" s="4">
        <v>50</v>
      </c>
      <c r="J36" s="16">
        <f t="shared" si="15"/>
        <v>1</v>
      </c>
      <c r="N36" s="4">
        <v>5</v>
      </c>
      <c r="O36" s="4">
        <v>108.86</v>
      </c>
      <c r="P36" s="4">
        <v>50</v>
      </c>
      <c r="Q36" s="16">
        <f t="shared" si="16"/>
        <v>1</v>
      </c>
      <c r="AC36" s="4">
        <v>5</v>
      </c>
      <c r="AD36" s="4">
        <v>218.93</v>
      </c>
      <c r="AE36" s="4">
        <v>48</v>
      </c>
      <c r="AF36" s="16">
        <f t="shared" si="10"/>
        <v>0.96</v>
      </c>
      <c r="AR36" s="4">
        <v>5</v>
      </c>
      <c r="AS36" s="4">
        <v>91.62</v>
      </c>
      <c r="AT36" s="4">
        <v>12</v>
      </c>
      <c r="AU36" s="16">
        <f t="shared" si="11"/>
        <v>0.24</v>
      </c>
      <c r="BG36" s="4">
        <v>5</v>
      </c>
      <c r="BH36" s="4"/>
      <c r="BI36" s="4"/>
      <c r="BJ36" s="16">
        <f t="shared" si="12"/>
        <v>0</v>
      </c>
    </row>
    <row r="37" spans="1:62">
      <c r="A37" s="1">
        <f t="shared" ref="A37:D37" si="19">A12</f>
        <v>50</v>
      </c>
      <c r="B37" s="128">
        <f t="shared" si="19"/>
        <v>316</v>
      </c>
      <c r="C37" s="128">
        <f t="shared" si="19"/>
        <v>316</v>
      </c>
      <c r="D37" s="136">
        <f t="shared" si="19"/>
        <v>5.0072103829514503E-4</v>
      </c>
      <c r="F37" s="4">
        <v>6</v>
      </c>
      <c r="G37" s="1">
        <v>15</v>
      </c>
      <c r="H37" s="4">
        <v>116.08</v>
      </c>
      <c r="I37" s="4">
        <v>50</v>
      </c>
      <c r="J37" s="16">
        <f t="shared" si="15"/>
        <v>1</v>
      </c>
      <c r="N37" s="4">
        <v>6</v>
      </c>
      <c r="O37" s="4">
        <v>116.08</v>
      </c>
      <c r="P37" s="4">
        <v>50</v>
      </c>
      <c r="Q37" s="16">
        <f t="shared" si="16"/>
        <v>1</v>
      </c>
      <c r="AC37" s="4">
        <v>6</v>
      </c>
      <c r="AD37" s="4">
        <v>194.48</v>
      </c>
      <c r="AE37" s="4">
        <v>49</v>
      </c>
      <c r="AF37" s="16">
        <f t="shared" si="10"/>
        <v>0.98</v>
      </c>
      <c r="AR37" s="4">
        <v>6</v>
      </c>
      <c r="AS37" s="4">
        <v>0</v>
      </c>
      <c r="AT37" s="4">
        <v>1</v>
      </c>
      <c r="AU37" s="16">
        <f t="shared" si="11"/>
        <v>0.02</v>
      </c>
      <c r="BG37" s="4">
        <v>6</v>
      </c>
      <c r="BH37" s="4"/>
      <c r="BI37" s="4"/>
      <c r="BJ37" s="16">
        <f t="shared" si="12"/>
        <v>0</v>
      </c>
    </row>
    <row r="38" spans="1:62">
      <c r="A38" s="1">
        <f t="shared" ref="A38:D38" si="20">A13</f>
        <v>50</v>
      </c>
      <c r="B38" s="135">
        <f t="shared" si="20"/>
        <v>707</v>
      </c>
      <c r="C38" s="135">
        <f t="shared" si="20"/>
        <v>707</v>
      </c>
      <c r="D38" s="137">
        <f t="shared" si="20"/>
        <v>1.000302091231552E-4</v>
      </c>
      <c r="F38" s="4">
        <v>7</v>
      </c>
      <c r="G38" s="1">
        <v>15</v>
      </c>
      <c r="H38" s="4">
        <v>98.86</v>
      </c>
      <c r="I38" s="4">
        <v>50</v>
      </c>
      <c r="J38" s="16">
        <f t="shared" si="15"/>
        <v>1</v>
      </c>
      <c r="N38" s="4">
        <v>7</v>
      </c>
      <c r="O38" s="4">
        <v>98.86</v>
      </c>
      <c r="P38" s="4">
        <v>50</v>
      </c>
      <c r="Q38" s="16">
        <f t="shared" si="16"/>
        <v>1</v>
      </c>
      <c r="AC38" s="4">
        <v>7</v>
      </c>
      <c r="AD38" s="4">
        <v>121.09</v>
      </c>
      <c r="AE38" s="4">
        <v>49</v>
      </c>
      <c r="AF38" s="16">
        <f t="shared" si="10"/>
        <v>0.98</v>
      </c>
      <c r="AR38" s="4">
        <v>7</v>
      </c>
      <c r="AS38" s="4">
        <v>187.26</v>
      </c>
      <c r="AT38" s="4">
        <v>48</v>
      </c>
      <c r="AU38" s="16">
        <f t="shared" si="11"/>
        <v>0.96</v>
      </c>
      <c r="BG38" s="4">
        <v>7</v>
      </c>
      <c r="BH38" s="4"/>
      <c r="BI38" s="4"/>
      <c r="BJ38" s="16">
        <f t="shared" si="12"/>
        <v>0</v>
      </c>
    </row>
    <row r="39" spans="1:62">
      <c r="F39" s="4">
        <v>8</v>
      </c>
      <c r="G39" s="1">
        <v>15</v>
      </c>
      <c r="H39" s="4">
        <v>101.64</v>
      </c>
      <c r="I39" s="4">
        <v>50</v>
      </c>
      <c r="J39" s="16">
        <f t="shared" si="15"/>
        <v>1</v>
      </c>
      <c r="N39" s="4">
        <v>8</v>
      </c>
      <c r="O39" s="4">
        <v>101.64</v>
      </c>
      <c r="P39" s="4">
        <v>50</v>
      </c>
      <c r="Q39" s="16">
        <f t="shared" si="16"/>
        <v>1</v>
      </c>
      <c r="AC39" s="4">
        <v>8</v>
      </c>
      <c r="AD39" s="4">
        <v>123.3</v>
      </c>
      <c r="AE39" s="4">
        <v>43</v>
      </c>
      <c r="AF39" s="16">
        <f t="shared" si="10"/>
        <v>0.86</v>
      </c>
      <c r="AR39" s="4">
        <v>8</v>
      </c>
      <c r="AS39" s="4">
        <v>159.99</v>
      </c>
      <c r="AT39" s="4">
        <v>42</v>
      </c>
      <c r="AU39" s="16">
        <f t="shared" si="11"/>
        <v>0.84</v>
      </c>
      <c r="BG39" s="4">
        <v>8</v>
      </c>
      <c r="BH39" s="4"/>
      <c r="BI39" s="4"/>
      <c r="BJ39" s="16">
        <f t="shared" si="12"/>
        <v>0</v>
      </c>
    </row>
    <row r="40" spans="1:62">
      <c r="F40" s="4">
        <v>9</v>
      </c>
      <c r="G40" s="1">
        <v>15</v>
      </c>
      <c r="H40" s="4">
        <v>116.09</v>
      </c>
      <c r="I40" s="4">
        <v>50</v>
      </c>
      <c r="J40" s="16">
        <f t="shared" si="15"/>
        <v>1</v>
      </c>
      <c r="N40" s="4">
        <v>9</v>
      </c>
      <c r="O40" s="4">
        <v>116.09</v>
      </c>
      <c r="P40" s="4">
        <v>50</v>
      </c>
      <c r="Q40" s="16">
        <f t="shared" si="16"/>
        <v>1</v>
      </c>
      <c r="AC40" s="4">
        <v>9</v>
      </c>
      <c r="AD40" s="4">
        <v>140.54</v>
      </c>
      <c r="AE40" s="4">
        <v>49</v>
      </c>
      <c r="AF40" s="16">
        <f t="shared" si="10"/>
        <v>0.98</v>
      </c>
      <c r="AR40" s="4">
        <v>9</v>
      </c>
      <c r="AS40" s="4">
        <v>172.25</v>
      </c>
      <c r="AT40" s="4">
        <v>47</v>
      </c>
      <c r="AU40" s="16">
        <f t="shared" si="11"/>
        <v>0.94</v>
      </c>
      <c r="BG40" s="4">
        <v>9</v>
      </c>
      <c r="BH40" s="4"/>
      <c r="BI40" s="4"/>
      <c r="BJ40" s="16">
        <f t="shared" si="12"/>
        <v>0</v>
      </c>
    </row>
    <row r="41" spans="1:62">
      <c r="F41" s="4">
        <v>10</v>
      </c>
      <c r="G41" s="1">
        <v>15</v>
      </c>
      <c r="H41" s="4">
        <v>111.09</v>
      </c>
      <c r="I41" s="4">
        <v>50</v>
      </c>
      <c r="J41" s="16">
        <f t="shared" si="15"/>
        <v>1</v>
      </c>
      <c r="N41" s="4">
        <v>10</v>
      </c>
      <c r="O41" s="4">
        <v>111.09</v>
      </c>
      <c r="P41" s="4">
        <v>50</v>
      </c>
      <c r="Q41" s="16">
        <f t="shared" si="16"/>
        <v>1</v>
      </c>
      <c r="AC41" s="4">
        <v>10</v>
      </c>
      <c r="AD41" s="4">
        <v>177.24</v>
      </c>
      <c r="AE41" s="4">
        <v>50</v>
      </c>
      <c r="AF41" s="16">
        <f t="shared" si="10"/>
        <v>1</v>
      </c>
      <c r="AR41" s="4">
        <v>10</v>
      </c>
      <c r="AS41" s="4">
        <v>62.15</v>
      </c>
      <c r="AT41" s="4">
        <v>7</v>
      </c>
      <c r="AU41" s="16">
        <f t="shared" si="11"/>
        <v>0.14000000000000001</v>
      </c>
      <c r="BG41" s="4">
        <v>10</v>
      </c>
      <c r="BH41" s="4"/>
      <c r="BI41" s="4"/>
      <c r="BJ41" s="16">
        <f t="shared" si="12"/>
        <v>0</v>
      </c>
    </row>
    <row r="42" spans="1:62">
      <c r="F42" s="4">
        <v>11</v>
      </c>
      <c r="N42" s="4">
        <v>11</v>
      </c>
      <c r="O42" s="4">
        <v>121.08</v>
      </c>
      <c r="P42" s="4">
        <v>50</v>
      </c>
      <c r="Q42" s="16">
        <f t="shared" si="16"/>
        <v>1</v>
      </c>
      <c r="AC42" s="4">
        <v>11</v>
      </c>
      <c r="AD42" s="4">
        <v>162.80000000000001</v>
      </c>
      <c r="AE42" s="4">
        <v>48</v>
      </c>
      <c r="AF42" s="16">
        <f t="shared" si="10"/>
        <v>0.96</v>
      </c>
      <c r="AR42" s="4">
        <v>11</v>
      </c>
      <c r="AS42" s="4">
        <v>140.54</v>
      </c>
      <c r="AT42" s="4">
        <v>28</v>
      </c>
      <c r="AU42" s="16">
        <f t="shared" si="11"/>
        <v>0.56000000000000005</v>
      </c>
      <c r="BG42" s="4">
        <v>11</v>
      </c>
      <c r="BH42" s="4"/>
      <c r="BI42" s="4"/>
      <c r="BJ42" s="16">
        <f t="shared" si="12"/>
        <v>0</v>
      </c>
    </row>
    <row r="43" spans="1:62">
      <c r="F43" s="4">
        <v>12</v>
      </c>
      <c r="N43" s="4">
        <v>12</v>
      </c>
      <c r="O43" s="4">
        <v>113.85</v>
      </c>
      <c r="P43" s="4">
        <v>50</v>
      </c>
      <c r="Q43" s="16">
        <f t="shared" si="16"/>
        <v>1</v>
      </c>
      <c r="AC43" s="4">
        <v>12</v>
      </c>
      <c r="AD43" s="4">
        <v>280.11</v>
      </c>
      <c r="AE43" s="4">
        <v>48</v>
      </c>
      <c r="AF43" s="16">
        <f t="shared" si="10"/>
        <v>0.96</v>
      </c>
      <c r="AR43" s="4">
        <v>12</v>
      </c>
      <c r="AS43" s="4">
        <v>62.17</v>
      </c>
      <c r="AT43" s="4">
        <v>10</v>
      </c>
      <c r="AU43" s="16">
        <f t="shared" si="11"/>
        <v>0.2</v>
      </c>
      <c r="BG43" s="4">
        <v>12</v>
      </c>
      <c r="BH43" s="4"/>
      <c r="BI43" s="4"/>
      <c r="BJ43" s="16">
        <f t="shared" si="12"/>
        <v>0</v>
      </c>
    </row>
    <row r="44" spans="1:62">
      <c r="F44" s="4">
        <v>13</v>
      </c>
      <c r="N44" s="4">
        <v>13</v>
      </c>
      <c r="O44" s="4">
        <v>138.32</v>
      </c>
      <c r="P44" s="4">
        <v>50</v>
      </c>
      <c r="Q44" s="16">
        <f t="shared" si="16"/>
        <v>1</v>
      </c>
      <c r="AC44" s="4">
        <v>13</v>
      </c>
      <c r="AD44" s="4">
        <v>25.46</v>
      </c>
      <c r="AE44" s="4">
        <v>3</v>
      </c>
      <c r="AF44" s="16">
        <f t="shared" si="10"/>
        <v>0.06</v>
      </c>
      <c r="AR44" s="4">
        <v>13</v>
      </c>
      <c r="AS44" s="4">
        <v>13.23</v>
      </c>
      <c r="AT44" s="4">
        <v>2</v>
      </c>
      <c r="AU44" s="16">
        <f t="shared" si="11"/>
        <v>0.04</v>
      </c>
      <c r="BG44" s="4">
        <v>13</v>
      </c>
      <c r="BH44" s="4"/>
      <c r="BI44" s="4"/>
      <c r="BJ44" s="16">
        <f t="shared" si="12"/>
        <v>0</v>
      </c>
    </row>
    <row r="45" spans="1:62">
      <c r="F45" s="4">
        <v>14</v>
      </c>
      <c r="N45" s="4">
        <v>14</v>
      </c>
      <c r="O45" s="4">
        <v>98.85</v>
      </c>
      <c r="P45" s="4">
        <v>50</v>
      </c>
      <c r="Q45" s="16">
        <f t="shared" si="16"/>
        <v>1</v>
      </c>
      <c r="AC45" s="4">
        <v>14</v>
      </c>
      <c r="AD45" s="4">
        <v>135.55000000000001</v>
      </c>
      <c r="AE45" s="4">
        <v>48</v>
      </c>
      <c r="AF45" s="16">
        <f t="shared" si="10"/>
        <v>0.96</v>
      </c>
      <c r="AR45" s="4">
        <v>14</v>
      </c>
      <c r="AS45" s="4">
        <v>111.09</v>
      </c>
      <c r="AT45" s="4">
        <v>45</v>
      </c>
      <c r="AU45" s="16">
        <f t="shared" si="11"/>
        <v>0.9</v>
      </c>
      <c r="BG45" s="4">
        <v>14</v>
      </c>
      <c r="BH45" s="4"/>
      <c r="BI45" s="4"/>
      <c r="BJ45" s="16">
        <f t="shared" si="12"/>
        <v>0</v>
      </c>
    </row>
    <row r="46" spans="1:62">
      <c r="F46" s="4">
        <v>15</v>
      </c>
      <c r="N46" s="4">
        <v>15</v>
      </c>
      <c r="O46" s="4">
        <v>121.08</v>
      </c>
      <c r="P46" s="4">
        <v>50</v>
      </c>
      <c r="Q46" s="16">
        <f t="shared" si="16"/>
        <v>1</v>
      </c>
      <c r="AC46" s="4">
        <v>15</v>
      </c>
      <c r="AD46" s="4">
        <v>121.08</v>
      </c>
      <c r="AE46" s="4">
        <v>36</v>
      </c>
      <c r="AF46" s="16">
        <f t="shared" si="10"/>
        <v>0.72</v>
      </c>
      <c r="AR46" s="4">
        <v>15</v>
      </c>
      <c r="AS46" s="4">
        <v>116.09</v>
      </c>
      <c r="AT46" s="4">
        <v>25</v>
      </c>
      <c r="AU46" s="16">
        <f t="shared" si="11"/>
        <v>0.5</v>
      </c>
      <c r="BG46" s="4">
        <v>15</v>
      </c>
      <c r="BH46" s="4"/>
      <c r="BI46" s="4"/>
      <c r="BJ46" s="16">
        <f t="shared" si="12"/>
        <v>0</v>
      </c>
    </row>
    <row r="47" spans="1:62">
      <c r="F47" s="4">
        <v>16</v>
      </c>
      <c r="N47" s="4">
        <v>16</v>
      </c>
      <c r="O47" s="4">
        <v>128.87</v>
      </c>
      <c r="P47" s="4">
        <v>50</v>
      </c>
      <c r="Q47" s="16">
        <f t="shared" si="16"/>
        <v>1</v>
      </c>
      <c r="AC47" s="4">
        <v>16</v>
      </c>
      <c r="AD47" s="4">
        <v>116.09</v>
      </c>
      <c r="AE47" s="4">
        <v>26</v>
      </c>
      <c r="AF47" s="16">
        <f t="shared" si="10"/>
        <v>0.52</v>
      </c>
      <c r="AR47" s="4">
        <v>16</v>
      </c>
      <c r="AS47" s="4">
        <v>123.32</v>
      </c>
      <c r="AT47" s="4">
        <v>26</v>
      </c>
      <c r="AU47" s="16">
        <f t="shared" si="11"/>
        <v>0.52</v>
      </c>
      <c r="BG47" s="4">
        <v>16</v>
      </c>
      <c r="BH47" s="4"/>
      <c r="BI47" s="4"/>
      <c r="BJ47" s="16">
        <f t="shared" si="12"/>
        <v>0</v>
      </c>
    </row>
    <row r="48" spans="1:62">
      <c r="F48" s="4">
        <v>17</v>
      </c>
      <c r="N48" s="4">
        <v>17</v>
      </c>
      <c r="O48" s="4">
        <v>111.08</v>
      </c>
      <c r="P48" s="4">
        <v>50</v>
      </c>
      <c r="Q48" s="16">
        <f t="shared" si="16"/>
        <v>1</v>
      </c>
      <c r="AC48" s="4">
        <v>17</v>
      </c>
      <c r="AD48" s="4">
        <v>150.57</v>
      </c>
      <c r="AE48" s="4">
        <v>50</v>
      </c>
      <c r="AF48" s="16">
        <f t="shared" si="10"/>
        <v>1</v>
      </c>
      <c r="AR48" s="4">
        <v>17</v>
      </c>
      <c r="AS48" s="4">
        <v>250.63</v>
      </c>
      <c r="AT48" s="4">
        <v>50</v>
      </c>
      <c r="AU48" s="16">
        <f t="shared" si="11"/>
        <v>1</v>
      </c>
      <c r="BG48" s="4">
        <v>17</v>
      </c>
      <c r="BH48" s="4"/>
      <c r="BI48" s="4"/>
      <c r="BJ48" s="16">
        <f t="shared" si="12"/>
        <v>0</v>
      </c>
    </row>
    <row r="49" spans="1:103">
      <c r="F49" s="4">
        <v>18</v>
      </c>
      <c r="N49" s="4">
        <v>18</v>
      </c>
      <c r="O49" s="4">
        <v>108.87</v>
      </c>
      <c r="P49" s="4">
        <v>50</v>
      </c>
      <c r="Q49" s="16">
        <f t="shared" si="16"/>
        <v>1</v>
      </c>
      <c r="AC49" s="4">
        <v>18</v>
      </c>
      <c r="AD49" s="4">
        <v>145.55000000000001</v>
      </c>
      <c r="AE49" s="4">
        <v>33</v>
      </c>
      <c r="AF49" s="16">
        <f t="shared" si="10"/>
        <v>0.66</v>
      </c>
      <c r="AR49" s="4">
        <v>18</v>
      </c>
      <c r="AS49" s="4">
        <v>128.32</v>
      </c>
      <c r="AT49" s="4">
        <v>32</v>
      </c>
      <c r="AU49" s="16">
        <f t="shared" si="11"/>
        <v>0.64</v>
      </c>
      <c r="BG49" s="4">
        <v>18</v>
      </c>
      <c r="BH49" s="4"/>
      <c r="BI49" s="4"/>
      <c r="BJ49" s="16">
        <f t="shared" si="12"/>
        <v>0</v>
      </c>
    </row>
    <row r="50" spans="1:103">
      <c r="F50" s="4">
        <v>19</v>
      </c>
      <c r="N50" s="4">
        <v>19</v>
      </c>
      <c r="O50" s="4">
        <v>121.08</v>
      </c>
      <c r="P50" s="4">
        <v>50</v>
      </c>
      <c r="Q50" s="16">
        <f t="shared" si="16"/>
        <v>1</v>
      </c>
      <c r="AC50" s="4">
        <v>19</v>
      </c>
      <c r="AD50" s="4">
        <v>162.78</v>
      </c>
      <c r="AE50" s="4">
        <v>50</v>
      </c>
      <c r="AF50" s="16">
        <f t="shared" si="10"/>
        <v>1</v>
      </c>
      <c r="AR50" s="4">
        <v>19</v>
      </c>
      <c r="AS50" s="4">
        <v>184.47</v>
      </c>
      <c r="AT50" s="4">
        <v>49</v>
      </c>
      <c r="AU50" s="16">
        <f t="shared" si="11"/>
        <v>0.98</v>
      </c>
      <c r="BG50" s="4">
        <v>19</v>
      </c>
      <c r="BH50" s="4"/>
      <c r="BI50" s="4"/>
      <c r="BJ50" s="16">
        <f t="shared" si="12"/>
        <v>0</v>
      </c>
    </row>
    <row r="51" spans="1:103">
      <c r="F51" s="4">
        <v>20</v>
      </c>
      <c r="N51" s="4">
        <v>20</v>
      </c>
      <c r="O51" s="4">
        <v>116.08</v>
      </c>
      <c r="P51" s="4">
        <v>50</v>
      </c>
      <c r="Q51" s="16">
        <f t="shared" si="16"/>
        <v>1</v>
      </c>
      <c r="AC51" s="4">
        <v>20</v>
      </c>
      <c r="AD51" s="4" t="s">
        <v>46</v>
      </c>
      <c r="AE51" s="4">
        <v>49</v>
      </c>
      <c r="AF51" s="16">
        <f t="shared" si="10"/>
        <v>0.98</v>
      </c>
      <c r="AR51" s="4">
        <v>20</v>
      </c>
      <c r="AS51" s="4">
        <v>175.04</v>
      </c>
      <c r="AT51" s="4">
        <v>49</v>
      </c>
      <c r="AU51" s="16">
        <f t="shared" si="11"/>
        <v>0.98</v>
      </c>
      <c r="BG51" s="4">
        <v>20</v>
      </c>
      <c r="BH51" s="4"/>
      <c r="BI51" s="4"/>
      <c r="BJ51" s="16">
        <f t="shared" si="12"/>
        <v>0</v>
      </c>
    </row>
    <row r="53" spans="1:103">
      <c r="A53" s="182" t="s">
        <v>10</v>
      </c>
      <c r="B53" s="182"/>
      <c r="H53" s="1"/>
    </row>
    <row r="54" spans="1:103">
      <c r="A54" s="10">
        <v>1</v>
      </c>
      <c r="B54" s="11" t="s">
        <v>11</v>
      </c>
      <c r="H54" s="1"/>
    </row>
    <row r="55" spans="1:103" ht="15.75">
      <c r="H55" s="1"/>
      <c r="N55" s="183" t="s">
        <v>34</v>
      </c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  <c r="AA55" s="184"/>
      <c r="AB55" s="185"/>
      <c r="AC55" s="190" t="s">
        <v>35</v>
      </c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2"/>
      <c r="AR55" s="186" t="s">
        <v>36</v>
      </c>
      <c r="AS55" s="187"/>
      <c r="AT55" s="187"/>
      <c r="AU55" s="187"/>
      <c r="AV55" s="187"/>
      <c r="AW55" s="187"/>
      <c r="AX55" s="187"/>
      <c r="AY55" s="187"/>
      <c r="AZ55" s="187"/>
      <c r="BA55" s="187"/>
      <c r="BB55" s="187"/>
      <c r="BC55" s="187"/>
      <c r="BD55" s="187"/>
      <c r="BE55" s="187"/>
      <c r="BF55" s="188"/>
      <c r="BG55" s="176" t="s">
        <v>49</v>
      </c>
      <c r="BH55" s="177"/>
      <c r="BI55" s="177"/>
      <c r="BJ55" s="177"/>
      <c r="BK55" s="177"/>
      <c r="BL55" s="177"/>
      <c r="BM55" s="177"/>
      <c r="BN55" s="177"/>
      <c r="BO55" s="177"/>
      <c r="BP55" s="177"/>
      <c r="BQ55" s="177"/>
      <c r="BR55" s="177"/>
      <c r="BS55" s="177"/>
      <c r="BT55" s="177"/>
      <c r="BU55" s="178"/>
      <c r="BV55" s="170" t="s">
        <v>52</v>
      </c>
      <c r="BW55" s="171"/>
      <c r="BX55" s="171"/>
      <c r="BY55" s="171"/>
      <c r="BZ55" s="171"/>
      <c r="CA55" s="171"/>
      <c r="CB55" s="171"/>
      <c r="CC55" s="171"/>
      <c r="CD55" s="171"/>
      <c r="CE55" s="171"/>
      <c r="CF55" s="171"/>
      <c r="CG55" s="171"/>
      <c r="CH55" s="171"/>
      <c r="CI55" s="171"/>
      <c r="CJ55" s="172"/>
      <c r="CK55" s="173" t="s">
        <v>53</v>
      </c>
      <c r="CL55" s="174"/>
      <c r="CM55" s="174"/>
      <c r="CN55" s="174"/>
      <c r="CO55" s="174"/>
      <c r="CP55" s="174"/>
      <c r="CQ55" s="174"/>
      <c r="CR55" s="174"/>
      <c r="CS55" s="174"/>
      <c r="CT55" s="174"/>
      <c r="CU55" s="174"/>
      <c r="CV55" s="174"/>
      <c r="CW55" s="174"/>
      <c r="CX55" s="174"/>
      <c r="CY55" s="175"/>
    </row>
    <row r="56" spans="1:103" ht="75">
      <c r="A56" s="3" t="s">
        <v>4</v>
      </c>
      <c r="B56" s="3" t="s">
        <v>7</v>
      </c>
      <c r="C56" s="3" t="s">
        <v>8</v>
      </c>
      <c r="D56" s="3" t="s">
        <v>32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12</v>
      </c>
      <c r="L56" s="9" t="s">
        <v>13</v>
      </c>
      <c r="M56" s="9" t="s">
        <v>9</v>
      </c>
      <c r="N56" s="3" t="s">
        <v>43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44</v>
      </c>
      <c r="U56" s="3" t="s">
        <v>41</v>
      </c>
      <c r="V56" s="3" t="s">
        <v>9</v>
      </c>
      <c r="W56" s="41" t="s">
        <v>38</v>
      </c>
      <c r="X56" s="61" t="s">
        <v>56</v>
      </c>
      <c r="Y56" s="41" t="s">
        <v>9</v>
      </c>
      <c r="Z56" s="41" t="s">
        <v>56</v>
      </c>
      <c r="AA56" s="41" t="s">
        <v>37</v>
      </c>
      <c r="AB56" s="41" t="s">
        <v>56</v>
      </c>
      <c r="AC56" s="3" t="s">
        <v>43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44</v>
      </c>
      <c r="AJ56" s="3" t="s">
        <v>41</v>
      </c>
      <c r="AK56" s="3" t="s">
        <v>9</v>
      </c>
      <c r="AL56" s="46" t="s">
        <v>38</v>
      </c>
      <c r="AM56" s="46" t="s">
        <v>56</v>
      </c>
      <c r="AN56" s="46" t="s">
        <v>9</v>
      </c>
      <c r="AO56" s="46" t="s">
        <v>56</v>
      </c>
      <c r="AP56" s="46" t="s">
        <v>37</v>
      </c>
      <c r="AQ56" s="46" t="s">
        <v>56</v>
      </c>
      <c r="AR56" s="3" t="s">
        <v>43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44</v>
      </c>
      <c r="AY56" s="3" t="s">
        <v>41</v>
      </c>
      <c r="AZ56" s="3" t="s">
        <v>9</v>
      </c>
      <c r="BA56" s="107" t="s">
        <v>38</v>
      </c>
      <c r="BB56" s="107" t="s">
        <v>56</v>
      </c>
      <c r="BC56" s="107" t="s">
        <v>9</v>
      </c>
      <c r="BD56" s="107" t="s">
        <v>56</v>
      </c>
      <c r="BE56" s="107" t="s">
        <v>37</v>
      </c>
      <c r="BF56" s="107" t="s">
        <v>56</v>
      </c>
      <c r="BG56" s="3" t="s">
        <v>43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44</v>
      </c>
      <c r="BN56" s="3" t="s">
        <v>41</v>
      </c>
      <c r="BO56" s="3" t="s">
        <v>9</v>
      </c>
      <c r="BP56" s="108" t="s">
        <v>38</v>
      </c>
      <c r="BQ56" s="108" t="s">
        <v>56</v>
      </c>
      <c r="BR56" s="108" t="s">
        <v>9</v>
      </c>
      <c r="BS56" s="108" t="s">
        <v>56</v>
      </c>
      <c r="BT56" s="108" t="s">
        <v>37</v>
      </c>
      <c r="BU56" s="108" t="s">
        <v>56</v>
      </c>
      <c r="BV56" s="3" t="s">
        <v>43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44</v>
      </c>
      <c r="CC56" s="3" t="s">
        <v>41</v>
      </c>
      <c r="CD56" s="3" t="s">
        <v>9</v>
      </c>
      <c r="CE56" s="127" t="s">
        <v>38</v>
      </c>
      <c r="CF56" s="127" t="s">
        <v>56</v>
      </c>
      <c r="CG56" s="127" t="s">
        <v>9</v>
      </c>
      <c r="CH56" s="127" t="s">
        <v>56</v>
      </c>
      <c r="CI56" s="127" t="s">
        <v>37</v>
      </c>
      <c r="CJ56" s="127" t="s">
        <v>56</v>
      </c>
      <c r="CK56" s="3" t="s">
        <v>43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44</v>
      </c>
      <c r="CR56" s="3" t="s">
        <v>41</v>
      </c>
      <c r="CS56" s="3" t="s">
        <v>9</v>
      </c>
      <c r="CT56" s="133" t="s">
        <v>38</v>
      </c>
      <c r="CU56" s="133" t="s">
        <v>56</v>
      </c>
      <c r="CV56" s="133" t="s">
        <v>9</v>
      </c>
      <c r="CW56" s="133" t="s">
        <v>56</v>
      </c>
      <c r="CX56" s="133" t="s">
        <v>37</v>
      </c>
      <c r="CY56" s="133" t="s">
        <v>56</v>
      </c>
    </row>
    <row r="57" spans="1:103">
      <c r="A57" s="4">
        <f>A32</f>
        <v>50</v>
      </c>
      <c r="B57" s="13">
        <f>B32</f>
        <v>50</v>
      </c>
      <c r="C57" s="13">
        <f t="shared" ref="C57:D57" si="21">C32</f>
        <v>50</v>
      </c>
      <c r="D57" s="13">
        <f t="shared" si="21"/>
        <v>0.02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256.08999999999997</v>
      </c>
      <c r="P57" s="120">
        <v>50</v>
      </c>
      <c r="Q57" s="16">
        <f t="shared" ref="Q57:Q76" si="22">P57/A$33</f>
        <v>1</v>
      </c>
      <c r="R57" s="92">
        <f>AVERAGE(O57:O76)</f>
        <v>238.99900000000002</v>
      </c>
      <c r="S57" s="92">
        <f>AVERAGEIF(O57:O76,"&gt;0")</f>
        <v>238.99900000000002</v>
      </c>
      <c r="T57" s="92">
        <f>VAR(O57:O76)</f>
        <v>179.24899894736805</v>
      </c>
      <c r="U57" s="92">
        <f>STDEV(O57:O76)</f>
        <v>13.388390453948078</v>
      </c>
      <c r="V57" s="93">
        <f>AVERAGE(Q57:Q76)</f>
        <v>0.99700000000000011</v>
      </c>
      <c r="W57" s="44">
        <v>241</v>
      </c>
      <c r="X57" s="62">
        <v>6.41</v>
      </c>
      <c r="Y57" s="62">
        <v>49.9</v>
      </c>
      <c r="Z57" s="62">
        <v>0.17100000000000001</v>
      </c>
      <c r="AA57" s="45">
        <f>Y57/$A58</f>
        <v>0.998</v>
      </c>
      <c r="AB57" s="45">
        <f>Z57/$A$33</f>
        <v>3.4200000000000003E-3</v>
      </c>
      <c r="AC57" s="4">
        <v>1</v>
      </c>
      <c r="AD57" s="4">
        <v>256.08999999999997</v>
      </c>
      <c r="AE57" s="4">
        <v>50</v>
      </c>
      <c r="AF57" s="16">
        <f t="shared" ref="AF57:AF76" si="23">AE57/A$34</f>
        <v>1</v>
      </c>
      <c r="AG57" s="92">
        <f>AVERAGE(AD57:AD76)</f>
        <v>238.99900000000002</v>
      </c>
      <c r="AH57" s="92">
        <f>AVERAGEIF(AD57:AD76,"&gt;0")</f>
        <v>238.99900000000002</v>
      </c>
      <c r="AI57" s="92">
        <f>VAR(AD57:AD76)</f>
        <v>179.24899894736805</v>
      </c>
      <c r="AJ57" s="92">
        <f>STDEV(AD57:AD76)</f>
        <v>13.388390453948078</v>
      </c>
      <c r="AK57" s="93">
        <f>AVERAGE(AF57:AF76)</f>
        <v>0.99700000000000011</v>
      </c>
      <c r="AL57" s="48">
        <v>241</v>
      </c>
      <c r="AM57" s="63">
        <v>6.41</v>
      </c>
      <c r="AN57" s="63">
        <v>49.9</v>
      </c>
      <c r="AO57" s="63">
        <v>0.17100000000000001</v>
      </c>
      <c r="AP57" s="49">
        <f>AN57/$A59</f>
        <v>0.998</v>
      </c>
      <c r="AQ57" s="49">
        <f>AO57/$A$34</f>
        <v>3.4200000000000003E-3</v>
      </c>
      <c r="AR57" s="4">
        <v>1</v>
      </c>
      <c r="AS57" s="4">
        <v>256.08999999999997</v>
      </c>
      <c r="AT57" s="4">
        <v>50</v>
      </c>
      <c r="AU57" s="16">
        <f t="shared" ref="AU57:AU76" si="24">AT57/A$35</f>
        <v>1</v>
      </c>
      <c r="AV57" s="92">
        <f>AVERAGE(AS57:AS76)</f>
        <v>238.99900000000002</v>
      </c>
      <c r="AW57" s="92">
        <f>AVERAGEIF(AS57:AS76,"&gt;0")</f>
        <v>238.99900000000002</v>
      </c>
      <c r="AX57" s="92">
        <f>VAR(AS57:AS76)</f>
        <v>179.24899894736805</v>
      </c>
      <c r="AY57" s="92">
        <f>STDEV(AS57:AS76)</f>
        <v>13.388390453948078</v>
      </c>
      <c r="AZ57" s="93">
        <f>AVERAGE(AU57:AU76)</f>
        <v>0.99700000000000011</v>
      </c>
      <c r="BA57" s="121">
        <v>241</v>
      </c>
      <c r="BB57" s="122">
        <v>6.41</v>
      </c>
      <c r="BC57" s="122">
        <v>49.9</v>
      </c>
      <c r="BD57" s="122">
        <v>0.17100000000000001</v>
      </c>
      <c r="BE57" s="123">
        <f>BC57/$A60</f>
        <v>0.998</v>
      </c>
      <c r="BF57" s="123">
        <f>BD57/$A$35</f>
        <v>3.4200000000000003E-3</v>
      </c>
      <c r="BG57" s="4">
        <v>1</v>
      </c>
      <c r="BH57" s="4">
        <v>135.54</v>
      </c>
      <c r="BI57" s="4">
        <v>50</v>
      </c>
      <c r="BJ57" s="16">
        <f t="shared" ref="BJ57:BJ76" si="25">BI57/A$61</f>
        <v>1</v>
      </c>
      <c r="BK57" s="92">
        <f>AVERAGE(BH57:BH76)</f>
        <v>143.18700000000004</v>
      </c>
      <c r="BL57" s="92">
        <f>AVERAGEIF(BH57:BH76,"&gt;0")</f>
        <v>143.18700000000004</v>
      </c>
      <c r="BM57" s="92">
        <f>VAR(BH57:BH76)</f>
        <v>1916.3784747368343</v>
      </c>
      <c r="BN57" s="92">
        <f>STDEV(BH57:BH76)</f>
        <v>43.776460281032705</v>
      </c>
      <c r="BO57" s="93">
        <f>AVERAGE(BJ57:BJ76)</f>
        <v>0.89900000000000002</v>
      </c>
      <c r="BP57" s="104">
        <v>143</v>
      </c>
      <c r="BQ57" s="105">
        <v>20.399999999999999</v>
      </c>
      <c r="BR57" s="105">
        <v>45</v>
      </c>
      <c r="BS57" s="105">
        <v>5.4</v>
      </c>
      <c r="BT57" s="106">
        <f>BR57/$A61</f>
        <v>0.9</v>
      </c>
      <c r="BU57" s="106">
        <f>BS57/$A$61</f>
        <v>0.10800000000000001</v>
      </c>
      <c r="BV57" s="4">
        <v>1</v>
      </c>
      <c r="BW57" s="4">
        <v>160.03</v>
      </c>
      <c r="BX57" s="4">
        <v>32</v>
      </c>
      <c r="BY57" s="16">
        <f t="shared" ref="BY57:BY76" si="26">BX57/A$62</f>
        <v>0.64</v>
      </c>
      <c r="BZ57" s="92">
        <f>AVERAGE(BW57:BW76)</f>
        <v>97.054000000000002</v>
      </c>
      <c r="CA57" s="92">
        <f>AVERAGEIF(BW57:BW76,"&gt;0")</f>
        <v>102.1621052631579</v>
      </c>
      <c r="CB57" s="92">
        <f>VAR(BW57:BW76)</f>
        <v>4220.4072778947329</v>
      </c>
      <c r="CC57" s="92">
        <f>STDEV(BW57:BW76)</f>
        <v>64.964661762336092</v>
      </c>
      <c r="CD57" s="93">
        <f>AVERAGE(BY57:BY76)</f>
        <v>0.34900000000000003</v>
      </c>
      <c r="CE57" s="124">
        <v>97.1</v>
      </c>
      <c r="CF57" s="125">
        <v>30.4</v>
      </c>
      <c r="CG57" s="125">
        <v>17.5</v>
      </c>
      <c r="CH57" s="125">
        <v>5.88</v>
      </c>
      <c r="CI57" s="126">
        <f>CG57/$A62</f>
        <v>0.35</v>
      </c>
      <c r="CJ57" s="126">
        <f>CH57/$A$62</f>
        <v>0.1176</v>
      </c>
      <c r="CK57" s="4">
        <v>1</v>
      </c>
      <c r="CL57" s="4">
        <v>13.23</v>
      </c>
      <c r="CM57" s="4">
        <v>2</v>
      </c>
      <c r="CN57" s="16">
        <f t="shared" ref="CN57:CN76" si="27">CM57/A$63</f>
        <v>0.04</v>
      </c>
      <c r="CO57" s="92">
        <f>AVERAGE(CL57:CL76)</f>
        <v>11.046499999999998</v>
      </c>
      <c r="CP57" s="92">
        <f>AVERAGEIF(CL57:CL76,"&gt;0")</f>
        <v>27.616249999999997</v>
      </c>
      <c r="CQ57" s="92">
        <f>VAR(CL57:CL76)</f>
        <v>414.66578184210533</v>
      </c>
      <c r="CR57" s="92">
        <f>STDEV(CL57:CL76)</f>
        <v>20.363344073165031</v>
      </c>
      <c r="CS57" s="93">
        <f>AVERAGE(CN57:CN76)</f>
        <v>4.0000000000000015E-2</v>
      </c>
      <c r="CT57" s="130">
        <v>11</v>
      </c>
      <c r="CU57" s="131">
        <v>9.5299999999999994</v>
      </c>
      <c r="CV57" s="131">
        <v>2</v>
      </c>
      <c r="CW57" s="131">
        <v>0.94799999999999995</v>
      </c>
      <c r="CX57" s="132">
        <f>CV57/$A63</f>
        <v>0.04</v>
      </c>
      <c r="CY57" s="132">
        <f>CW57/$A$63</f>
        <v>1.8959999999999998E-2</v>
      </c>
    </row>
    <row r="58" spans="1:103">
      <c r="A58" s="4">
        <f t="shared" ref="A58:A61" si="28">A33</f>
        <v>50</v>
      </c>
      <c r="B58" s="14">
        <f t="shared" ref="B58:D58" si="29">B33</f>
        <v>50</v>
      </c>
      <c r="C58" s="14">
        <f t="shared" si="29"/>
        <v>50</v>
      </c>
      <c r="D58" s="14">
        <f t="shared" si="29"/>
        <v>0.02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238.87</v>
      </c>
      <c r="P58" s="4">
        <v>50</v>
      </c>
      <c r="Q58" s="16">
        <f t="shared" si="22"/>
        <v>1</v>
      </c>
      <c r="AC58" s="4">
        <v>2</v>
      </c>
      <c r="AD58" s="4">
        <v>238.87</v>
      </c>
      <c r="AE58" s="4">
        <v>50</v>
      </c>
      <c r="AF58" s="16">
        <f t="shared" si="23"/>
        <v>1</v>
      </c>
      <c r="AO58" s="64"/>
      <c r="AR58" s="4">
        <v>2</v>
      </c>
      <c r="AS58" s="4">
        <v>238.87</v>
      </c>
      <c r="AT58" s="4">
        <v>50</v>
      </c>
      <c r="AU58" s="16">
        <f t="shared" si="24"/>
        <v>1</v>
      </c>
      <c r="BG58" s="4">
        <v>2</v>
      </c>
      <c r="BH58" s="4">
        <v>168.79</v>
      </c>
      <c r="BI58" s="4">
        <v>50</v>
      </c>
      <c r="BJ58" s="16">
        <f t="shared" si="25"/>
        <v>1</v>
      </c>
      <c r="BV58" s="4">
        <v>2</v>
      </c>
      <c r="BW58" s="4">
        <v>98.84</v>
      </c>
      <c r="BX58" s="4">
        <v>13</v>
      </c>
      <c r="BY58" s="16">
        <f t="shared" si="26"/>
        <v>0.26</v>
      </c>
      <c r="CK58" s="4">
        <v>2</v>
      </c>
      <c r="CL58" s="4">
        <v>0</v>
      </c>
      <c r="CM58" s="4">
        <v>1</v>
      </c>
      <c r="CN58" s="16">
        <f t="shared" si="27"/>
        <v>0.02</v>
      </c>
    </row>
    <row r="59" spans="1:103">
      <c r="A59" s="4">
        <f t="shared" si="28"/>
        <v>50</v>
      </c>
      <c r="B59" s="47">
        <f t="shared" ref="B59:D59" si="30">B34</f>
        <v>71</v>
      </c>
      <c r="C59" s="47">
        <f t="shared" si="30"/>
        <v>71</v>
      </c>
      <c r="D59" s="47">
        <f t="shared" si="30"/>
        <v>9.9186669311644507E-3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266.10000000000002</v>
      </c>
      <c r="P59" s="4">
        <v>50</v>
      </c>
      <c r="Q59" s="16">
        <f t="shared" si="22"/>
        <v>1</v>
      </c>
      <c r="U59" s="189" t="s">
        <v>57</v>
      </c>
      <c r="AC59" s="4">
        <v>3</v>
      </c>
      <c r="AD59" s="4">
        <v>266.10000000000002</v>
      </c>
      <c r="AE59" s="4">
        <v>50</v>
      </c>
      <c r="AF59" s="16">
        <f t="shared" si="23"/>
        <v>1</v>
      </c>
      <c r="AJ59" s="189" t="s">
        <v>57</v>
      </c>
      <c r="AR59" s="4">
        <v>3</v>
      </c>
      <c r="AS59" s="4">
        <v>266.10000000000002</v>
      </c>
      <c r="AT59" s="4">
        <v>50</v>
      </c>
      <c r="AU59" s="16">
        <f t="shared" si="24"/>
        <v>1</v>
      </c>
      <c r="AY59" s="189" t="s">
        <v>57</v>
      </c>
      <c r="BG59" s="4">
        <v>3</v>
      </c>
      <c r="BH59" s="4">
        <v>116.08</v>
      </c>
      <c r="BI59" s="4">
        <v>50</v>
      </c>
      <c r="BJ59" s="16">
        <f t="shared" si="25"/>
        <v>1</v>
      </c>
      <c r="BN59" s="189" t="s">
        <v>57</v>
      </c>
      <c r="BV59" s="4">
        <v>3</v>
      </c>
      <c r="BW59" s="4">
        <v>128.33000000000001</v>
      </c>
      <c r="BX59" s="4">
        <v>41</v>
      </c>
      <c r="BY59" s="16">
        <f t="shared" si="26"/>
        <v>0.82</v>
      </c>
      <c r="CC59" s="189" t="s">
        <v>57</v>
      </c>
      <c r="CK59" s="4">
        <v>3</v>
      </c>
      <c r="CL59" s="4">
        <v>49.93</v>
      </c>
      <c r="CM59" s="4">
        <v>6</v>
      </c>
      <c r="CN59" s="16">
        <f t="shared" si="27"/>
        <v>0.12</v>
      </c>
      <c r="CR59" s="189" t="s">
        <v>57</v>
      </c>
    </row>
    <row r="60" spans="1:103">
      <c r="A60" s="4">
        <f t="shared" si="28"/>
        <v>50</v>
      </c>
      <c r="B60" s="50">
        <f t="shared" ref="B60:D61" si="31">B35</f>
        <v>79</v>
      </c>
      <c r="C60" s="50">
        <f t="shared" si="31"/>
        <v>79</v>
      </c>
      <c r="D60" s="50">
        <f t="shared" si="31"/>
        <v>8.0115366127223205E-3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256.08999999999997</v>
      </c>
      <c r="P60" s="4">
        <v>50</v>
      </c>
      <c r="Q60" s="16">
        <f t="shared" si="22"/>
        <v>1</v>
      </c>
      <c r="U60" s="163"/>
      <c r="AC60" s="4">
        <v>4</v>
      </c>
      <c r="AD60" s="4">
        <v>256.08999999999997</v>
      </c>
      <c r="AE60" s="4">
        <v>50</v>
      </c>
      <c r="AF60" s="16">
        <f t="shared" si="23"/>
        <v>1</v>
      </c>
      <c r="AJ60" s="163"/>
      <c r="AR60" s="4">
        <v>4</v>
      </c>
      <c r="AS60" s="4">
        <v>256.08999999999997</v>
      </c>
      <c r="AT60" s="4">
        <v>50</v>
      </c>
      <c r="AU60" s="16">
        <f t="shared" si="24"/>
        <v>1</v>
      </c>
      <c r="AY60" s="163"/>
      <c r="BG60" s="4">
        <v>4</v>
      </c>
      <c r="BH60" s="4">
        <v>121.11</v>
      </c>
      <c r="BI60" s="4">
        <v>47</v>
      </c>
      <c r="BJ60" s="16">
        <f t="shared" si="25"/>
        <v>0.94</v>
      </c>
      <c r="BN60" s="163"/>
      <c r="BV60" s="4">
        <v>4</v>
      </c>
      <c r="BW60" s="4">
        <v>175.03</v>
      </c>
      <c r="BX60" s="4">
        <v>29</v>
      </c>
      <c r="BY60" s="16">
        <f t="shared" si="26"/>
        <v>0.57999999999999996</v>
      </c>
      <c r="CC60" s="163"/>
      <c r="CK60" s="4">
        <v>4</v>
      </c>
      <c r="CL60" s="4">
        <v>13.23</v>
      </c>
      <c r="CM60" s="4">
        <v>2</v>
      </c>
      <c r="CN60" s="16">
        <f t="shared" si="27"/>
        <v>0.04</v>
      </c>
      <c r="CR60" s="163"/>
    </row>
    <row r="61" spans="1:103">
      <c r="A61" s="4">
        <f t="shared" si="28"/>
        <v>50</v>
      </c>
      <c r="B61" s="111">
        <f t="shared" si="31"/>
        <v>224</v>
      </c>
      <c r="C61" s="111">
        <f t="shared" si="31"/>
        <v>224</v>
      </c>
      <c r="D61" s="111">
        <f t="shared" si="31"/>
        <v>9.9649234693877553E-4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231.07</v>
      </c>
      <c r="P61" s="4">
        <v>50</v>
      </c>
      <c r="Q61" s="16">
        <f t="shared" si="22"/>
        <v>1</v>
      </c>
      <c r="U61">
        <f>CONFIDENCE(0.05,U57,20)</f>
        <v>5.8676130074629107</v>
      </c>
      <c r="AC61" s="4">
        <v>5</v>
      </c>
      <c r="AD61" s="4">
        <v>231.07</v>
      </c>
      <c r="AE61" s="4">
        <v>50</v>
      </c>
      <c r="AF61" s="16">
        <f t="shared" si="23"/>
        <v>1</v>
      </c>
      <c r="AJ61">
        <f>CONFIDENCE(0.05,AJ57,20)</f>
        <v>5.8676130074629107</v>
      </c>
      <c r="AR61" s="4">
        <v>5</v>
      </c>
      <c r="AS61" s="4">
        <v>231.07</v>
      </c>
      <c r="AT61" s="4">
        <v>50</v>
      </c>
      <c r="AU61" s="16">
        <f t="shared" si="24"/>
        <v>1</v>
      </c>
      <c r="AY61">
        <f>CONFIDENCE(0.05,AY57,20)</f>
        <v>5.8676130074629107</v>
      </c>
      <c r="BG61" s="4">
        <v>5</v>
      </c>
      <c r="BH61" s="4">
        <v>221.16</v>
      </c>
      <c r="BI61" s="4">
        <v>50</v>
      </c>
      <c r="BJ61" s="16">
        <f t="shared" si="25"/>
        <v>1</v>
      </c>
      <c r="BN61">
        <f>CONFIDENCE(0.05,BN57,20)</f>
        <v>19.1855270914903</v>
      </c>
      <c r="BV61" s="4">
        <v>5</v>
      </c>
      <c r="BW61" s="4">
        <v>37.700000000000003</v>
      </c>
      <c r="BX61" s="4">
        <v>5</v>
      </c>
      <c r="BY61" s="16">
        <f t="shared" si="26"/>
        <v>0.1</v>
      </c>
      <c r="CC61">
        <f>CONFIDENCE(0.05,CC57,20)</f>
        <v>28.471495187810564</v>
      </c>
      <c r="CK61" s="4">
        <v>5</v>
      </c>
      <c r="CL61" s="4">
        <v>13.23</v>
      </c>
      <c r="CM61" s="4">
        <v>2</v>
      </c>
      <c r="CN61" s="16">
        <f t="shared" si="27"/>
        <v>0.04</v>
      </c>
      <c r="CR61">
        <f>CONFIDENCE(0.05,CR57,20)</f>
        <v>8.9244650408228434</v>
      </c>
    </row>
    <row r="62" spans="1:103">
      <c r="A62" s="1">
        <f t="shared" ref="A62:D62" si="32">A37</f>
        <v>50</v>
      </c>
      <c r="B62" s="128">
        <f t="shared" si="32"/>
        <v>316</v>
      </c>
      <c r="C62" s="128">
        <f t="shared" si="32"/>
        <v>316</v>
      </c>
      <c r="D62" s="136">
        <f t="shared" si="32"/>
        <v>5.0072103829514503E-4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241.08</v>
      </c>
      <c r="P62" s="4">
        <v>50</v>
      </c>
      <c r="Q62" s="16">
        <f t="shared" si="22"/>
        <v>1</v>
      </c>
      <c r="AC62" s="4">
        <v>6</v>
      </c>
      <c r="AD62" s="4">
        <v>241.08</v>
      </c>
      <c r="AE62" s="4">
        <v>50</v>
      </c>
      <c r="AF62" s="16">
        <f t="shared" si="23"/>
        <v>1</v>
      </c>
      <c r="AR62" s="4">
        <v>6</v>
      </c>
      <c r="AS62" s="4">
        <v>241.08</v>
      </c>
      <c r="AT62" s="4">
        <v>50</v>
      </c>
      <c r="AU62" s="16">
        <f t="shared" si="24"/>
        <v>1</v>
      </c>
      <c r="BG62" s="4">
        <v>6</v>
      </c>
      <c r="BH62" s="4">
        <v>189.48</v>
      </c>
      <c r="BI62" s="4">
        <v>50</v>
      </c>
      <c r="BJ62" s="16">
        <f t="shared" si="25"/>
        <v>1</v>
      </c>
      <c r="BV62" s="4">
        <v>6</v>
      </c>
      <c r="BW62" s="4">
        <v>0</v>
      </c>
      <c r="BX62" s="4">
        <v>1</v>
      </c>
      <c r="BY62" s="16">
        <f t="shared" si="26"/>
        <v>0.02</v>
      </c>
      <c r="CK62" s="4">
        <v>6</v>
      </c>
      <c r="CL62" s="4">
        <v>0</v>
      </c>
      <c r="CM62" s="4">
        <v>1</v>
      </c>
      <c r="CN62" s="16">
        <f t="shared" si="27"/>
        <v>0.02</v>
      </c>
    </row>
    <row r="63" spans="1:103">
      <c r="A63" s="1">
        <f t="shared" ref="A63:D63" si="33">A38</f>
        <v>50</v>
      </c>
      <c r="B63" s="135">
        <f t="shared" si="33"/>
        <v>707</v>
      </c>
      <c r="C63" s="135">
        <f t="shared" si="33"/>
        <v>707</v>
      </c>
      <c r="D63" s="137">
        <f t="shared" si="33"/>
        <v>1.000302091231552E-4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236.08</v>
      </c>
      <c r="P63" s="4">
        <v>50</v>
      </c>
      <c r="Q63" s="16">
        <f t="shared" si="22"/>
        <v>1</v>
      </c>
      <c r="AC63" s="4">
        <v>7</v>
      </c>
      <c r="AD63" s="4">
        <v>236.08</v>
      </c>
      <c r="AE63" s="4">
        <v>50</v>
      </c>
      <c r="AF63" s="16">
        <f t="shared" si="23"/>
        <v>1</v>
      </c>
      <c r="AR63" s="4">
        <v>7</v>
      </c>
      <c r="AS63" s="4">
        <v>236.08</v>
      </c>
      <c r="AT63" s="4">
        <v>50</v>
      </c>
      <c r="AU63" s="16">
        <f t="shared" si="24"/>
        <v>1</v>
      </c>
      <c r="BG63" s="4">
        <v>7</v>
      </c>
      <c r="BH63" s="4">
        <v>128.33000000000001</v>
      </c>
      <c r="BI63" s="4">
        <v>49</v>
      </c>
      <c r="BJ63" s="16">
        <f t="shared" si="25"/>
        <v>0.98</v>
      </c>
      <c r="BV63" s="4">
        <v>7</v>
      </c>
      <c r="BW63" s="4">
        <v>67.17</v>
      </c>
      <c r="BX63" s="4">
        <v>16</v>
      </c>
      <c r="BY63" s="16">
        <f t="shared" si="26"/>
        <v>0.32</v>
      </c>
      <c r="CK63" s="4">
        <v>7</v>
      </c>
      <c r="CL63" s="4">
        <v>79.39</v>
      </c>
      <c r="CM63" s="4">
        <v>9</v>
      </c>
      <c r="CN63" s="16">
        <f t="shared" si="27"/>
        <v>0.18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226.08</v>
      </c>
      <c r="P64" s="4">
        <v>50</v>
      </c>
      <c r="Q64" s="16">
        <f t="shared" si="22"/>
        <v>1</v>
      </c>
      <c r="AC64" s="4">
        <v>8</v>
      </c>
      <c r="AD64" s="4">
        <v>226.08</v>
      </c>
      <c r="AE64" s="4">
        <v>50</v>
      </c>
      <c r="AF64" s="16">
        <f t="shared" si="23"/>
        <v>1</v>
      </c>
      <c r="AR64" s="4">
        <v>8</v>
      </c>
      <c r="AS64" s="4">
        <v>226.08</v>
      </c>
      <c r="AT64" s="4">
        <v>50</v>
      </c>
      <c r="AU64" s="16">
        <f t="shared" si="24"/>
        <v>1</v>
      </c>
      <c r="BG64" s="4">
        <v>8</v>
      </c>
      <c r="BH64" s="4">
        <v>135.55000000000001</v>
      </c>
      <c r="BI64" s="4">
        <v>44</v>
      </c>
      <c r="BJ64" s="16">
        <f t="shared" si="25"/>
        <v>0.88</v>
      </c>
      <c r="BV64" s="4">
        <v>8</v>
      </c>
      <c r="BW64" s="4">
        <v>182.24</v>
      </c>
      <c r="BX64" s="4">
        <v>36</v>
      </c>
      <c r="BY64" s="16">
        <f t="shared" si="26"/>
        <v>0.72</v>
      </c>
      <c r="CK64" s="4">
        <v>8</v>
      </c>
      <c r="CL64" s="4">
        <v>0</v>
      </c>
      <c r="CM64" s="4">
        <v>1</v>
      </c>
      <c r="CN64" s="16">
        <f t="shared" si="27"/>
        <v>0.02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236.08</v>
      </c>
      <c r="P65" s="4">
        <v>49</v>
      </c>
      <c r="Q65" s="16">
        <f t="shared" si="22"/>
        <v>0.98</v>
      </c>
      <c r="AC65" s="4">
        <v>9</v>
      </c>
      <c r="AD65" s="4">
        <v>236.08</v>
      </c>
      <c r="AE65" s="4">
        <v>49</v>
      </c>
      <c r="AF65" s="16">
        <f t="shared" si="23"/>
        <v>0.98</v>
      </c>
      <c r="AR65" s="4">
        <v>9</v>
      </c>
      <c r="AS65" s="4">
        <v>236.08</v>
      </c>
      <c r="AT65" s="4">
        <v>49</v>
      </c>
      <c r="AU65" s="16">
        <f t="shared" si="24"/>
        <v>0.98</v>
      </c>
      <c r="BG65" s="4">
        <v>9</v>
      </c>
      <c r="BH65" s="4">
        <v>147.76</v>
      </c>
      <c r="BI65" s="4">
        <v>50</v>
      </c>
      <c r="BJ65" s="16">
        <f t="shared" si="25"/>
        <v>1</v>
      </c>
      <c r="BV65" s="4">
        <v>9</v>
      </c>
      <c r="BW65" s="4">
        <v>194.48</v>
      </c>
      <c r="BX65" s="4">
        <v>22</v>
      </c>
      <c r="BY65" s="16">
        <f t="shared" si="26"/>
        <v>0.44</v>
      </c>
      <c r="CK65" s="4">
        <v>9</v>
      </c>
      <c r="CL65" s="4">
        <v>0</v>
      </c>
      <c r="CM65" s="4">
        <v>1</v>
      </c>
      <c r="CN65" s="16">
        <f t="shared" si="27"/>
        <v>0.02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226.08</v>
      </c>
      <c r="P66" s="4">
        <v>50</v>
      </c>
      <c r="Q66" s="16">
        <f t="shared" si="22"/>
        <v>1</v>
      </c>
      <c r="AC66" s="4">
        <v>10</v>
      </c>
      <c r="AD66" s="4">
        <v>226.08</v>
      </c>
      <c r="AE66" s="4">
        <v>50</v>
      </c>
      <c r="AF66" s="16">
        <f t="shared" si="23"/>
        <v>1</v>
      </c>
      <c r="AR66" s="4">
        <v>10</v>
      </c>
      <c r="AS66" s="4">
        <v>226.08</v>
      </c>
      <c r="AT66" s="4">
        <v>50</v>
      </c>
      <c r="AU66" s="16">
        <f t="shared" si="24"/>
        <v>1</v>
      </c>
      <c r="BG66" s="4">
        <v>10</v>
      </c>
      <c r="BH66" s="4">
        <v>165.01</v>
      </c>
      <c r="BI66" s="4">
        <v>50</v>
      </c>
      <c r="BJ66" s="16">
        <f t="shared" si="25"/>
        <v>1</v>
      </c>
      <c r="BV66" s="4">
        <v>10</v>
      </c>
      <c r="BW66" s="4">
        <v>30.47</v>
      </c>
      <c r="BX66" s="4">
        <v>4</v>
      </c>
      <c r="BY66" s="16">
        <f t="shared" si="26"/>
        <v>0.08</v>
      </c>
      <c r="CK66" s="4">
        <v>10</v>
      </c>
      <c r="CL66" s="4">
        <v>0</v>
      </c>
      <c r="CM66" s="4">
        <v>1</v>
      </c>
      <c r="CN66" s="16">
        <f t="shared" si="27"/>
        <v>0.02</v>
      </c>
    </row>
    <row r="67" spans="6:92">
      <c r="F67" s="4">
        <v>11</v>
      </c>
      <c r="G67" s="1">
        <v>50</v>
      </c>
      <c r="N67" s="4">
        <v>11</v>
      </c>
      <c r="O67" s="4">
        <v>246.09</v>
      </c>
      <c r="P67" s="4">
        <v>50</v>
      </c>
      <c r="Q67" s="16">
        <f t="shared" si="22"/>
        <v>1</v>
      </c>
      <c r="AC67" s="4">
        <v>11</v>
      </c>
      <c r="AD67" s="4">
        <v>246.09</v>
      </c>
      <c r="AE67" s="4">
        <v>50</v>
      </c>
      <c r="AF67" s="16">
        <f t="shared" si="23"/>
        <v>1</v>
      </c>
      <c r="AR67" s="4">
        <v>11</v>
      </c>
      <c r="AS67" s="4">
        <v>246.09</v>
      </c>
      <c r="AT67" s="4">
        <v>50</v>
      </c>
      <c r="AU67" s="16">
        <f t="shared" si="24"/>
        <v>1</v>
      </c>
      <c r="BG67" s="4">
        <v>11</v>
      </c>
      <c r="BH67" s="4">
        <v>155.56</v>
      </c>
      <c r="BI67" s="4">
        <v>48</v>
      </c>
      <c r="BJ67" s="16">
        <f t="shared" si="25"/>
        <v>0.96</v>
      </c>
      <c r="BV67" s="4">
        <v>11</v>
      </c>
      <c r="BW67" s="4">
        <v>165.02</v>
      </c>
      <c r="BX67" s="4">
        <v>28</v>
      </c>
      <c r="BY67" s="16">
        <f t="shared" si="26"/>
        <v>0.56000000000000005</v>
      </c>
      <c r="CK67" s="4">
        <v>11</v>
      </c>
      <c r="CL67" s="4">
        <v>0</v>
      </c>
      <c r="CM67" s="4">
        <v>1</v>
      </c>
      <c r="CN67" s="16">
        <f t="shared" si="27"/>
        <v>0.02</v>
      </c>
    </row>
    <row r="68" spans="6:92">
      <c r="F68" s="4">
        <v>12</v>
      </c>
      <c r="G68" s="1">
        <v>50</v>
      </c>
      <c r="N68" s="4">
        <v>12</v>
      </c>
      <c r="O68" s="4">
        <v>218.86</v>
      </c>
      <c r="P68" s="4">
        <v>50</v>
      </c>
      <c r="Q68" s="16">
        <f t="shared" si="22"/>
        <v>1</v>
      </c>
      <c r="V68" s="8"/>
      <c r="AC68" s="4">
        <v>12</v>
      </c>
      <c r="AD68" s="4">
        <v>218.86</v>
      </c>
      <c r="AE68" s="4">
        <v>50</v>
      </c>
      <c r="AF68" s="16">
        <f t="shared" si="23"/>
        <v>1</v>
      </c>
      <c r="AR68" s="4">
        <v>12</v>
      </c>
      <c r="AS68" s="4">
        <v>218.86</v>
      </c>
      <c r="AT68" s="4">
        <v>50</v>
      </c>
      <c r="AU68" s="16">
        <f t="shared" si="24"/>
        <v>1</v>
      </c>
      <c r="BG68" s="4">
        <v>12</v>
      </c>
      <c r="BH68" s="4">
        <v>231.18</v>
      </c>
      <c r="BI68" s="4">
        <v>49</v>
      </c>
      <c r="BJ68" s="16">
        <f t="shared" si="25"/>
        <v>0.98</v>
      </c>
      <c r="BV68" s="4">
        <v>12</v>
      </c>
      <c r="BW68" s="4">
        <v>25.47</v>
      </c>
      <c r="BX68" s="4">
        <v>4</v>
      </c>
      <c r="BY68" s="16">
        <f t="shared" si="26"/>
        <v>0.08</v>
      </c>
      <c r="CK68" s="4">
        <v>12</v>
      </c>
      <c r="CL68" s="4">
        <v>13.23</v>
      </c>
      <c r="CM68" s="4">
        <v>2</v>
      </c>
      <c r="CN68" s="16">
        <f t="shared" si="27"/>
        <v>0.04</v>
      </c>
    </row>
    <row r="69" spans="6:92">
      <c r="F69" s="4">
        <v>13</v>
      </c>
      <c r="G69" s="1">
        <v>50</v>
      </c>
      <c r="N69" s="4">
        <v>13</v>
      </c>
      <c r="O69" s="4">
        <v>213.86</v>
      </c>
      <c r="P69" s="4">
        <v>50</v>
      </c>
      <c r="Q69" s="16">
        <f t="shared" si="22"/>
        <v>1</v>
      </c>
      <c r="AC69" s="4">
        <v>13</v>
      </c>
      <c r="AD69" s="4">
        <v>213.86</v>
      </c>
      <c r="AE69" s="4">
        <v>50</v>
      </c>
      <c r="AF69" s="16">
        <f t="shared" si="23"/>
        <v>1</v>
      </c>
      <c r="AR69" s="4">
        <v>13</v>
      </c>
      <c r="AS69" s="4">
        <v>213.86</v>
      </c>
      <c r="AT69" s="4">
        <v>50</v>
      </c>
      <c r="AU69" s="16">
        <f t="shared" si="24"/>
        <v>1</v>
      </c>
      <c r="BG69" s="4">
        <v>13</v>
      </c>
      <c r="BH69" s="4">
        <v>25.49</v>
      </c>
      <c r="BI69" s="4">
        <v>3</v>
      </c>
      <c r="BJ69" s="16">
        <f t="shared" si="25"/>
        <v>0.06</v>
      </c>
      <c r="BV69" s="4">
        <v>13</v>
      </c>
      <c r="BW69" s="4">
        <v>13.23</v>
      </c>
      <c r="BX69" s="4">
        <v>2</v>
      </c>
      <c r="BY69" s="16">
        <f t="shared" si="26"/>
        <v>0.04</v>
      </c>
      <c r="CK69" s="4">
        <v>13</v>
      </c>
      <c r="CL69" s="4">
        <v>13.23</v>
      </c>
      <c r="CM69" s="4">
        <v>2</v>
      </c>
      <c r="CN69" s="16">
        <f t="shared" si="27"/>
        <v>0.04</v>
      </c>
    </row>
    <row r="70" spans="6:92">
      <c r="F70" s="4">
        <v>14</v>
      </c>
      <c r="G70" s="1">
        <v>50</v>
      </c>
      <c r="N70" s="4">
        <v>14</v>
      </c>
      <c r="O70" s="4">
        <v>241.07</v>
      </c>
      <c r="P70" s="4">
        <v>49</v>
      </c>
      <c r="Q70" s="16">
        <f t="shared" si="22"/>
        <v>0.98</v>
      </c>
      <c r="AC70" s="4">
        <v>14</v>
      </c>
      <c r="AD70" s="4">
        <v>241.07</v>
      </c>
      <c r="AE70" s="4">
        <v>49</v>
      </c>
      <c r="AF70" s="16">
        <f t="shared" si="23"/>
        <v>0.98</v>
      </c>
      <c r="AR70" s="4">
        <v>14</v>
      </c>
      <c r="AS70" s="4">
        <v>241.07</v>
      </c>
      <c r="AT70" s="4">
        <v>49</v>
      </c>
      <c r="AU70" s="16">
        <f t="shared" si="24"/>
        <v>0.98</v>
      </c>
      <c r="BG70" s="4">
        <v>14</v>
      </c>
      <c r="BH70" s="4">
        <v>152.80000000000001</v>
      </c>
      <c r="BI70" s="4">
        <v>48</v>
      </c>
      <c r="BJ70" s="16">
        <f t="shared" si="25"/>
        <v>0.96</v>
      </c>
      <c r="BV70" s="4">
        <v>14</v>
      </c>
      <c r="BW70" s="4">
        <v>123.32</v>
      </c>
      <c r="BX70" s="4">
        <v>32</v>
      </c>
      <c r="BY70" s="16">
        <f t="shared" si="26"/>
        <v>0.64</v>
      </c>
      <c r="CK70" s="4">
        <v>14</v>
      </c>
      <c r="CL70" s="4">
        <v>0</v>
      </c>
      <c r="CM70" s="4">
        <v>1</v>
      </c>
      <c r="CN70" s="16">
        <f t="shared" si="27"/>
        <v>0.02</v>
      </c>
    </row>
    <row r="71" spans="6:92">
      <c r="F71" s="4">
        <v>15</v>
      </c>
      <c r="G71" s="1">
        <v>50</v>
      </c>
      <c r="N71" s="4">
        <v>15</v>
      </c>
      <c r="O71" s="4">
        <v>231.07</v>
      </c>
      <c r="P71" s="4">
        <v>50</v>
      </c>
      <c r="Q71" s="16">
        <f t="shared" si="22"/>
        <v>1</v>
      </c>
      <c r="AC71" s="4">
        <v>15</v>
      </c>
      <c r="AD71" s="4">
        <v>231.07</v>
      </c>
      <c r="AE71" s="4">
        <v>50</v>
      </c>
      <c r="AF71" s="16">
        <f t="shared" si="23"/>
        <v>1</v>
      </c>
      <c r="AR71" s="4">
        <v>15</v>
      </c>
      <c r="AS71" s="4">
        <v>231.07</v>
      </c>
      <c r="AT71" s="4">
        <v>50</v>
      </c>
      <c r="AU71" s="16">
        <f t="shared" si="24"/>
        <v>1</v>
      </c>
      <c r="BG71" s="4">
        <v>15</v>
      </c>
      <c r="BH71" s="4">
        <v>111.08</v>
      </c>
      <c r="BI71" s="4">
        <v>36</v>
      </c>
      <c r="BJ71" s="16">
        <f t="shared" si="25"/>
        <v>0.72</v>
      </c>
      <c r="BV71" s="4">
        <v>15</v>
      </c>
      <c r="BW71" s="4">
        <v>54.93</v>
      </c>
      <c r="BX71" s="4">
        <v>10</v>
      </c>
      <c r="BY71" s="16">
        <f t="shared" si="26"/>
        <v>0.2</v>
      </c>
      <c r="CK71" s="4">
        <v>15</v>
      </c>
      <c r="CL71" s="4">
        <v>0</v>
      </c>
      <c r="CM71" s="4">
        <v>1</v>
      </c>
      <c r="CN71" s="16">
        <f t="shared" si="27"/>
        <v>0.02</v>
      </c>
    </row>
    <row r="72" spans="6:92">
      <c r="F72" s="4">
        <v>16</v>
      </c>
      <c r="G72" s="1">
        <v>50</v>
      </c>
      <c r="N72" s="4">
        <v>16</v>
      </c>
      <c r="O72" s="4">
        <v>241.08</v>
      </c>
      <c r="P72" s="4">
        <v>50</v>
      </c>
      <c r="Q72" s="16">
        <f t="shared" si="22"/>
        <v>1</v>
      </c>
      <c r="AC72" s="4">
        <v>16</v>
      </c>
      <c r="AD72" s="4">
        <v>241.08</v>
      </c>
      <c r="AE72" s="4">
        <v>50</v>
      </c>
      <c r="AF72" s="16">
        <f t="shared" si="23"/>
        <v>1</v>
      </c>
      <c r="AR72" s="4">
        <v>16</v>
      </c>
      <c r="AS72" s="4">
        <v>241.08</v>
      </c>
      <c r="AT72" s="4">
        <v>50</v>
      </c>
      <c r="AU72" s="16">
        <f t="shared" si="24"/>
        <v>1</v>
      </c>
      <c r="BG72" s="4">
        <v>16</v>
      </c>
      <c r="BH72" s="4">
        <v>103.86</v>
      </c>
      <c r="BI72" s="4">
        <v>26</v>
      </c>
      <c r="BJ72" s="16">
        <f t="shared" si="25"/>
        <v>0.52</v>
      </c>
      <c r="BV72" s="4">
        <v>16</v>
      </c>
      <c r="BW72" s="4">
        <v>62.17</v>
      </c>
      <c r="BX72" s="4">
        <v>12</v>
      </c>
      <c r="BY72" s="16">
        <f t="shared" si="26"/>
        <v>0.24</v>
      </c>
      <c r="CK72" s="4">
        <v>16</v>
      </c>
      <c r="CL72" s="4">
        <v>0</v>
      </c>
      <c r="CM72" s="4">
        <v>1</v>
      </c>
      <c r="CN72" s="16">
        <f t="shared" si="27"/>
        <v>0.02</v>
      </c>
    </row>
    <row r="73" spans="6:92">
      <c r="F73" s="4">
        <v>17</v>
      </c>
      <c r="G73" s="1">
        <v>50</v>
      </c>
      <c r="N73" s="4">
        <v>17</v>
      </c>
      <c r="O73" s="4">
        <v>256.08999999999997</v>
      </c>
      <c r="P73" s="4">
        <v>50</v>
      </c>
      <c r="Q73" s="16">
        <f t="shared" si="22"/>
        <v>1</v>
      </c>
      <c r="AC73" s="4">
        <v>17</v>
      </c>
      <c r="AD73" s="4">
        <v>256.08999999999997</v>
      </c>
      <c r="AE73" s="4">
        <v>50</v>
      </c>
      <c r="AF73" s="16">
        <f t="shared" si="23"/>
        <v>1</v>
      </c>
      <c r="AR73" s="4">
        <v>17</v>
      </c>
      <c r="AS73" s="4">
        <v>256.08999999999997</v>
      </c>
      <c r="AT73" s="4">
        <v>50</v>
      </c>
      <c r="AU73" s="16">
        <f t="shared" si="24"/>
        <v>1</v>
      </c>
      <c r="BG73" s="4">
        <v>17</v>
      </c>
      <c r="BH73" s="4">
        <v>150.55000000000001</v>
      </c>
      <c r="BI73" s="4">
        <v>50</v>
      </c>
      <c r="BJ73" s="16">
        <f t="shared" si="25"/>
        <v>1</v>
      </c>
      <c r="BV73" s="4">
        <v>17</v>
      </c>
      <c r="BW73" s="4">
        <v>189.48</v>
      </c>
      <c r="BX73" s="4">
        <v>24</v>
      </c>
      <c r="BY73" s="16">
        <f t="shared" si="26"/>
        <v>0.48</v>
      </c>
      <c r="CK73" s="4">
        <v>17</v>
      </c>
      <c r="CL73" s="4">
        <v>25.46</v>
      </c>
      <c r="CM73" s="4">
        <v>3</v>
      </c>
      <c r="CN73" s="16">
        <f t="shared" si="27"/>
        <v>0.06</v>
      </c>
    </row>
    <row r="74" spans="6:92">
      <c r="F74" s="4">
        <v>18</v>
      </c>
      <c r="G74" s="1">
        <v>50</v>
      </c>
      <c r="N74" s="4">
        <v>18</v>
      </c>
      <c r="O74" s="4">
        <v>231.07</v>
      </c>
      <c r="P74" s="4">
        <v>50</v>
      </c>
      <c r="Q74" s="16">
        <f t="shared" si="22"/>
        <v>1</v>
      </c>
      <c r="AC74" s="4">
        <v>18</v>
      </c>
      <c r="AD74" s="4">
        <v>231.07</v>
      </c>
      <c r="AE74" s="4">
        <v>50</v>
      </c>
      <c r="AF74" s="16">
        <f t="shared" si="23"/>
        <v>1</v>
      </c>
      <c r="AR74" s="4">
        <v>18</v>
      </c>
      <c r="AS74" s="4">
        <v>231.07</v>
      </c>
      <c r="AT74" s="4">
        <v>50</v>
      </c>
      <c r="AU74" s="16">
        <f t="shared" si="24"/>
        <v>1</v>
      </c>
      <c r="BG74" s="4">
        <v>18</v>
      </c>
      <c r="BH74" s="4">
        <v>157.79</v>
      </c>
      <c r="BI74" s="4">
        <v>50</v>
      </c>
      <c r="BJ74" s="16">
        <f t="shared" si="25"/>
        <v>1</v>
      </c>
      <c r="BV74" s="4">
        <v>18</v>
      </c>
      <c r="BW74" s="4">
        <v>128.31</v>
      </c>
      <c r="BX74" s="4">
        <v>23</v>
      </c>
      <c r="BY74" s="16">
        <f t="shared" si="26"/>
        <v>0.46</v>
      </c>
      <c r="CK74" s="4">
        <v>18</v>
      </c>
      <c r="CL74" s="4">
        <v>0</v>
      </c>
      <c r="CM74" s="4">
        <v>1</v>
      </c>
      <c r="CN74" s="16">
        <f t="shared" si="27"/>
        <v>0.02</v>
      </c>
    </row>
    <row r="75" spans="6:92">
      <c r="F75" s="4">
        <v>19</v>
      </c>
      <c r="G75" s="1">
        <v>50</v>
      </c>
      <c r="N75" s="4">
        <v>19</v>
      </c>
      <c r="O75" s="4">
        <v>236.08</v>
      </c>
      <c r="P75" s="4">
        <v>49</v>
      </c>
      <c r="Q75" s="16">
        <f t="shared" si="22"/>
        <v>0.98</v>
      </c>
      <c r="AC75" s="4">
        <v>19</v>
      </c>
      <c r="AD75" s="4">
        <v>236.08</v>
      </c>
      <c r="AE75" s="4">
        <v>49</v>
      </c>
      <c r="AF75" s="16">
        <f t="shared" si="23"/>
        <v>0.98</v>
      </c>
      <c r="AR75" s="4">
        <v>19</v>
      </c>
      <c r="AS75" s="4">
        <v>236.08</v>
      </c>
      <c r="AT75" s="4">
        <v>49</v>
      </c>
      <c r="AU75" s="16">
        <f t="shared" si="24"/>
        <v>0.98</v>
      </c>
      <c r="BG75" s="4">
        <v>19</v>
      </c>
      <c r="BH75" s="4">
        <v>123.3</v>
      </c>
      <c r="BI75" s="4">
        <v>50</v>
      </c>
      <c r="BJ75" s="16">
        <f t="shared" si="25"/>
        <v>1</v>
      </c>
      <c r="BV75" s="4">
        <v>19</v>
      </c>
      <c r="BW75" s="4">
        <v>62.16</v>
      </c>
      <c r="BX75" s="4">
        <v>9</v>
      </c>
      <c r="BY75" s="16">
        <f t="shared" si="26"/>
        <v>0.18</v>
      </c>
      <c r="CK75" s="4">
        <v>19</v>
      </c>
      <c r="CL75" s="4">
        <v>0</v>
      </c>
      <c r="CM75" s="4">
        <v>1</v>
      </c>
      <c r="CN75" s="16">
        <f t="shared" si="27"/>
        <v>0.02</v>
      </c>
    </row>
    <row r="76" spans="6:92">
      <c r="F76" s="4">
        <v>20</v>
      </c>
      <c r="G76" s="1">
        <v>50</v>
      </c>
      <c r="N76" s="4">
        <v>20</v>
      </c>
      <c r="O76" s="4">
        <v>251.09</v>
      </c>
      <c r="P76" s="4">
        <v>50</v>
      </c>
      <c r="Q76" s="16">
        <f t="shared" si="22"/>
        <v>1</v>
      </c>
      <c r="AC76" s="4">
        <v>20</v>
      </c>
      <c r="AD76" s="4">
        <v>251.09</v>
      </c>
      <c r="AE76" s="4">
        <v>50</v>
      </c>
      <c r="AF76" s="16">
        <f t="shared" si="23"/>
        <v>1</v>
      </c>
      <c r="AR76" s="4">
        <v>20</v>
      </c>
      <c r="AS76" s="4">
        <v>251.09</v>
      </c>
      <c r="AT76" s="4">
        <v>50</v>
      </c>
      <c r="AU76" s="16">
        <f t="shared" si="24"/>
        <v>1</v>
      </c>
      <c r="BG76" s="4">
        <v>20</v>
      </c>
      <c r="BH76" s="4">
        <v>123.32</v>
      </c>
      <c r="BI76" s="4">
        <v>49</v>
      </c>
      <c r="BJ76" s="16">
        <f t="shared" si="25"/>
        <v>0.98</v>
      </c>
      <c r="BV76" s="4">
        <v>20</v>
      </c>
      <c r="BW76" s="4">
        <v>42.7</v>
      </c>
      <c r="BX76" s="4">
        <v>6</v>
      </c>
      <c r="BY76" s="16">
        <f t="shared" si="26"/>
        <v>0.12</v>
      </c>
      <c r="CK76" s="4">
        <v>20</v>
      </c>
      <c r="CL76" s="4">
        <v>0</v>
      </c>
      <c r="CM76" s="4">
        <v>1</v>
      </c>
      <c r="CN76" s="16">
        <f t="shared" si="27"/>
        <v>0.02</v>
      </c>
    </row>
  </sheetData>
  <mergeCells count="24">
    <mergeCell ref="A53:B53"/>
    <mergeCell ref="N55:AB55"/>
    <mergeCell ref="AC55:AQ55"/>
    <mergeCell ref="AR55:BF55"/>
    <mergeCell ref="BG5:BU5"/>
    <mergeCell ref="BG30:BU30"/>
    <mergeCell ref="BG55:BU55"/>
    <mergeCell ref="B1:F1"/>
    <mergeCell ref="A3:B3"/>
    <mergeCell ref="A28:B28"/>
    <mergeCell ref="N5:AB5"/>
    <mergeCell ref="N30:AB30"/>
    <mergeCell ref="U59:U60"/>
    <mergeCell ref="AR30:BF30"/>
    <mergeCell ref="AC5:AQ5"/>
    <mergeCell ref="CC59:CC60"/>
    <mergeCell ref="CR59:CR60"/>
    <mergeCell ref="BN59:BN60"/>
    <mergeCell ref="AY59:AY60"/>
    <mergeCell ref="AJ59:AJ60"/>
    <mergeCell ref="AC30:AQ30"/>
    <mergeCell ref="AR5:BF5"/>
    <mergeCell ref="BV55:CJ55"/>
    <mergeCell ref="CK55:CY55"/>
  </mergeCells>
  <pageMargins left="0.7" right="0.7" top="0.75" bottom="0.75" header="0.3" footer="0.3"/>
  <pageSetup paperSize="9"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Foglio6"/>
  <dimension ref="A1:CY76"/>
  <sheetViews>
    <sheetView topLeftCell="AQ32" zoomScale="70" zoomScaleNormal="70" workbookViewId="0">
      <selection activeCell="X56" sqref="X56"/>
    </sheetView>
  </sheetViews>
  <sheetFormatPr defaultRowHeight="15"/>
  <cols>
    <col min="4" max="4" width="10.7109375" customWidth="1"/>
    <col min="6" max="6" width="11.140625" bestFit="1" customWidth="1"/>
    <col min="8" max="8" width="9" customWidth="1"/>
    <col min="17" max="17" width="9.42578125" bestFit="1" customWidth="1"/>
    <col min="27" max="27" width="10.28515625" bestFit="1" customWidth="1"/>
    <col min="63" max="64" width="12.28515625" bestFit="1" customWidth="1"/>
    <col min="67" max="67" width="10.85546875" customWidth="1"/>
    <col min="72" max="73" width="9.42578125" bestFit="1" customWidth="1"/>
  </cols>
  <sheetData>
    <row r="1" spans="1:73" ht="24" thickBot="1">
      <c r="B1" s="179" t="s">
        <v>0</v>
      </c>
      <c r="C1" s="180"/>
      <c r="D1" s="180"/>
      <c r="E1" s="180"/>
      <c r="F1" s="181"/>
    </row>
    <row r="3" spans="1:73">
      <c r="A3" s="182" t="s">
        <v>10</v>
      </c>
      <c r="B3" s="182"/>
      <c r="D3" s="109" t="s">
        <v>50</v>
      </c>
      <c r="E3" s="110">
        <v>80</v>
      </c>
    </row>
    <row r="4" spans="1:73">
      <c r="A4" s="10">
        <v>1</v>
      </c>
      <c r="B4" s="11" t="s">
        <v>11</v>
      </c>
    </row>
    <row r="5" spans="1:73" ht="15.75">
      <c r="N5" s="183" t="s">
        <v>34</v>
      </c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184"/>
      <c r="AB5" s="185"/>
      <c r="AC5" s="190" t="s">
        <v>35</v>
      </c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2"/>
      <c r="AR5" s="186" t="s">
        <v>36</v>
      </c>
      <c r="AS5" s="187"/>
      <c r="AT5" s="187"/>
      <c r="AU5" s="187"/>
      <c r="AV5" s="187"/>
      <c r="AW5" s="187"/>
      <c r="AX5" s="187"/>
      <c r="AY5" s="187"/>
      <c r="AZ5" s="187"/>
      <c r="BA5" s="187"/>
      <c r="BB5" s="187"/>
      <c r="BC5" s="187"/>
      <c r="BD5" s="187"/>
      <c r="BE5" s="187"/>
      <c r="BF5" s="188"/>
      <c r="BG5" s="193" t="s">
        <v>49</v>
      </c>
      <c r="BH5" s="194"/>
      <c r="BI5" s="194"/>
      <c r="BJ5" s="194"/>
      <c r="BK5" s="194"/>
      <c r="BL5" s="194"/>
      <c r="BM5" s="194"/>
      <c r="BN5" s="194"/>
      <c r="BO5" s="194"/>
      <c r="BP5" s="194"/>
      <c r="BQ5" s="194"/>
      <c r="BR5" s="194"/>
      <c r="BS5" s="194"/>
      <c r="BT5" s="194"/>
      <c r="BU5" s="195"/>
    </row>
    <row r="6" spans="1:73" ht="60">
      <c r="A6" s="3" t="s">
        <v>4</v>
      </c>
      <c r="B6" s="3" t="s">
        <v>7</v>
      </c>
      <c r="C6" s="3" t="s">
        <v>8</v>
      </c>
      <c r="D6" s="3" t="s">
        <v>32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12</v>
      </c>
      <c r="L6" s="9" t="s">
        <v>13</v>
      </c>
      <c r="M6" s="9" t="s">
        <v>9</v>
      </c>
      <c r="N6" s="3" t="s">
        <v>43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44</v>
      </c>
      <c r="U6" s="3" t="s">
        <v>45</v>
      </c>
      <c r="V6" s="3" t="s">
        <v>9</v>
      </c>
      <c r="W6" s="41" t="s">
        <v>38</v>
      </c>
      <c r="X6" s="41" t="s">
        <v>41</v>
      </c>
      <c r="Y6" s="41" t="s">
        <v>9</v>
      </c>
      <c r="Z6" s="41" t="s">
        <v>41</v>
      </c>
      <c r="AA6" s="41" t="s">
        <v>37</v>
      </c>
      <c r="AB6" s="41" t="s">
        <v>41</v>
      </c>
      <c r="AC6" s="3" t="s">
        <v>43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44</v>
      </c>
      <c r="AJ6" s="3" t="s">
        <v>45</v>
      </c>
      <c r="AK6" s="3" t="s">
        <v>9</v>
      </c>
      <c r="AL6" s="46" t="s">
        <v>38</v>
      </c>
      <c r="AM6" s="46" t="s">
        <v>41</v>
      </c>
      <c r="AN6" s="46" t="s">
        <v>9</v>
      </c>
      <c r="AO6" s="46" t="s">
        <v>41</v>
      </c>
      <c r="AP6" s="46" t="s">
        <v>37</v>
      </c>
      <c r="AQ6" s="46" t="s">
        <v>41</v>
      </c>
      <c r="AR6" s="3" t="s">
        <v>43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44</v>
      </c>
      <c r="AY6" s="3" t="s">
        <v>45</v>
      </c>
      <c r="AZ6" s="3" t="s">
        <v>9</v>
      </c>
      <c r="BA6" s="107" t="s">
        <v>38</v>
      </c>
      <c r="BB6" s="107" t="s">
        <v>41</v>
      </c>
      <c r="BC6" s="107" t="s">
        <v>9</v>
      </c>
      <c r="BD6" s="107" t="s">
        <v>41</v>
      </c>
      <c r="BE6" s="107" t="s">
        <v>37</v>
      </c>
      <c r="BF6" s="107" t="s">
        <v>41</v>
      </c>
      <c r="BG6" s="3" t="s">
        <v>43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44</v>
      </c>
      <c r="BN6" s="3" t="s">
        <v>45</v>
      </c>
      <c r="BO6" s="3" t="s">
        <v>9</v>
      </c>
      <c r="BP6" s="108" t="s">
        <v>38</v>
      </c>
      <c r="BQ6" s="108" t="s">
        <v>41</v>
      </c>
      <c r="BR6" s="108" t="s">
        <v>9</v>
      </c>
      <c r="BS6" s="108" t="s">
        <v>41</v>
      </c>
      <c r="BT6" s="108" t="s">
        <v>37</v>
      </c>
      <c r="BU6" s="108" t="s">
        <v>41</v>
      </c>
    </row>
    <row r="7" spans="1:73">
      <c r="A7" s="4">
        <f>E3</f>
        <v>80</v>
      </c>
      <c r="B7" s="13">
        <v>100</v>
      </c>
      <c r="C7" s="13">
        <v>100</v>
      </c>
      <c r="D7" s="13">
        <f>A7/(B7*C7)</f>
        <v>8.0000000000000002E-3</v>
      </c>
      <c r="E7" s="4"/>
      <c r="F7" s="4">
        <v>1</v>
      </c>
      <c r="G7" s="1">
        <v>10</v>
      </c>
      <c r="H7" s="4">
        <v>79.400000000000006</v>
      </c>
      <c r="I7" s="4">
        <v>9</v>
      </c>
      <c r="J7" s="16">
        <f>I7/A$7</f>
        <v>0.1125</v>
      </c>
      <c r="K7" s="12">
        <f>AVERAGE(H7:H16)</f>
        <v>81.685000000000002</v>
      </c>
      <c r="L7" s="12">
        <f>AVERAGEIF(H7:H16,"&gt;0")</f>
        <v>90.76111111111112</v>
      </c>
      <c r="M7" s="15">
        <f>AVERAGE(J7:J16)</f>
        <v>0.17375000000000002</v>
      </c>
      <c r="N7" s="4">
        <v>1</v>
      </c>
      <c r="O7" s="4">
        <v>218.95</v>
      </c>
      <c r="P7" s="4">
        <v>71</v>
      </c>
      <c r="Q7" s="16">
        <f>P7/A$8</f>
        <v>0.88749999999999996</v>
      </c>
      <c r="R7" s="92">
        <f>AVERAGE(O7:O26)</f>
        <v>184.25299999999999</v>
      </c>
      <c r="S7" s="92">
        <f>AVERAGEIF(O7:O26,"&gt;0")</f>
        <v>184.25299999999999</v>
      </c>
      <c r="T7" s="92">
        <f>VAR(O7:O26)</f>
        <v>3205.0723905263185</v>
      </c>
      <c r="U7" s="92">
        <f>STDEV(O7:O26)</f>
        <v>56.613358763867019</v>
      </c>
      <c r="V7" s="93">
        <f>AVERAGE(Q7:Q26)</f>
        <v>0.80875000000000008</v>
      </c>
      <c r="W7" s="44">
        <v>189</v>
      </c>
      <c r="X7" s="62">
        <v>26.3</v>
      </c>
      <c r="Y7" s="62">
        <v>64.7</v>
      </c>
      <c r="Z7" s="62">
        <v>11.2</v>
      </c>
      <c r="AA7" s="45">
        <f>Y7/$A8</f>
        <v>0.80875000000000008</v>
      </c>
      <c r="AB7" s="45">
        <f>Z7/$A$8</f>
        <v>0.13999999999999999</v>
      </c>
      <c r="AC7" s="4">
        <v>1</v>
      </c>
      <c r="AD7" s="4">
        <v>121.09</v>
      </c>
      <c r="AE7" s="4">
        <v>13</v>
      </c>
      <c r="AF7" s="16">
        <f t="shared" ref="AF7:AF26" si="0">AE7/A$9</f>
        <v>0.16250000000000001</v>
      </c>
      <c r="AG7" s="92">
        <f>AVERAGE(AD7:AD26)</f>
        <v>103.79900000000001</v>
      </c>
      <c r="AH7" s="92">
        <f>AVERAGEIF(AD7:AD26,"&gt;0")</f>
        <v>103.79900000000001</v>
      </c>
      <c r="AI7" s="92">
        <f>VAR(AD7:AD26)</f>
        <v>5218.1773357894699</v>
      </c>
      <c r="AJ7" s="92">
        <f>STDEV(AD7:AD26)</f>
        <v>72.236952702820119</v>
      </c>
      <c r="AK7" s="93">
        <f>AVERAGE(AF7:AF26)</f>
        <v>0.22312500000000002</v>
      </c>
      <c r="AL7" s="48">
        <v>104</v>
      </c>
      <c r="AM7" s="63">
        <v>33.799999999999997</v>
      </c>
      <c r="AN7" s="63">
        <v>17.899999999999999</v>
      </c>
      <c r="AO7" s="63">
        <v>7.32</v>
      </c>
      <c r="AP7" s="49">
        <f>AN7/$A9</f>
        <v>0.22374999999999998</v>
      </c>
      <c r="AQ7" s="49">
        <f>AO7/$A$9</f>
        <v>9.1499999999999998E-2</v>
      </c>
      <c r="AR7" s="4">
        <v>1</v>
      </c>
      <c r="AS7" s="4">
        <v>79.400000000000006</v>
      </c>
      <c r="AT7" s="4">
        <v>9</v>
      </c>
      <c r="AU7" s="16">
        <f t="shared" ref="AU7:AU26" si="1">AT7/A$10</f>
        <v>0.1125</v>
      </c>
      <c r="AV7" s="92">
        <f>AVERAGE(AS7:AS26)</f>
        <v>71.200500000000005</v>
      </c>
      <c r="AW7" s="92">
        <f>AVERAGEIF(AS7:AS26,"&gt;0")</f>
        <v>74.947894736842102</v>
      </c>
      <c r="AX7" s="92">
        <f>VAR(AS7:AS26)</f>
        <v>3294.0938997368426</v>
      </c>
      <c r="AY7" s="92">
        <f>STDEV(AS7:AS26)</f>
        <v>57.394197439609194</v>
      </c>
      <c r="AZ7" s="93">
        <f>AVERAGE(AU7:AU26)</f>
        <v>0.140625</v>
      </c>
      <c r="BA7" s="121">
        <v>71.2</v>
      </c>
      <c r="BB7" s="122">
        <v>26.9</v>
      </c>
      <c r="BC7" s="122">
        <v>11.3</v>
      </c>
      <c r="BD7" s="122">
        <v>5.22</v>
      </c>
      <c r="BE7" s="123">
        <f>BC7/$A10</f>
        <v>0.14125000000000001</v>
      </c>
      <c r="BF7" s="123">
        <f>BD7/$A$10</f>
        <v>6.5250000000000002E-2</v>
      </c>
      <c r="BG7" s="4">
        <v>1</v>
      </c>
      <c r="BH7" s="4"/>
      <c r="BI7" s="4"/>
      <c r="BJ7" s="16">
        <f t="shared" ref="BJ7:BJ26" si="2"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f>A7</f>
        <v>80</v>
      </c>
      <c r="B8" s="14">
        <v>63</v>
      </c>
      <c r="C8" s="14">
        <v>63</v>
      </c>
      <c r="D8" s="14">
        <f t="shared" ref="D8:D10" si="3">A8/(B8*C8)</f>
        <v>2.0156210632401108E-2</v>
      </c>
      <c r="F8" s="4">
        <v>2</v>
      </c>
      <c r="G8" s="1">
        <v>10</v>
      </c>
      <c r="H8" s="4">
        <v>0</v>
      </c>
      <c r="I8" s="4">
        <v>1</v>
      </c>
      <c r="J8" s="16">
        <f t="shared" ref="J8:J16" si="4">I8/A$7</f>
        <v>1.2500000000000001E-2</v>
      </c>
      <c r="N8" s="4">
        <v>2</v>
      </c>
      <c r="O8" s="4">
        <v>221.16</v>
      </c>
      <c r="P8" s="4">
        <v>65</v>
      </c>
      <c r="Q8" s="16">
        <f t="shared" ref="Q8:Q26" si="5">P8/A$8</f>
        <v>0.8125</v>
      </c>
      <c r="AC8" s="4">
        <v>2</v>
      </c>
      <c r="AD8" s="4">
        <v>86.62</v>
      </c>
      <c r="AE8" s="4">
        <v>12</v>
      </c>
      <c r="AF8" s="16">
        <f t="shared" si="0"/>
        <v>0.15</v>
      </c>
      <c r="AR8" s="4">
        <v>2</v>
      </c>
      <c r="AS8" s="4">
        <v>0</v>
      </c>
      <c r="AT8" s="4">
        <v>1</v>
      </c>
      <c r="AU8" s="16">
        <f t="shared" si="1"/>
        <v>1.2500000000000001E-2</v>
      </c>
      <c r="BG8" s="4">
        <v>2</v>
      </c>
      <c r="BH8" s="4"/>
      <c r="BI8" s="4"/>
      <c r="BJ8" s="16">
        <f t="shared" si="2"/>
        <v>0</v>
      </c>
    </row>
    <row r="9" spans="1:73">
      <c r="A9" s="4">
        <f t="shared" ref="A9:A13" si="6">A8</f>
        <v>80</v>
      </c>
      <c r="B9" s="47">
        <v>89</v>
      </c>
      <c r="C9" s="47">
        <v>89</v>
      </c>
      <c r="D9" s="47">
        <f t="shared" si="3"/>
        <v>1.0099734881959348E-2</v>
      </c>
      <c r="F9" s="4">
        <v>3</v>
      </c>
      <c r="G9" s="1">
        <v>10</v>
      </c>
      <c r="H9" s="4">
        <v>116.1</v>
      </c>
      <c r="I9" s="4">
        <v>26</v>
      </c>
      <c r="J9" s="16">
        <f t="shared" si="4"/>
        <v>0.32500000000000001</v>
      </c>
      <c r="N9" s="4">
        <v>3</v>
      </c>
      <c r="O9" s="4">
        <v>182.25</v>
      </c>
      <c r="P9" s="4">
        <v>79</v>
      </c>
      <c r="Q9" s="16">
        <f t="shared" si="5"/>
        <v>0.98750000000000004</v>
      </c>
      <c r="AC9" s="4">
        <v>3</v>
      </c>
      <c r="AD9" s="4">
        <v>147.78</v>
      </c>
      <c r="AE9" s="4">
        <v>30</v>
      </c>
      <c r="AF9" s="16">
        <f t="shared" si="0"/>
        <v>0.375</v>
      </c>
      <c r="AR9" s="4">
        <v>3</v>
      </c>
      <c r="AS9" s="4">
        <v>116.1</v>
      </c>
      <c r="AT9" s="4">
        <v>26</v>
      </c>
      <c r="AU9" s="16">
        <f t="shared" si="1"/>
        <v>0.32500000000000001</v>
      </c>
      <c r="BG9" s="4">
        <v>3</v>
      </c>
      <c r="BH9" s="4"/>
      <c r="BI9" s="4"/>
      <c r="BJ9" s="16">
        <f t="shared" si="2"/>
        <v>0</v>
      </c>
    </row>
    <row r="10" spans="1:73">
      <c r="A10" s="4">
        <f t="shared" si="6"/>
        <v>80</v>
      </c>
      <c r="B10" s="50">
        <v>100</v>
      </c>
      <c r="C10" s="50">
        <v>100</v>
      </c>
      <c r="D10" s="50">
        <f t="shared" si="3"/>
        <v>8.0000000000000002E-3</v>
      </c>
      <c r="F10" s="4">
        <v>4</v>
      </c>
      <c r="G10" s="1">
        <v>10</v>
      </c>
      <c r="H10" s="4">
        <v>165.01</v>
      </c>
      <c r="I10" s="4">
        <v>22</v>
      </c>
      <c r="J10" s="16">
        <f t="shared" si="4"/>
        <v>0.27500000000000002</v>
      </c>
      <c r="N10" s="4">
        <v>4</v>
      </c>
      <c r="O10" s="4">
        <v>177.24</v>
      </c>
      <c r="P10" s="4">
        <v>62</v>
      </c>
      <c r="Q10" s="16">
        <f t="shared" si="5"/>
        <v>0.77500000000000002</v>
      </c>
      <c r="AC10" s="4">
        <v>4</v>
      </c>
      <c r="AD10" s="4">
        <v>270.08</v>
      </c>
      <c r="AE10" s="4">
        <v>41</v>
      </c>
      <c r="AF10" s="16">
        <f t="shared" si="0"/>
        <v>0.51249999999999996</v>
      </c>
      <c r="AR10" s="4">
        <v>4</v>
      </c>
      <c r="AS10" s="4">
        <v>165.01</v>
      </c>
      <c r="AT10" s="4">
        <v>22</v>
      </c>
      <c r="AU10" s="16">
        <f t="shared" si="1"/>
        <v>0.27500000000000002</v>
      </c>
      <c r="BG10" s="4">
        <v>4</v>
      </c>
      <c r="BH10" s="4"/>
      <c r="BI10" s="4"/>
      <c r="BJ10" s="16">
        <f t="shared" si="2"/>
        <v>0</v>
      </c>
    </row>
    <row r="11" spans="1:73">
      <c r="A11" s="4">
        <f t="shared" si="6"/>
        <v>80</v>
      </c>
      <c r="B11" s="111">
        <v>283</v>
      </c>
      <c r="C11" s="111">
        <v>283</v>
      </c>
      <c r="D11" s="111">
        <f t="shared" ref="D11" si="7">A11/(B11*C11)</f>
        <v>9.9888873628088746E-4</v>
      </c>
      <c r="F11" s="4">
        <v>5</v>
      </c>
      <c r="G11" s="1">
        <v>10</v>
      </c>
      <c r="H11" s="4">
        <v>30.47</v>
      </c>
      <c r="I11" s="4">
        <v>4</v>
      </c>
      <c r="J11" s="16">
        <f t="shared" si="4"/>
        <v>0.05</v>
      </c>
      <c r="N11" s="4">
        <v>5</v>
      </c>
      <c r="O11" s="4">
        <v>47.71</v>
      </c>
      <c r="P11" s="4">
        <v>8</v>
      </c>
      <c r="Q11" s="16">
        <f t="shared" si="5"/>
        <v>0.1</v>
      </c>
      <c r="AC11" s="4">
        <v>5</v>
      </c>
      <c r="AD11" s="4">
        <v>37.69</v>
      </c>
      <c r="AE11" s="4">
        <v>5</v>
      </c>
      <c r="AF11" s="16">
        <f t="shared" si="0"/>
        <v>6.25E-2</v>
      </c>
      <c r="AR11" s="4">
        <v>5</v>
      </c>
      <c r="AS11" s="4">
        <v>30.47</v>
      </c>
      <c r="AT11" s="4">
        <v>4</v>
      </c>
      <c r="AU11" s="16">
        <f t="shared" si="1"/>
        <v>0.05</v>
      </c>
      <c r="BG11" s="4">
        <v>5</v>
      </c>
      <c r="BH11" s="4"/>
      <c r="BI11" s="4"/>
      <c r="BJ11" s="16">
        <f t="shared" si="2"/>
        <v>0</v>
      </c>
    </row>
    <row r="12" spans="1:73">
      <c r="A12" s="1">
        <f t="shared" si="6"/>
        <v>80</v>
      </c>
      <c r="B12" s="128">
        <v>400</v>
      </c>
      <c r="C12" s="128">
        <v>400</v>
      </c>
      <c r="D12" s="136">
        <f t="shared" ref="D12:D13" si="8">A12/(B12*C12)</f>
        <v>5.0000000000000001E-4</v>
      </c>
      <c r="F12" s="4">
        <v>6</v>
      </c>
      <c r="G12" s="1">
        <v>10</v>
      </c>
      <c r="H12" s="4">
        <v>13.23</v>
      </c>
      <c r="I12" s="4">
        <v>2</v>
      </c>
      <c r="J12" s="16">
        <f t="shared" si="4"/>
        <v>2.5000000000000001E-2</v>
      </c>
      <c r="N12" s="4">
        <v>6</v>
      </c>
      <c r="O12" s="4">
        <v>131.19</v>
      </c>
      <c r="P12" s="4">
        <v>80</v>
      </c>
      <c r="Q12" s="16">
        <f t="shared" si="5"/>
        <v>1</v>
      </c>
      <c r="AC12" s="4">
        <v>6</v>
      </c>
      <c r="AD12" s="4">
        <v>74.39</v>
      </c>
      <c r="AE12" s="4">
        <v>7</v>
      </c>
      <c r="AF12" s="16">
        <f t="shared" si="0"/>
        <v>8.7499999999999994E-2</v>
      </c>
      <c r="AR12" s="4">
        <v>6</v>
      </c>
      <c r="AS12" s="4">
        <v>13.23</v>
      </c>
      <c r="AT12" s="4">
        <v>2</v>
      </c>
      <c r="AU12" s="16">
        <f t="shared" si="1"/>
        <v>2.5000000000000001E-2</v>
      </c>
      <c r="BG12" s="4">
        <v>6</v>
      </c>
      <c r="BH12" s="4"/>
      <c r="BI12" s="4"/>
      <c r="BJ12" s="16">
        <f t="shared" si="2"/>
        <v>0</v>
      </c>
    </row>
    <row r="13" spans="1:73">
      <c r="A13" s="1">
        <f t="shared" si="6"/>
        <v>80</v>
      </c>
      <c r="B13" s="135">
        <v>894</v>
      </c>
      <c r="C13" s="135">
        <v>894</v>
      </c>
      <c r="D13" s="137">
        <f t="shared" si="8"/>
        <v>1.0009559128968164E-4</v>
      </c>
      <c r="F13" s="4">
        <v>7</v>
      </c>
      <c r="G13" s="1">
        <v>10</v>
      </c>
      <c r="H13" s="4">
        <v>238.4</v>
      </c>
      <c r="I13" s="4">
        <v>47</v>
      </c>
      <c r="J13" s="16">
        <f t="shared" si="4"/>
        <v>0.58750000000000002</v>
      </c>
      <c r="N13" s="4">
        <v>7</v>
      </c>
      <c r="O13" s="4">
        <v>201.71</v>
      </c>
      <c r="P13" s="4">
        <v>77</v>
      </c>
      <c r="Q13" s="16">
        <f t="shared" si="5"/>
        <v>0.96250000000000002</v>
      </c>
      <c r="AC13" s="4">
        <v>7</v>
      </c>
      <c r="AD13" s="4">
        <v>250.65</v>
      </c>
      <c r="AE13" s="4">
        <v>48</v>
      </c>
      <c r="AF13" s="16">
        <f t="shared" si="0"/>
        <v>0.6</v>
      </c>
      <c r="AR13" s="4">
        <v>7</v>
      </c>
      <c r="AS13" s="4">
        <v>238.4</v>
      </c>
      <c r="AT13" s="4">
        <v>47</v>
      </c>
      <c r="AU13" s="16">
        <f t="shared" si="1"/>
        <v>0.58750000000000002</v>
      </c>
      <c r="BG13" s="4">
        <v>7</v>
      </c>
      <c r="BH13" s="4"/>
      <c r="BI13" s="4"/>
      <c r="BJ13" s="16">
        <f t="shared" si="2"/>
        <v>0</v>
      </c>
    </row>
    <row r="14" spans="1:73">
      <c r="F14" s="4">
        <v>8</v>
      </c>
      <c r="G14" s="1">
        <v>10</v>
      </c>
      <c r="H14" s="4">
        <v>49.93</v>
      </c>
      <c r="I14" s="4">
        <v>6</v>
      </c>
      <c r="J14" s="16">
        <f t="shared" si="4"/>
        <v>7.4999999999999997E-2</v>
      </c>
      <c r="N14" s="4">
        <v>8</v>
      </c>
      <c r="O14" s="4">
        <v>187.25</v>
      </c>
      <c r="P14" s="4">
        <v>80</v>
      </c>
      <c r="Q14" s="16">
        <f t="shared" si="5"/>
        <v>1</v>
      </c>
      <c r="AC14" s="4">
        <v>8</v>
      </c>
      <c r="AD14" s="4">
        <v>189.48</v>
      </c>
      <c r="AE14" s="4">
        <v>53</v>
      </c>
      <c r="AF14" s="16">
        <f t="shared" si="0"/>
        <v>0.66249999999999998</v>
      </c>
      <c r="AR14" s="4">
        <v>8</v>
      </c>
      <c r="AS14" s="4">
        <v>49.93</v>
      </c>
      <c r="AT14" s="4">
        <v>6</v>
      </c>
      <c r="AU14" s="16">
        <f t="shared" si="1"/>
        <v>7.4999999999999997E-2</v>
      </c>
      <c r="BG14" s="4">
        <v>8</v>
      </c>
      <c r="BH14" s="4"/>
      <c r="BI14" s="4"/>
      <c r="BJ14" s="16">
        <f t="shared" si="2"/>
        <v>0</v>
      </c>
    </row>
    <row r="15" spans="1:73">
      <c r="F15" s="4">
        <v>9</v>
      </c>
      <c r="G15" s="1">
        <v>10</v>
      </c>
      <c r="H15" s="4">
        <v>25.46</v>
      </c>
      <c r="I15" s="4">
        <v>3</v>
      </c>
      <c r="J15" s="16">
        <f t="shared" si="4"/>
        <v>3.7499999999999999E-2</v>
      </c>
      <c r="N15" s="4">
        <v>9</v>
      </c>
      <c r="O15" s="4">
        <v>226.17</v>
      </c>
      <c r="P15" s="4">
        <v>67</v>
      </c>
      <c r="Q15" s="16">
        <f t="shared" si="5"/>
        <v>0.83750000000000002</v>
      </c>
      <c r="AC15" s="4">
        <v>9</v>
      </c>
      <c r="AD15" s="4">
        <v>49.93</v>
      </c>
      <c r="AE15" s="4">
        <v>6</v>
      </c>
      <c r="AF15" s="16">
        <f t="shared" si="0"/>
        <v>7.4999999999999997E-2</v>
      </c>
      <c r="AR15" s="4">
        <v>9</v>
      </c>
      <c r="AS15" s="4">
        <v>25.46</v>
      </c>
      <c r="AT15" s="4">
        <v>3</v>
      </c>
      <c r="AU15" s="16">
        <f t="shared" si="1"/>
        <v>3.7499999999999999E-2</v>
      </c>
      <c r="BG15" s="4">
        <v>9</v>
      </c>
      <c r="BH15" s="4"/>
      <c r="BI15" s="4"/>
      <c r="BJ15" s="16">
        <f t="shared" si="2"/>
        <v>0</v>
      </c>
    </row>
    <row r="16" spans="1:73">
      <c r="F16" s="4">
        <v>10</v>
      </c>
      <c r="G16" s="1">
        <v>10</v>
      </c>
      <c r="H16" s="4">
        <v>98.85</v>
      </c>
      <c r="I16" s="4">
        <v>19</v>
      </c>
      <c r="J16" s="16">
        <f t="shared" si="4"/>
        <v>0.23749999999999999</v>
      </c>
      <c r="N16" s="4">
        <v>10</v>
      </c>
      <c r="O16" s="4">
        <v>184.5</v>
      </c>
      <c r="P16" s="4">
        <v>71</v>
      </c>
      <c r="Q16" s="16">
        <f t="shared" si="5"/>
        <v>0.88749999999999996</v>
      </c>
      <c r="AC16" s="4">
        <v>10</v>
      </c>
      <c r="AD16" s="4">
        <v>91.62</v>
      </c>
      <c r="AE16" s="4">
        <v>19</v>
      </c>
      <c r="AF16" s="16">
        <f t="shared" si="0"/>
        <v>0.23749999999999999</v>
      </c>
      <c r="AR16" s="4">
        <v>10</v>
      </c>
      <c r="AS16" s="4">
        <v>98.85</v>
      </c>
      <c r="AT16" s="4">
        <v>19</v>
      </c>
      <c r="AU16" s="16">
        <f t="shared" si="1"/>
        <v>0.23749999999999999</v>
      </c>
      <c r="BG16" s="4">
        <v>10</v>
      </c>
      <c r="BH16" s="4"/>
      <c r="BI16" s="4"/>
      <c r="BJ16" s="16">
        <f t="shared" si="2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226.16</v>
      </c>
      <c r="P17" s="4">
        <v>80</v>
      </c>
      <c r="Q17" s="16">
        <f t="shared" si="5"/>
        <v>1</v>
      </c>
      <c r="AC17" s="4">
        <v>11</v>
      </c>
      <c r="AD17" s="4">
        <v>67.17</v>
      </c>
      <c r="AE17" s="4">
        <v>11</v>
      </c>
      <c r="AF17" s="16">
        <f t="shared" si="0"/>
        <v>0.13750000000000001</v>
      </c>
      <c r="AR17" s="4">
        <v>11</v>
      </c>
      <c r="AS17" s="4">
        <v>62.17</v>
      </c>
      <c r="AT17" s="4">
        <v>11</v>
      </c>
      <c r="AU17" s="16">
        <f t="shared" si="1"/>
        <v>0.13750000000000001</v>
      </c>
      <c r="BG17" s="4">
        <v>11</v>
      </c>
      <c r="BH17" s="4"/>
      <c r="BI17" s="4"/>
      <c r="BJ17" s="16">
        <f t="shared" si="2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245.61</v>
      </c>
      <c r="P18" s="4">
        <v>80</v>
      </c>
      <c r="Q18" s="16">
        <f t="shared" si="5"/>
        <v>1</v>
      </c>
      <c r="AC18" s="4">
        <v>12</v>
      </c>
      <c r="AD18" s="4">
        <v>98.84</v>
      </c>
      <c r="AE18" s="4">
        <v>11</v>
      </c>
      <c r="AF18" s="16">
        <f t="shared" si="0"/>
        <v>0.13750000000000001</v>
      </c>
      <c r="AR18" s="4">
        <v>12</v>
      </c>
      <c r="AS18" s="4">
        <v>86.61</v>
      </c>
      <c r="AT18" s="4">
        <v>10</v>
      </c>
      <c r="AU18" s="16">
        <f t="shared" si="1"/>
        <v>0.125</v>
      </c>
      <c r="BG18" s="4">
        <v>12</v>
      </c>
      <c r="BH18" s="4"/>
      <c r="BI18" s="4"/>
      <c r="BJ18" s="16">
        <f t="shared" si="2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221.15</v>
      </c>
      <c r="P19" s="4">
        <v>74</v>
      </c>
      <c r="Q19" s="16">
        <f t="shared" si="5"/>
        <v>0.92500000000000004</v>
      </c>
      <c r="AC19" s="4">
        <v>13</v>
      </c>
      <c r="AD19" s="4">
        <v>37.69</v>
      </c>
      <c r="AE19" s="4">
        <v>5</v>
      </c>
      <c r="AF19" s="16">
        <f t="shared" si="0"/>
        <v>6.25E-2</v>
      </c>
      <c r="AR19" s="4">
        <v>13</v>
      </c>
      <c r="AS19" s="4">
        <v>37.700000000000003</v>
      </c>
      <c r="AT19" s="4">
        <v>5</v>
      </c>
      <c r="AU19" s="16">
        <f t="shared" si="1"/>
        <v>6.25E-2</v>
      </c>
      <c r="BG19" s="4">
        <v>13</v>
      </c>
      <c r="BH19" s="4"/>
      <c r="BI19" s="4"/>
      <c r="BJ19" s="16">
        <f t="shared" si="2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74.38</v>
      </c>
      <c r="P20" s="4">
        <v>15</v>
      </c>
      <c r="Q20" s="16">
        <f t="shared" si="5"/>
        <v>0.1875</v>
      </c>
      <c r="AC20" s="4">
        <v>14</v>
      </c>
      <c r="AD20" s="4">
        <v>37.700000000000003</v>
      </c>
      <c r="AE20" s="4">
        <v>5</v>
      </c>
      <c r="AF20" s="16">
        <f t="shared" si="0"/>
        <v>6.25E-2</v>
      </c>
      <c r="AR20" s="4">
        <v>14</v>
      </c>
      <c r="AS20" s="4">
        <v>37.700000000000003</v>
      </c>
      <c r="AT20" s="4">
        <v>5</v>
      </c>
      <c r="AU20" s="16">
        <f t="shared" si="1"/>
        <v>6.25E-2</v>
      </c>
      <c r="BG20" s="4">
        <v>14</v>
      </c>
      <c r="BH20" s="4"/>
      <c r="BI20" s="4"/>
      <c r="BJ20" s="16">
        <f t="shared" si="2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79.39</v>
      </c>
      <c r="P21" s="4">
        <v>10</v>
      </c>
      <c r="Q21" s="16">
        <f t="shared" si="5"/>
        <v>0.125</v>
      </c>
      <c r="AC21" s="4">
        <v>15</v>
      </c>
      <c r="AD21" s="4">
        <v>42.7</v>
      </c>
      <c r="AE21" s="4">
        <v>6</v>
      </c>
      <c r="AF21" s="16">
        <f t="shared" si="0"/>
        <v>7.4999999999999997E-2</v>
      </c>
      <c r="AR21" s="4">
        <v>15</v>
      </c>
      <c r="AS21" s="4">
        <v>42.7</v>
      </c>
      <c r="AT21" s="4">
        <v>6</v>
      </c>
      <c r="AU21" s="16">
        <f t="shared" si="1"/>
        <v>7.4999999999999997E-2</v>
      </c>
      <c r="BG21" s="4">
        <v>15</v>
      </c>
      <c r="BH21" s="4"/>
      <c r="BI21" s="4"/>
      <c r="BJ21" s="16">
        <f t="shared" si="2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218.95</v>
      </c>
      <c r="P22" s="4">
        <v>77</v>
      </c>
      <c r="Q22" s="16">
        <f t="shared" si="5"/>
        <v>0.96250000000000002</v>
      </c>
      <c r="AC22" s="4">
        <v>16</v>
      </c>
      <c r="AD22" s="4">
        <v>152.77000000000001</v>
      </c>
      <c r="AE22" s="4">
        <v>26</v>
      </c>
      <c r="AF22" s="16">
        <f t="shared" si="0"/>
        <v>0.32500000000000001</v>
      </c>
      <c r="AR22" s="4">
        <v>16</v>
      </c>
      <c r="AS22" s="4">
        <v>116.1</v>
      </c>
      <c r="AT22" s="4">
        <v>20</v>
      </c>
      <c r="AU22" s="16">
        <f t="shared" si="1"/>
        <v>0.25</v>
      </c>
      <c r="BG22" s="4">
        <v>16</v>
      </c>
      <c r="BH22" s="4"/>
      <c r="BI22" s="4"/>
      <c r="BJ22" s="16">
        <f t="shared" si="2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223.94</v>
      </c>
      <c r="P23" s="4">
        <v>80</v>
      </c>
      <c r="Q23" s="16">
        <f t="shared" si="5"/>
        <v>1</v>
      </c>
      <c r="AC23" s="4">
        <v>17</v>
      </c>
      <c r="AD23" s="4">
        <v>111.07</v>
      </c>
      <c r="AE23" s="4">
        <v>19</v>
      </c>
      <c r="AF23" s="16">
        <f t="shared" si="0"/>
        <v>0.23749999999999999</v>
      </c>
      <c r="AR23" s="4">
        <v>17</v>
      </c>
      <c r="AS23" s="4">
        <v>86.63</v>
      </c>
      <c r="AT23" s="4">
        <v>15</v>
      </c>
      <c r="AU23" s="16">
        <f t="shared" si="1"/>
        <v>0.1875</v>
      </c>
      <c r="BG23" s="4">
        <v>17</v>
      </c>
      <c r="BH23" s="4"/>
      <c r="BI23" s="4"/>
      <c r="BJ23" s="16">
        <f t="shared" si="2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196.69</v>
      </c>
      <c r="P24" s="4">
        <v>78</v>
      </c>
      <c r="Q24" s="16">
        <f t="shared" si="5"/>
        <v>0.97499999999999998</v>
      </c>
      <c r="AC24" s="4">
        <v>18</v>
      </c>
      <c r="AD24" s="4">
        <v>157.78</v>
      </c>
      <c r="AE24" s="4">
        <v>34</v>
      </c>
      <c r="AF24" s="16">
        <f t="shared" si="0"/>
        <v>0.42499999999999999</v>
      </c>
      <c r="AR24" s="4">
        <v>18</v>
      </c>
      <c r="AS24" s="4">
        <v>86.62</v>
      </c>
      <c r="AT24" s="4">
        <v>8</v>
      </c>
      <c r="AU24" s="16">
        <f t="shared" si="1"/>
        <v>0.1</v>
      </c>
      <c r="BG24" s="4">
        <v>18</v>
      </c>
      <c r="BH24" s="4"/>
      <c r="BI24" s="4"/>
      <c r="BJ24" s="16">
        <f t="shared" si="2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194.48</v>
      </c>
      <c r="P25" s="4">
        <v>73</v>
      </c>
      <c r="Q25" s="16">
        <f t="shared" si="5"/>
        <v>0.91249999999999998</v>
      </c>
      <c r="AC25" s="4">
        <v>19</v>
      </c>
      <c r="AD25" s="4">
        <v>13.23</v>
      </c>
      <c r="AE25" s="4">
        <v>2</v>
      </c>
      <c r="AF25" s="16">
        <f t="shared" si="0"/>
        <v>2.5000000000000001E-2</v>
      </c>
      <c r="AR25" s="4">
        <v>19</v>
      </c>
      <c r="AS25" s="4">
        <v>13.23</v>
      </c>
      <c r="AT25" s="4">
        <v>2</v>
      </c>
      <c r="AU25" s="16">
        <f t="shared" si="1"/>
        <v>2.5000000000000001E-2</v>
      </c>
      <c r="BG25" s="4">
        <v>19</v>
      </c>
      <c r="BH25" s="4"/>
      <c r="BI25" s="4"/>
      <c r="BJ25" s="16">
        <f t="shared" si="2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226.18</v>
      </c>
      <c r="P26" s="4">
        <v>67</v>
      </c>
      <c r="Q26" s="16">
        <f t="shared" si="5"/>
        <v>0.83750000000000002</v>
      </c>
      <c r="AC26" s="4">
        <v>20</v>
      </c>
      <c r="AD26" s="4">
        <v>37.700000000000003</v>
      </c>
      <c r="AE26" s="4">
        <v>4</v>
      </c>
      <c r="AF26" s="16">
        <f t="shared" si="0"/>
        <v>0.05</v>
      </c>
      <c r="AR26" s="4">
        <v>20</v>
      </c>
      <c r="AS26" s="4">
        <v>37.700000000000003</v>
      </c>
      <c r="AT26" s="4">
        <v>4</v>
      </c>
      <c r="AU26" s="16">
        <f t="shared" si="1"/>
        <v>0.05</v>
      </c>
      <c r="BG26" s="4">
        <v>20</v>
      </c>
      <c r="BH26" s="4"/>
      <c r="BI26" s="4"/>
      <c r="BJ26" s="16">
        <f t="shared" si="2"/>
        <v>0</v>
      </c>
    </row>
    <row r="27" spans="1:73">
      <c r="H27" s="1"/>
    </row>
    <row r="28" spans="1:73">
      <c r="A28" s="182" t="s">
        <v>10</v>
      </c>
      <c r="B28" s="182"/>
      <c r="H28" s="1"/>
    </row>
    <row r="29" spans="1:73">
      <c r="A29" s="10">
        <v>1</v>
      </c>
      <c r="B29" s="11" t="s">
        <v>11</v>
      </c>
      <c r="H29" s="1"/>
    </row>
    <row r="30" spans="1:73" ht="15.75">
      <c r="H30" s="1"/>
      <c r="N30" s="183" t="s">
        <v>34</v>
      </c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  <c r="AA30" s="184"/>
      <c r="AB30" s="185"/>
      <c r="AC30" s="190" t="s">
        <v>35</v>
      </c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2"/>
      <c r="AR30" s="186" t="s">
        <v>36</v>
      </c>
      <c r="AS30" s="187"/>
      <c r="AT30" s="187"/>
      <c r="AU30" s="187"/>
      <c r="AV30" s="187"/>
      <c r="AW30" s="187"/>
      <c r="AX30" s="187"/>
      <c r="AY30" s="187"/>
      <c r="AZ30" s="187"/>
      <c r="BA30" s="187"/>
      <c r="BB30" s="187"/>
      <c r="BC30" s="187"/>
      <c r="BD30" s="187"/>
      <c r="BE30" s="187"/>
      <c r="BF30" s="188"/>
      <c r="BG30" s="193" t="s">
        <v>49</v>
      </c>
      <c r="BH30" s="194"/>
      <c r="BI30" s="194"/>
      <c r="BJ30" s="194"/>
      <c r="BK30" s="194"/>
      <c r="BL30" s="194"/>
      <c r="BM30" s="194"/>
      <c r="BN30" s="194"/>
      <c r="BO30" s="194"/>
      <c r="BP30" s="194"/>
      <c r="BQ30" s="194"/>
      <c r="BR30" s="194"/>
      <c r="BS30" s="194"/>
      <c r="BT30" s="194"/>
      <c r="BU30" s="195"/>
    </row>
    <row r="31" spans="1:73" ht="60">
      <c r="A31" s="3" t="s">
        <v>4</v>
      </c>
      <c r="B31" s="3" t="s">
        <v>7</v>
      </c>
      <c r="C31" s="3" t="s">
        <v>8</v>
      </c>
      <c r="D31" s="3" t="s">
        <v>32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12</v>
      </c>
      <c r="L31" s="9" t="s">
        <v>13</v>
      </c>
      <c r="M31" s="9" t="s">
        <v>9</v>
      </c>
      <c r="N31" s="3" t="s">
        <v>43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44</v>
      </c>
      <c r="U31" s="3" t="s">
        <v>45</v>
      </c>
      <c r="V31" s="3" t="s">
        <v>9</v>
      </c>
      <c r="W31" s="41" t="s">
        <v>38</v>
      </c>
      <c r="X31" s="41" t="s">
        <v>41</v>
      </c>
      <c r="Y31" s="41" t="s">
        <v>9</v>
      </c>
      <c r="Z31" s="41" t="s">
        <v>41</v>
      </c>
      <c r="AA31" s="41" t="s">
        <v>37</v>
      </c>
      <c r="AB31" s="41" t="s">
        <v>41</v>
      </c>
      <c r="AC31" s="3" t="s">
        <v>43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44</v>
      </c>
      <c r="AJ31" s="3" t="s">
        <v>45</v>
      </c>
      <c r="AK31" s="3" t="s">
        <v>9</v>
      </c>
      <c r="AL31" s="46" t="s">
        <v>38</v>
      </c>
      <c r="AM31" s="46" t="s">
        <v>41</v>
      </c>
      <c r="AN31" s="46" t="s">
        <v>9</v>
      </c>
      <c r="AO31" s="46" t="s">
        <v>41</v>
      </c>
      <c r="AP31" s="46" t="s">
        <v>37</v>
      </c>
      <c r="AQ31" s="46" t="s">
        <v>41</v>
      </c>
      <c r="AR31" s="3" t="s">
        <v>43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44</v>
      </c>
      <c r="AY31" s="3" t="s">
        <v>45</v>
      </c>
      <c r="AZ31" s="3" t="s">
        <v>9</v>
      </c>
      <c r="BA31" s="107" t="s">
        <v>38</v>
      </c>
      <c r="BB31" s="107" t="s">
        <v>41</v>
      </c>
      <c r="BC31" s="107" t="s">
        <v>9</v>
      </c>
      <c r="BD31" s="107" t="s">
        <v>41</v>
      </c>
      <c r="BE31" s="107" t="s">
        <v>37</v>
      </c>
      <c r="BF31" s="107" t="s">
        <v>41</v>
      </c>
      <c r="BG31" s="3" t="s">
        <v>43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44</v>
      </c>
      <c r="BN31" s="3" t="s">
        <v>45</v>
      </c>
      <c r="BO31" s="3" t="s">
        <v>9</v>
      </c>
      <c r="BP31" s="108" t="s">
        <v>38</v>
      </c>
      <c r="BQ31" s="108" t="s">
        <v>41</v>
      </c>
      <c r="BR31" s="108" t="s">
        <v>9</v>
      </c>
      <c r="BS31" s="108" t="s">
        <v>41</v>
      </c>
      <c r="BT31" s="108" t="s">
        <v>37</v>
      </c>
      <c r="BU31" s="108" t="s">
        <v>41</v>
      </c>
    </row>
    <row r="32" spans="1:73">
      <c r="A32" s="4">
        <f>A7</f>
        <v>80</v>
      </c>
      <c r="B32" s="13">
        <f>B7</f>
        <v>100</v>
      </c>
      <c r="C32" s="13">
        <f t="shared" ref="C32:D32" si="9">C7</f>
        <v>100</v>
      </c>
      <c r="D32" s="13">
        <f t="shared" si="9"/>
        <v>8.0000000000000002E-3</v>
      </c>
      <c r="F32" s="4">
        <v>1</v>
      </c>
      <c r="G32" s="1">
        <v>15</v>
      </c>
      <c r="H32" s="4">
        <v>236.17</v>
      </c>
      <c r="I32" s="4">
        <v>68</v>
      </c>
      <c r="J32" s="16">
        <f>I32/A$32</f>
        <v>0.85</v>
      </c>
      <c r="K32" s="12">
        <f>AVERAGE(H32:H41)</f>
        <v>211.99200000000002</v>
      </c>
      <c r="L32" s="12">
        <f>AVERAGEIF(H32:H41,"&gt;0")</f>
        <v>211.99200000000002</v>
      </c>
      <c r="M32" s="15">
        <f>AVERAGE(J32:J41)</f>
        <v>0.8</v>
      </c>
      <c r="N32" s="4">
        <v>1</v>
      </c>
      <c r="O32" s="4">
        <v>121.1</v>
      </c>
      <c r="P32" s="4">
        <v>80</v>
      </c>
      <c r="Q32" s="16">
        <f>P32/A$33</f>
        <v>1</v>
      </c>
      <c r="R32" s="92">
        <f>AVERAGE(O32:O51)</f>
        <v>133.685</v>
      </c>
      <c r="S32" s="92">
        <f>AVERAGEIF(O32:O51,"&gt;0")</f>
        <v>133.685</v>
      </c>
      <c r="T32" s="92">
        <f>VAR(O32:O51)</f>
        <v>170.11067894737138</v>
      </c>
      <c r="U32" s="92">
        <f>STDEV(O32:O51)</f>
        <v>13.04264846368909</v>
      </c>
      <c r="V32" s="93">
        <f>AVERAGE(Q32:Q51)</f>
        <v>1</v>
      </c>
      <c r="W32" s="44">
        <v>134</v>
      </c>
      <c r="X32" s="62">
        <v>6.1</v>
      </c>
      <c r="Y32" s="62">
        <v>80</v>
      </c>
      <c r="Z32" s="62">
        <v>0</v>
      </c>
      <c r="AA32" s="45">
        <f>Y32/$A33</f>
        <v>1</v>
      </c>
      <c r="AB32" s="45">
        <f>Z32/$A$33</f>
        <v>0</v>
      </c>
      <c r="AC32" s="4">
        <v>1</v>
      </c>
      <c r="AD32" s="4">
        <v>175.03</v>
      </c>
      <c r="AE32" s="4">
        <v>78</v>
      </c>
      <c r="AF32" s="16">
        <f t="shared" ref="AF32:AF51" si="10">AE32/A$34</f>
        <v>0.97499999999999998</v>
      </c>
      <c r="AG32" s="92">
        <f>AVERAGE(AD32:AD51)</f>
        <v>193.44850000000002</v>
      </c>
      <c r="AH32" s="92">
        <f>AVERAGEIF(AD32:AD51,"&gt;0")</f>
        <v>193.44850000000002</v>
      </c>
      <c r="AI32" s="92">
        <f>VAR(AD32:AD51)</f>
        <v>1811.5723923684134</v>
      </c>
      <c r="AJ32" s="92">
        <f>STDEV(AD32:AD51)</f>
        <v>42.562570321450437</v>
      </c>
      <c r="AK32" s="93">
        <f>AVERAGE(AF32:AF51)</f>
        <v>0.91312499999999996</v>
      </c>
      <c r="AL32" s="48">
        <v>193</v>
      </c>
      <c r="AM32" s="63">
        <v>19.899999999999999</v>
      </c>
      <c r="AN32" s="63">
        <v>73.099999999999994</v>
      </c>
      <c r="AO32" s="63">
        <v>7.28</v>
      </c>
      <c r="AP32" s="49">
        <f>AN32/$A34</f>
        <v>0.91374999999999995</v>
      </c>
      <c r="AQ32" s="49">
        <f>AO32/$A$34</f>
        <v>9.0999999999999998E-2</v>
      </c>
      <c r="AR32" s="4">
        <v>1</v>
      </c>
      <c r="AS32" s="4">
        <v>236.17</v>
      </c>
      <c r="AT32" s="4">
        <v>68</v>
      </c>
      <c r="AU32" s="16">
        <f t="shared" ref="AU32:AU51" si="11">AT32/A$35</f>
        <v>0.85</v>
      </c>
      <c r="AV32" s="92">
        <f>AVERAGE(AS32:AS51)</f>
        <v>201.94049999999999</v>
      </c>
      <c r="AW32" s="92">
        <f>AVERAGEIF(AS32:AS51,"&gt;0")</f>
        <v>201.94049999999999</v>
      </c>
      <c r="AX32" s="92">
        <f>VAR(AS32:AS51)</f>
        <v>5337.124278684214</v>
      </c>
      <c r="AY32" s="92">
        <f>STDEV(AS32:AS51)</f>
        <v>73.055624552009775</v>
      </c>
      <c r="AZ32" s="93">
        <f>AVERAGE(AU32:AU51)</f>
        <v>0.74499999999999988</v>
      </c>
      <c r="BA32" s="121">
        <v>207</v>
      </c>
      <c r="BB32" s="122">
        <v>33.200000000000003</v>
      </c>
      <c r="BC32" s="122">
        <v>59.6</v>
      </c>
      <c r="BD32" s="122">
        <v>10.3</v>
      </c>
      <c r="BE32" s="123">
        <f>BC32/$A35</f>
        <v>0.745</v>
      </c>
      <c r="BF32" s="123">
        <f>BD32/$A$35</f>
        <v>0.12875</v>
      </c>
      <c r="BG32" s="4">
        <v>1</v>
      </c>
      <c r="BH32" s="4"/>
      <c r="BI32" s="4"/>
      <c r="BJ32" s="16">
        <f t="shared" ref="BJ32:BJ51" si="12"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D38" si="13">A8</f>
        <v>80</v>
      </c>
      <c r="B33" s="14">
        <f t="shared" ref="B33:B36" si="14">B8</f>
        <v>63</v>
      </c>
      <c r="C33" s="14">
        <f t="shared" ref="C33:D33" si="15">C8</f>
        <v>63</v>
      </c>
      <c r="D33" s="14">
        <f t="shared" si="15"/>
        <v>2.0156210632401108E-2</v>
      </c>
      <c r="F33" s="4">
        <v>2</v>
      </c>
      <c r="G33" s="1">
        <v>15</v>
      </c>
      <c r="H33" s="4">
        <v>292.33999999999997</v>
      </c>
      <c r="I33" s="4">
        <v>61</v>
      </c>
      <c r="J33" s="16">
        <f t="shared" ref="J33:J41" si="16">I33/A$7</f>
        <v>0.76249999999999996</v>
      </c>
      <c r="N33" s="4">
        <v>2</v>
      </c>
      <c r="O33" s="4">
        <v>145.54</v>
      </c>
      <c r="P33" s="4">
        <v>80</v>
      </c>
      <c r="Q33" s="16">
        <f t="shared" ref="Q33:Q51" si="17">P33/A$33</f>
        <v>1</v>
      </c>
      <c r="AC33" s="4">
        <v>2</v>
      </c>
      <c r="AD33" s="4">
        <v>182.25</v>
      </c>
      <c r="AE33" s="4">
        <v>80</v>
      </c>
      <c r="AF33" s="16">
        <f t="shared" si="10"/>
        <v>1</v>
      </c>
      <c r="AO33" s="64"/>
      <c r="AR33" s="4">
        <v>2</v>
      </c>
      <c r="AS33" s="4">
        <v>292.33999999999997</v>
      </c>
      <c r="AT33" s="4">
        <v>61</v>
      </c>
      <c r="AU33" s="16">
        <f t="shared" si="11"/>
        <v>0.76249999999999996</v>
      </c>
      <c r="BG33" s="4">
        <v>2</v>
      </c>
      <c r="BH33" s="4"/>
      <c r="BI33" s="4"/>
      <c r="BJ33" s="16">
        <f t="shared" si="12"/>
        <v>0</v>
      </c>
    </row>
    <row r="34" spans="1:62">
      <c r="A34" s="4">
        <f t="shared" si="13"/>
        <v>80</v>
      </c>
      <c r="B34" s="47">
        <f t="shared" si="14"/>
        <v>89</v>
      </c>
      <c r="C34" s="47">
        <f t="shared" ref="C34:D34" si="18">C9</f>
        <v>89</v>
      </c>
      <c r="D34" s="47">
        <f t="shared" si="18"/>
        <v>1.0099734881959348E-2</v>
      </c>
      <c r="F34" s="4">
        <v>3</v>
      </c>
      <c r="G34" s="1">
        <v>15</v>
      </c>
      <c r="H34" s="4">
        <v>172.24</v>
      </c>
      <c r="I34" s="4">
        <v>78</v>
      </c>
      <c r="J34" s="16">
        <f t="shared" si="16"/>
        <v>0.97499999999999998</v>
      </c>
      <c r="N34" s="4">
        <v>3</v>
      </c>
      <c r="O34" s="4">
        <v>101.65</v>
      </c>
      <c r="P34" s="4">
        <v>80</v>
      </c>
      <c r="Q34" s="16">
        <f t="shared" si="17"/>
        <v>1</v>
      </c>
      <c r="AC34" s="4">
        <v>3</v>
      </c>
      <c r="AD34" s="4">
        <v>138.34</v>
      </c>
      <c r="AE34" s="4">
        <v>79</v>
      </c>
      <c r="AF34" s="16">
        <f t="shared" si="10"/>
        <v>0.98750000000000004</v>
      </c>
      <c r="AR34" s="4">
        <v>3</v>
      </c>
      <c r="AS34" s="4">
        <v>172.24</v>
      </c>
      <c r="AT34" s="4">
        <v>78</v>
      </c>
      <c r="AU34" s="16">
        <f t="shared" si="11"/>
        <v>0.97499999999999998</v>
      </c>
      <c r="BG34" s="4">
        <v>3</v>
      </c>
      <c r="BH34" s="4"/>
      <c r="BI34" s="4"/>
      <c r="BJ34" s="16">
        <f t="shared" si="12"/>
        <v>0</v>
      </c>
    </row>
    <row r="35" spans="1:62">
      <c r="A35" s="4">
        <f t="shared" si="13"/>
        <v>80</v>
      </c>
      <c r="B35" s="50">
        <f t="shared" si="14"/>
        <v>100</v>
      </c>
      <c r="C35" s="50">
        <f t="shared" ref="C35:D36" si="19">C10</f>
        <v>100</v>
      </c>
      <c r="D35" s="50">
        <f t="shared" si="19"/>
        <v>8.0000000000000002E-3</v>
      </c>
      <c r="F35" s="4">
        <v>4</v>
      </c>
      <c r="G35" s="1">
        <v>15</v>
      </c>
      <c r="H35" s="4">
        <v>196.71</v>
      </c>
      <c r="I35" s="4">
        <v>61</v>
      </c>
      <c r="J35" s="16">
        <f t="shared" si="16"/>
        <v>0.76249999999999996</v>
      </c>
      <c r="N35" s="4">
        <v>4</v>
      </c>
      <c r="O35" s="4">
        <v>133.31</v>
      </c>
      <c r="P35" s="4">
        <v>80</v>
      </c>
      <c r="Q35" s="16">
        <f t="shared" si="17"/>
        <v>1</v>
      </c>
      <c r="AC35" s="4">
        <v>4</v>
      </c>
      <c r="AD35" s="4">
        <v>238.42</v>
      </c>
      <c r="AE35" s="4">
        <v>76</v>
      </c>
      <c r="AF35" s="16">
        <f t="shared" si="10"/>
        <v>0.95</v>
      </c>
      <c r="AR35" s="4">
        <v>4</v>
      </c>
      <c r="AS35" s="4">
        <v>196.71</v>
      </c>
      <c r="AT35" s="4">
        <v>61</v>
      </c>
      <c r="AU35" s="16">
        <f t="shared" si="11"/>
        <v>0.76249999999999996</v>
      </c>
      <c r="BG35" s="4">
        <v>4</v>
      </c>
      <c r="BH35" s="4"/>
      <c r="BI35" s="4"/>
      <c r="BJ35" s="16">
        <f t="shared" si="12"/>
        <v>0</v>
      </c>
    </row>
    <row r="36" spans="1:62">
      <c r="A36" s="4">
        <f t="shared" si="13"/>
        <v>80</v>
      </c>
      <c r="B36" s="111">
        <f t="shared" si="14"/>
        <v>283</v>
      </c>
      <c r="C36" s="111">
        <f t="shared" si="19"/>
        <v>283</v>
      </c>
      <c r="D36" s="111">
        <f t="shared" si="19"/>
        <v>9.9888873628088746E-4</v>
      </c>
      <c r="F36" s="4">
        <v>5</v>
      </c>
      <c r="G36" s="1">
        <v>15</v>
      </c>
      <c r="H36" s="4">
        <v>54.93</v>
      </c>
      <c r="I36" s="4">
        <v>8</v>
      </c>
      <c r="J36" s="16">
        <f t="shared" si="16"/>
        <v>0.1</v>
      </c>
      <c r="N36" s="4">
        <v>5</v>
      </c>
      <c r="O36" s="4">
        <v>133.31</v>
      </c>
      <c r="P36" s="4">
        <v>80</v>
      </c>
      <c r="Q36" s="16">
        <f t="shared" si="17"/>
        <v>1</v>
      </c>
      <c r="AC36" s="4">
        <v>5</v>
      </c>
      <c r="AD36" s="4">
        <v>177.24</v>
      </c>
      <c r="AE36" s="4">
        <v>47</v>
      </c>
      <c r="AF36" s="16">
        <f t="shared" si="10"/>
        <v>0.58750000000000002</v>
      </c>
      <c r="AR36" s="4">
        <v>5</v>
      </c>
      <c r="AS36" s="4">
        <v>54.93</v>
      </c>
      <c r="AT36" s="4">
        <v>8</v>
      </c>
      <c r="AU36" s="16">
        <f t="shared" si="11"/>
        <v>0.1</v>
      </c>
      <c r="BG36" s="4">
        <v>5</v>
      </c>
      <c r="BH36" s="4"/>
      <c r="BI36" s="4"/>
      <c r="BJ36" s="16">
        <f t="shared" si="12"/>
        <v>0</v>
      </c>
    </row>
    <row r="37" spans="1:62">
      <c r="A37" s="1">
        <f t="shared" si="13"/>
        <v>80</v>
      </c>
      <c r="B37" s="128">
        <f t="shared" si="13"/>
        <v>400</v>
      </c>
      <c r="C37" s="128">
        <f t="shared" si="13"/>
        <v>400</v>
      </c>
      <c r="D37" s="136">
        <f t="shared" si="13"/>
        <v>5.0000000000000001E-4</v>
      </c>
      <c r="F37" s="4">
        <v>6</v>
      </c>
      <c r="G37" s="1">
        <v>15</v>
      </c>
      <c r="H37" s="4">
        <v>329.01</v>
      </c>
      <c r="I37" s="4">
        <v>79</v>
      </c>
      <c r="J37" s="16">
        <f t="shared" si="16"/>
        <v>0.98750000000000004</v>
      </c>
      <c r="N37" s="4">
        <v>6</v>
      </c>
      <c r="O37" s="4">
        <v>155.56</v>
      </c>
      <c r="P37" s="4">
        <v>80</v>
      </c>
      <c r="Q37" s="16">
        <f t="shared" si="17"/>
        <v>1</v>
      </c>
      <c r="AC37" s="4">
        <v>6</v>
      </c>
      <c r="AD37" s="4">
        <v>213.93</v>
      </c>
      <c r="AE37" s="4">
        <v>80</v>
      </c>
      <c r="AF37" s="16">
        <f t="shared" si="10"/>
        <v>1</v>
      </c>
      <c r="AR37" s="4">
        <v>6</v>
      </c>
      <c r="AS37" s="4">
        <v>329.01</v>
      </c>
      <c r="AT37" s="4">
        <v>79</v>
      </c>
      <c r="AU37" s="16">
        <f t="shared" si="11"/>
        <v>0.98750000000000004</v>
      </c>
      <c r="BG37" s="4">
        <v>6</v>
      </c>
      <c r="BH37" s="4"/>
      <c r="BI37" s="4"/>
      <c r="BJ37" s="16">
        <f t="shared" si="12"/>
        <v>0</v>
      </c>
    </row>
    <row r="38" spans="1:62">
      <c r="A38" s="1">
        <f t="shared" si="13"/>
        <v>80</v>
      </c>
      <c r="B38" s="135">
        <f t="shared" si="13"/>
        <v>894</v>
      </c>
      <c r="C38" s="135">
        <f t="shared" si="13"/>
        <v>894</v>
      </c>
      <c r="D38" s="137">
        <f t="shared" si="13"/>
        <v>1.0009559128968164E-4</v>
      </c>
      <c r="F38" s="4">
        <v>7</v>
      </c>
      <c r="G38" s="1">
        <v>15</v>
      </c>
      <c r="H38" s="4">
        <v>189.48</v>
      </c>
      <c r="I38" s="4">
        <v>72</v>
      </c>
      <c r="J38" s="16">
        <f t="shared" si="16"/>
        <v>0.9</v>
      </c>
      <c r="N38" s="4">
        <v>7</v>
      </c>
      <c r="O38" s="4">
        <v>116.09</v>
      </c>
      <c r="P38" s="4">
        <v>80</v>
      </c>
      <c r="Q38" s="16">
        <f t="shared" si="17"/>
        <v>1</v>
      </c>
      <c r="AC38" s="4">
        <v>7</v>
      </c>
      <c r="AD38" s="4">
        <v>189.48</v>
      </c>
      <c r="AE38" s="4">
        <v>79</v>
      </c>
      <c r="AF38" s="16">
        <f t="shared" si="10"/>
        <v>0.98750000000000004</v>
      </c>
      <c r="AR38" s="4">
        <v>7</v>
      </c>
      <c r="AS38" s="4">
        <v>189.48</v>
      </c>
      <c r="AT38" s="4">
        <v>72</v>
      </c>
      <c r="AU38" s="16">
        <f t="shared" si="11"/>
        <v>0.9</v>
      </c>
      <c r="BG38" s="4">
        <v>7</v>
      </c>
      <c r="BH38" s="4"/>
      <c r="BI38" s="4"/>
      <c r="BJ38" s="16">
        <f t="shared" si="12"/>
        <v>0</v>
      </c>
    </row>
    <row r="39" spans="1:62">
      <c r="F39" s="4">
        <v>8</v>
      </c>
      <c r="G39" s="1">
        <v>15</v>
      </c>
      <c r="H39" s="4">
        <v>177.25</v>
      </c>
      <c r="I39" s="4">
        <v>80</v>
      </c>
      <c r="J39" s="16">
        <f t="shared" si="16"/>
        <v>1</v>
      </c>
      <c r="N39" s="4">
        <v>8</v>
      </c>
      <c r="O39" s="4">
        <v>121.1</v>
      </c>
      <c r="P39" s="4">
        <v>80</v>
      </c>
      <c r="Q39" s="16">
        <f t="shared" si="17"/>
        <v>1</v>
      </c>
      <c r="AC39" s="4">
        <v>8</v>
      </c>
      <c r="AD39" s="4">
        <v>165.01</v>
      </c>
      <c r="AE39" s="4">
        <v>80</v>
      </c>
      <c r="AF39" s="16">
        <f t="shared" si="10"/>
        <v>1</v>
      </c>
      <c r="AR39" s="4">
        <v>8</v>
      </c>
      <c r="AS39" s="4">
        <v>177.25</v>
      </c>
      <c r="AT39" s="4">
        <v>80</v>
      </c>
      <c r="AU39" s="16">
        <f t="shared" si="11"/>
        <v>1</v>
      </c>
      <c r="BG39" s="4">
        <v>8</v>
      </c>
      <c r="BH39" s="4"/>
      <c r="BI39" s="4"/>
      <c r="BJ39" s="16">
        <f t="shared" si="12"/>
        <v>0</v>
      </c>
    </row>
    <row r="40" spans="1:62">
      <c r="F40" s="4">
        <v>9</v>
      </c>
      <c r="G40" s="1">
        <v>15</v>
      </c>
      <c r="H40" s="4">
        <v>238.39</v>
      </c>
      <c r="I40" s="4">
        <v>62</v>
      </c>
      <c r="J40" s="16">
        <f t="shared" si="16"/>
        <v>0.77500000000000002</v>
      </c>
      <c r="N40" s="4">
        <v>9</v>
      </c>
      <c r="O40" s="4">
        <v>138.33000000000001</v>
      </c>
      <c r="P40" s="4">
        <v>80</v>
      </c>
      <c r="Q40" s="16">
        <f t="shared" si="17"/>
        <v>1</v>
      </c>
      <c r="AC40" s="4">
        <v>9</v>
      </c>
      <c r="AD40" s="4">
        <v>194.49</v>
      </c>
      <c r="AE40" s="4">
        <v>79</v>
      </c>
      <c r="AF40" s="16">
        <f t="shared" si="10"/>
        <v>0.98750000000000004</v>
      </c>
      <c r="AR40" s="4">
        <v>9</v>
      </c>
      <c r="AS40" s="4">
        <v>238.39</v>
      </c>
      <c r="AT40" s="4">
        <v>62</v>
      </c>
      <c r="AU40" s="16">
        <f t="shared" si="11"/>
        <v>0.77500000000000002</v>
      </c>
      <c r="BG40" s="4">
        <v>9</v>
      </c>
      <c r="BH40" s="4"/>
      <c r="BI40" s="4"/>
      <c r="BJ40" s="16">
        <f t="shared" si="12"/>
        <v>0</v>
      </c>
    </row>
    <row r="41" spans="1:62">
      <c r="F41" s="4">
        <v>10</v>
      </c>
      <c r="G41" s="1">
        <v>15</v>
      </c>
      <c r="H41" s="4">
        <v>233.4</v>
      </c>
      <c r="I41" s="4">
        <v>71</v>
      </c>
      <c r="J41" s="16">
        <f t="shared" si="16"/>
        <v>0.88749999999999996</v>
      </c>
      <c r="N41" s="4">
        <v>10</v>
      </c>
      <c r="O41" s="4">
        <v>140.55000000000001</v>
      </c>
      <c r="P41" s="4">
        <v>80</v>
      </c>
      <c r="Q41" s="16">
        <f t="shared" si="17"/>
        <v>1</v>
      </c>
      <c r="AC41" s="4">
        <v>10</v>
      </c>
      <c r="AD41" s="4">
        <v>213.93</v>
      </c>
      <c r="AE41" s="4">
        <v>77</v>
      </c>
      <c r="AF41" s="16">
        <f t="shared" si="10"/>
        <v>0.96250000000000002</v>
      </c>
      <c r="AR41" s="4">
        <v>10</v>
      </c>
      <c r="AS41" s="4">
        <v>122.4</v>
      </c>
      <c r="AT41" s="4">
        <v>71</v>
      </c>
      <c r="AU41" s="16">
        <f t="shared" si="11"/>
        <v>0.88749999999999996</v>
      </c>
      <c r="BG41" s="4">
        <v>10</v>
      </c>
      <c r="BH41" s="4"/>
      <c r="BI41" s="4"/>
      <c r="BJ41" s="16">
        <f t="shared" si="12"/>
        <v>0</v>
      </c>
    </row>
    <row r="42" spans="1:62">
      <c r="F42" s="4">
        <v>11</v>
      </c>
      <c r="N42" s="4">
        <v>11</v>
      </c>
      <c r="O42" s="4">
        <v>128.32</v>
      </c>
      <c r="P42" s="4">
        <v>80</v>
      </c>
      <c r="Q42" s="16">
        <f t="shared" si="17"/>
        <v>1</v>
      </c>
      <c r="AC42" s="4">
        <v>11</v>
      </c>
      <c r="AD42" s="4">
        <v>201.69</v>
      </c>
      <c r="AE42" s="4">
        <v>80</v>
      </c>
      <c r="AF42" s="16">
        <f t="shared" si="10"/>
        <v>1</v>
      </c>
      <c r="AR42" s="4">
        <v>11</v>
      </c>
      <c r="AS42" s="4">
        <v>282.33</v>
      </c>
      <c r="AT42" s="4">
        <v>80</v>
      </c>
      <c r="AU42" s="16">
        <f t="shared" si="11"/>
        <v>1</v>
      </c>
      <c r="BG42" s="4">
        <v>11</v>
      </c>
      <c r="BH42" s="4"/>
      <c r="BI42" s="4"/>
      <c r="BJ42" s="16">
        <f t="shared" si="12"/>
        <v>0</v>
      </c>
    </row>
    <row r="43" spans="1:62">
      <c r="F43" s="4">
        <v>12</v>
      </c>
      <c r="N43" s="4">
        <v>12</v>
      </c>
      <c r="O43" s="4">
        <v>140.56</v>
      </c>
      <c r="P43" s="4">
        <v>80</v>
      </c>
      <c r="Q43" s="16">
        <f t="shared" si="17"/>
        <v>1</v>
      </c>
      <c r="AC43" s="4">
        <v>12</v>
      </c>
      <c r="AD43" s="4">
        <v>218.94</v>
      </c>
      <c r="AE43" s="4">
        <v>80</v>
      </c>
      <c r="AF43" s="16">
        <f t="shared" si="10"/>
        <v>1</v>
      </c>
      <c r="AR43" s="4">
        <v>12</v>
      </c>
      <c r="AS43" s="4">
        <v>231.2</v>
      </c>
      <c r="AT43" s="4">
        <v>69</v>
      </c>
      <c r="AU43" s="16">
        <f t="shared" si="11"/>
        <v>0.86250000000000004</v>
      </c>
      <c r="BG43" s="4">
        <v>12</v>
      </c>
      <c r="BH43" s="4"/>
      <c r="BI43" s="4"/>
      <c r="BJ43" s="16">
        <f t="shared" si="12"/>
        <v>0</v>
      </c>
    </row>
    <row r="44" spans="1:62">
      <c r="F44" s="4">
        <v>13</v>
      </c>
      <c r="N44" s="4">
        <v>13</v>
      </c>
      <c r="O44" s="4">
        <v>133.32</v>
      </c>
      <c r="P44" s="4">
        <v>80</v>
      </c>
      <c r="Q44" s="16">
        <f t="shared" si="17"/>
        <v>1</v>
      </c>
      <c r="AC44" s="4">
        <v>13</v>
      </c>
      <c r="AD44" s="4">
        <v>189.47</v>
      </c>
      <c r="AE44" s="4">
        <v>76</v>
      </c>
      <c r="AF44" s="16">
        <f t="shared" si="10"/>
        <v>0.95</v>
      </c>
      <c r="AR44" s="4">
        <v>13</v>
      </c>
      <c r="AS44" s="4">
        <v>260.64</v>
      </c>
      <c r="AT44" s="4">
        <v>66</v>
      </c>
      <c r="AU44" s="16">
        <f t="shared" si="11"/>
        <v>0.82499999999999996</v>
      </c>
      <c r="BG44" s="4">
        <v>13</v>
      </c>
      <c r="BH44" s="4"/>
      <c r="BI44" s="4"/>
      <c r="BJ44" s="16">
        <f t="shared" si="12"/>
        <v>0</v>
      </c>
    </row>
    <row r="45" spans="1:62">
      <c r="F45" s="4">
        <v>14</v>
      </c>
      <c r="N45" s="4">
        <v>14</v>
      </c>
      <c r="O45" s="4">
        <v>152.78</v>
      </c>
      <c r="P45" s="4">
        <v>80</v>
      </c>
      <c r="Q45" s="16">
        <f t="shared" si="17"/>
        <v>1</v>
      </c>
      <c r="AC45" s="4">
        <v>14</v>
      </c>
      <c r="AD45" s="4">
        <v>74.38</v>
      </c>
      <c r="AE45" s="4">
        <v>15</v>
      </c>
      <c r="AF45" s="16">
        <f t="shared" si="10"/>
        <v>0.1875</v>
      </c>
      <c r="AR45" s="4">
        <v>14</v>
      </c>
      <c r="AS45" s="4">
        <v>74.38</v>
      </c>
      <c r="AT45" s="4">
        <v>15</v>
      </c>
      <c r="AU45" s="16">
        <f t="shared" si="11"/>
        <v>0.1875</v>
      </c>
      <c r="BG45" s="4">
        <v>14</v>
      </c>
      <c r="BH45" s="4"/>
      <c r="BI45" s="4"/>
      <c r="BJ45" s="16">
        <f t="shared" si="12"/>
        <v>0</v>
      </c>
    </row>
    <row r="46" spans="1:62">
      <c r="F46" s="4">
        <v>15</v>
      </c>
      <c r="N46" s="4">
        <v>15</v>
      </c>
      <c r="O46" s="4">
        <v>150.56</v>
      </c>
      <c r="P46" s="4">
        <v>80</v>
      </c>
      <c r="Q46" s="16">
        <f t="shared" si="17"/>
        <v>1</v>
      </c>
      <c r="AC46" s="4">
        <v>15</v>
      </c>
      <c r="AD46" s="4">
        <v>297.33</v>
      </c>
      <c r="AE46" s="4">
        <v>73</v>
      </c>
      <c r="AF46" s="16">
        <f t="shared" si="10"/>
        <v>0.91249999999999998</v>
      </c>
      <c r="AR46" s="4">
        <v>15</v>
      </c>
      <c r="AS46" s="4">
        <v>79.400000000000006</v>
      </c>
      <c r="AT46" s="4">
        <v>10</v>
      </c>
      <c r="AU46" s="16">
        <f t="shared" si="11"/>
        <v>0.125</v>
      </c>
      <c r="BG46" s="4">
        <v>15</v>
      </c>
      <c r="BH46" s="4"/>
      <c r="BI46" s="4"/>
      <c r="BJ46" s="16">
        <f t="shared" si="12"/>
        <v>0</v>
      </c>
    </row>
    <row r="47" spans="1:62">
      <c r="F47" s="4">
        <v>16</v>
      </c>
      <c r="N47" s="4">
        <v>16</v>
      </c>
      <c r="O47" s="4">
        <v>135.54</v>
      </c>
      <c r="P47" s="4">
        <v>80</v>
      </c>
      <c r="Q47" s="16">
        <f t="shared" si="17"/>
        <v>1</v>
      </c>
      <c r="AC47" s="4">
        <v>16</v>
      </c>
      <c r="AD47" s="4">
        <v>213.92</v>
      </c>
      <c r="AE47" s="4">
        <v>78</v>
      </c>
      <c r="AF47" s="16">
        <f t="shared" si="10"/>
        <v>0.97499999999999998</v>
      </c>
      <c r="AR47" s="4">
        <v>16</v>
      </c>
      <c r="AS47" s="4">
        <v>211.71</v>
      </c>
      <c r="AT47" s="4">
        <v>60</v>
      </c>
      <c r="AU47" s="16">
        <f t="shared" si="11"/>
        <v>0.75</v>
      </c>
      <c r="BG47" s="4">
        <v>16</v>
      </c>
      <c r="BH47" s="4"/>
      <c r="BI47" s="4"/>
      <c r="BJ47" s="16">
        <f t="shared" si="12"/>
        <v>0</v>
      </c>
    </row>
    <row r="48" spans="1:62">
      <c r="F48" s="4">
        <v>17</v>
      </c>
      <c r="N48" s="4">
        <v>17</v>
      </c>
      <c r="O48" s="4">
        <v>126.1</v>
      </c>
      <c r="P48" s="4">
        <v>80</v>
      </c>
      <c r="Q48" s="16">
        <f t="shared" si="17"/>
        <v>1</v>
      </c>
      <c r="AC48" s="4">
        <v>17</v>
      </c>
      <c r="AD48" s="4">
        <v>204.48</v>
      </c>
      <c r="AE48" s="4">
        <v>80</v>
      </c>
      <c r="AF48" s="16">
        <f t="shared" si="10"/>
        <v>1</v>
      </c>
      <c r="AR48" s="4">
        <v>17</v>
      </c>
      <c r="AS48" s="4">
        <v>218.94</v>
      </c>
      <c r="AT48" s="4">
        <v>55</v>
      </c>
      <c r="AU48" s="16">
        <f t="shared" si="11"/>
        <v>0.6875</v>
      </c>
      <c r="BG48" s="4">
        <v>17</v>
      </c>
      <c r="BH48" s="4"/>
      <c r="BI48" s="4"/>
      <c r="BJ48" s="16">
        <f t="shared" si="12"/>
        <v>0</v>
      </c>
    </row>
    <row r="49" spans="1:103">
      <c r="F49" s="4">
        <v>18</v>
      </c>
      <c r="N49" s="4">
        <v>18</v>
      </c>
      <c r="O49" s="4">
        <v>133.32</v>
      </c>
      <c r="P49" s="4">
        <v>80</v>
      </c>
      <c r="Q49" s="16">
        <f t="shared" si="17"/>
        <v>1</v>
      </c>
      <c r="AC49" s="4">
        <v>18</v>
      </c>
      <c r="AD49" s="4">
        <v>199.48</v>
      </c>
      <c r="AE49" s="4">
        <v>79</v>
      </c>
      <c r="AF49" s="16">
        <f t="shared" si="10"/>
        <v>0.98750000000000004</v>
      </c>
      <c r="AR49" s="4">
        <v>18</v>
      </c>
      <c r="AS49" s="4">
        <v>250.62</v>
      </c>
      <c r="AT49" s="4">
        <v>65</v>
      </c>
      <c r="AU49" s="16">
        <f t="shared" si="11"/>
        <v>0.8125</v>
      </c>
      <c r="BG49" s="4">
        <v>18</v>
      </c>
      <c r="BH49" s="4"/>
      <c r="BI49" s="4"/>
      <c r="BJ49" s="16">
        <f t="shared" si="12"/>
        <v>0</v>
      </c>
    </row>
    <row r="50" spans="1:103">
      <c r="F50" s="4">
        <v>19</v>
      </c>
      <c r="N50" s="4">
        <v>19</v>
      </c>
      <c r="O50" s="4">
        <v>126.1</v>
      </c>
      <c r="P50" s="4">
        <v>80</v>
      </c>
      <c r="Q50" s="16">
        <f t="shared" si="17"/>
        <v>1</v>
      </c>
      <c r="AC50" s="4">
        <v>19</v>
      </c>
      <c r="AD50" s="4">
        <v>172.24</v>
      </c>
      <c r="AE50" s="4">
        <v>77</v>
      </c>
      <c r="AF50" s="16">
        <f t="shared" si="10"/>
        <v>0.96250000000000002</v>
      </c>
      <c r="AR50" s="4">
        <v>19</v>
      </c>
      <c r="AS50" s="4">
        <v>206.72</v>
      </c>
      <c r="AT50" s="4">
        <v>66</v>
      </c>
      <c r="AU50" s="16">
        <f t="shared" si="11"/>
        <v>0.82499999999999996</v>
      </c>
      <c r="BG50" s="4">
        <v>19</v>
      </c>
      <c r="BH50" s="4"/>
      <c r="BI50" s="4"/>
      <c r="BJ50" s="16">
        <f t="shared" si="12"/>
        <v>0</v>
      </c>
    </row>
    <row r="51" spans="1:103">
      <c r="F51" s="4">
        <v>20</v>
      </c>
      <c r="N51" s="4">
        <v>20</v>
      </c>
      <c r="O51" s="4">
        <v>140.56</v>
      </c>
      <c r="P51" s="4">
        <v>80</v>
      </c>
      <c r="Q51" s="16">
        <f t="shared" si="17"/>
        <v>1</v>
      </c>
      <c r="AC51" s="4">
        <v>20</v>
      </c>
      <c r="AD51" s="4">
        <v>208.92</v>
      </c>
      <c r="AE51" s="4">
        <v>68</v>
      </c>
      <c r="AF51" s="16">
        <f t="shared" si="10"/>
        <v>0.85</v>
      </c>
      <c r="AR51" s="4">
        <v>20</v>
      </c>
      <c r="AS51" s="4">
        <v>213.95</v>
      </c>
      <c r="AT51" s="4">
        <v>66</v>
      </c>
      <c r="AU51" s="16">
        <f t="shared" si="11"/>
        <v>0.82499999999999996</v>
      </c>
      <c r="BG51" s="4">
        <v>20</v>
      </c>
      <c r="BH51" s="4"/>
      <c r="BI51" s="4"/>
      <c r="BJ51" s="16">
        <f t="shared" si="12"/>
        <v>0</v>
      </c>
    </row>
    <row r="53" spans="1:103">
      <c r="A53" s="182" t="s">
        <v>10</v>
      </c>
      <c r="B53" s="182"/>
      <c r="H53" s="1"/>
    </row>
    <row r="54" spans="1:103">
      <c r="A54" s="10">
        <v>1</v>
      </c>
      <c r="B54" s="11" t="s">
        <v>11</v>
      </c>
      <c r="H54" s="1"/>
    </row>
    <row r="55" spans="1:103" ht="15.75">
      <c r="H55" s="1"/>
      <c r="N55" s="183" t="s">
        <v>34</v>
      </c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  <c r="AA55" s="184"/>
      <c r="AB55" s="185"/>
      <c r="AC55" s="190" t="s">
        <v>35</v>
      </c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2"/>
      <c r="AR55" s="186" t="s">
        <v>36</v>
      </c>
      <c r="AS55" s="187"/>
      <c r="AT55" s="187"/>
      <c r="AU55" s="187"/>
      <c r="AV55" s="187"/>
      <c r="AW55" s="187"/>
      <c r="AX55" s="187"/>
      <c r="AY55" s="187"/>
      <c r="AZ55" s="187"/>
      <c r="BA55" s="187"/>
      <c r="BB55" s="187"/>
      <c r="BC55" s="187"/>
      <c r="BD55" s="187"/>
      <c r="BE55" s="187"/>
      <c r="BF55" s="188"/>
      <c r="BG55" s="176" t="s">
        <v>49</v>
      </c>
      <c r="BH55" s="177"/>
      <c r="BI55" s="177"/>
      <c r="BJ55" s="177"/>
      <c r="BK55" s="177"/>
      <c r="BL55" s="177"/>
      <c r="BM55" s="177"/>
      <c r="BN55" s="177"/>
      <c r="BO55" s="177"/>
      <c r="BP55" s="177"/>
      <c r="BQ55" s="177"/>
      <c r="BR55" s="177"/>
      <c r="BS55" s="177"/>
      <c r="BT55" s="177"/>
      <c r="BU55" s="178"/>
      <c r="BV55" s="170" t="s">
        <v>52</v>
      </c>
      <c r="BW55" s="171"/>
      <c r="BX55" s="171"/>
      <c r="BY55" s="171"/>
      <c r="BZ55" s="171"/>
      <c r="CA55" s="171"/>
      <c r="CB55" s="171"/>
      <c r="CC55" s="171"/>
      <c r="CD55" s="171"/>
      <c r="CE55" s="171"/>
      <c r="CF55" s="171"/>
      <c r="CG55" s="171"/>
      <c r="CH55" s="171"/>
      <c r="CI55" s="171"/>
      <c r="CJ55" s="172"/>
      <c r="CK55" s="173" t="s">
        <v>53</v>
      </c>
      <c r="CL55" s="174"/>
      <c r="CM55" s="174"/>
      <c r="CN55" s="174"/>
      <c r="CO55" s="174"/>
      <c r="CP55" s="174"/>
      <c r="CQ55" s="174"/>
      <c r="CR55" s="174"/>
      <c r="CS55" s="174"/>
      <c r="CT55" s="174"/>
      <c r="CU55" s="174"/>
      <c r="CV55" s="174"/>
      <c r="CW55" s="174"/>
      <c r="CX55" s="174"/>
      <c r="CY55" s="175"/>
    </row>
    <row r="56" spans="1:103" ht="60">
      <c r="A56" s="3" t="s">
        <v>4</v>
      </c>
      <c r="B56" s="3" t="s">
        <v>7</v>
      </c>
      <c r="C56" s="3" t="s">
        <v>8</v>
      </c>
      <c r="D56" s="3" t="s">
        <v>32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12</v>
      </c>
      <c r="L56" s="9" t="s">
        <v>13</v>
      </c>
      <c r="M56" s="9" t="s">
        <v>9</v>
      </c>
      <c r="N56" s="3" t="s">
        <v>43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44</v>
      </c>
      <c r="U56" s="3" t="s">
        <v>41</v>
      </c>
      <c r="V56" s="3" t="s">
        <v>9</v>
      </c>
      <c r="W56" s="41" t="s">
        <v>38</v>
      </c>
      <c r="X56" s="61" t="s">
        <v>56</v>
      </c>
      <c r="Y56" s="41" t="s">
        <v>9</v>
      </c>
      <c r="Z56" s="41" t="s">
        <v>56</v>
      </c>
      <c r="AA56" s="41" t="s">
        <v>37</v>
      </c>
      <c r="AB56" s="41" t="s">
        <v>56</v>
      </c>
      <c r="AC56" s="3" t="s">
        <v>43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44</v>
      </c>
      <c r="AJ56" s="3" t="s">
        <v>41</v>
      </c>
      <c r="AK56" s="3" t="s">
        <v>9</v>
      </c>
      <c r="AL56" s="46" t="s">
        <v>38</v>
      </c>
      <c r="AM56" s="46" t="s">
        <v>56</v>
      </c>
      <c r="AN56" s="46" t="s">
        <v>9</v>
      </c>
      <c r="AO56" s="46" t="s">
        <v>56</v>
      </c>
      <c r="AP56" s="46" t="s">
        <v>37</v>
      </c>
      <c r="AQ56" s="46" t="s">
        <v>56</v>
      </c>
      <c r="AR56" s="3" t="s">
        <v>43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44</v>
      </c>
      <c r="AY56" s="3" t="s">
        <v>41</v>
      </c>
      <c r="AZ56" s="3" t="s">
        <v>9</v>
      </c>
      <c r="BA56" s="107" t="s">
        <v>38</v>
      </c>
      <c r="BB56" s="107" t="s">
        <v>56</v>
      </c>
      <c r="BC56" s="107" t="s">
        <v>9</v>
      </c>
      <c r="BD56" s="107" t="s">
        <v>56</v>
      </c>
      <c r="BE56" s="107" t="s">
        <v>37</v>
      </c>
      <c r="BF56" s="107" t="s">
        <v>56</v>
      </c>
      <c r="BG56" s="3" t="s">
        <v>43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44</v>
      </c>
      <c r="BN56" s="3" t="s">
        <v>41</v>
      </c>
      <c r="BO56" s="3" t="s">
        <v>9</v>
      </c>
      <c r="BP56" s="108" t="s">
        <v>38</v>
      </c>
      <c r="BQ56" s="108" t="s">
        <v>56</v>
      </c>
      <c r="BR56" s="108" t="s">
        <v>9</v>
      </c>
      <c r="BS56" s="108" t="s">
        <v>56</v>
      </c>
      <c r="BT56" s="108" t="s">
        <v>37</v>
      </c>
      <c r="BU56" s="108" t="s">
        <v>56</v>
      </c>
      <c r="BV56" s="3" t="s">
        <v>43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44</v>
      </c>
      <c r="CC56" s="3" t="s">
        <v>41</v>
      </c>
      <c r="CD56" s="3" t="s">
        <v>9</v>
      </c>
      <c r="CE56" s="127" t="s">
        <v>38</v>
      </c>
      <c r="CF56" s="127" t="s">
        <v>56</v>
      </c>
      <c r="CG56" s="127" t="s">
        <v>9</v>
      </c>
      <c r="CH56" s="127" t="s">
        <v>56</v>
      </c>
      <c r="CI56" s="127" t="s">
        <v>37</v>
      </c>
      <c r="CJ56" s="127" t="s">
        <v>56</v>
      </c>
      <c r="CK56" s="3" t="s">
        <v>43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44</v>
      </c>
      <c r="CR56" s="3" t="s">
        <v>41</v>
      </c>
      <c r="CS56" s="3" t="s">
        <v>9</v>
      </c>
      <c r="CT56" s="133" t="s">
        <v>38</v>
      </c>
      <c r="CU56" s="133" t="s">
        <v>56</v>
      </c>
      <c r="CV56" s="133" t="s">
        <v>9</v>
      </c>
      <c r="CW56" s="133" t="s">
        <v>56</v>
      </c>
      <c r="CX56" s="133" t="s">
        <v>37</v>
      </c>
      <c r="CY56" s="133" t="s">
        <v>56</v>
      </c>
    </row>
    <row r="57" spans="1:103">
      <c r="A57" s="4">
        <f>A32</f>
        <v>80</v>
      </c>
      <c r="B57" s="13">
        <f>B32</f>
        <v>100</v>
      </c>
      <c r="C57" s="13">
        <f t="shared" ref="C57:D57" si="20">C32</f>
        <v>100</v>
      </c>
      <c r="D57" s="13">
        <f t="shared" si="20"/>
        <v>8.0000000000000002E-3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288.33999999999997</v>
      </c>
      <c r="P57" s="4">
        <v>79</v>
      </c>
      <c r="Q57" s="16">
        <f>P57/A$33</f>
        <v>0.98750000000000004</v>
      </c>
      <c r="R57" s="92">
        <f>AVERAGE(O57:O76)</f>
        <v>285.11</v>
      </c>
      <c r="S57" s="92">
        <f>AVERAGEIF(O57:O76,"&gt;0")</f>
        <v>285.11</v>
      </c>
      <c r="T57" s="92">
        <f>VAR(O57:O76)</f>
        <v>1079.1500631578658</v>
      </c>
      <c r="U57" s="92">
        <f>STDEV(O57:O76)</f>
        <v>32.850419527882224</v>
      </c>
      <c r="V57" s="93">
        <f>AVERAGE(Q57:Q76)</f>
        <v>0.99375000000000013</v>
      </c>
      <c r="W57" s="44">
        <v>285</v>
      </c>
      <c r="X57" s="62">
        <v>15.4</v>
      </c>
      <c r="Y57" s="62">
        <v>79.5</v>
      </c>
      <c r="Z57" s="62">
        <v>0.24</v>
      </c>
      <c r="AA57" s="45">
        <f>Y57/$A58</f>
        <v>0.99375000000000002</v>
      </c>
      <c r="AB57" s="45">
        <f>Z57/$A$33</f>
        <v>3.0000000000000001E-3</v>
      </c>
      <c r="AC57" s="4">
        <v>1</v>
      </c>
      <c r="AD57" s="4">
        <v>288.33999999999997</v>
      </c>
      <c r="AE57" s="4">
        <v>79</v>
      </c>
      <c r="AF57" s="16">
        <f t="shared" ref="AF57:AF76" si="21">AE57/A$34</f>
        <v>0.98750000000000004</v>
      </c>
      <c r="AG57" s="92">
        <f>AVERAGE(AD57:AD76)</f>
        <v>285.11</v>
      </c>
      <c r="AH57" s="92">
        <f>AVERAGEIF(AD57:AD76,"&gt;0")</f>
        <v>285.11</v>
      </c>
      <c r="AI57" s="92">
        <f>VAR(AD57:AD76)</f>
        <v>1079.1500631578658</v>
      </c>
      <c r="AJ57" s="92">
        <f>STDEV(AD57:AD76)</f>
        <v>32.850419527882224</v>
      </c>
      <c r="AK57" s="93">
        <f>AVERAGE(AF57:AF76)</f>
        <v>0.99375000000000013</v>
      </c>
      <c r="AL57" s="48">
        <v>285</v>
      </c>
      <c r="AM57" s="63">
        <v>15.4</v>
      </c>
      <c r="AN57" s="63">
        <v>79.5</v>
      </c>
      <c r="AO57" s="63">
        <v>0.24</v>
      </c>
      <c r="AP57" s="49">
        <f>AN57/$A59</f>
        <v>0.99375000000000002</v>
      </c>
      <c r="AQ57" s="49">
        <f>AO57/$A$34</f>
        <v>3.0000000000000001E-3</v>
      </c>
      <c r="AR57" s="4">
        <v>1</v>
      </c>
      <c r="AS57" s="4">
        <v>288.33999999999997</v>
      </c>
      <c r="AT57" s="4">
        <v>79</v>
      </c>
      <c r="AU57" s="16">
        <f t="shared" ref="AU57:AU76" si="22">AT57/A$35</f>
        <v>0.98750000000000004</v>
      </c>
      <c r="AV57" s="92">
        <f>AVERAGE(AS57:AS76)</f>
        <v>285.11</v>
      </c>
      <c r="AW57" s="92">
        <f>AVERAGEIF(AS57:AS76,"&gt;0")</f>
        <v>285.11</v>
      </c>
      <c r="AX57" s="92">
        <f>VAR(AS57:AS76)</f>
        <v>1079.1500631578658</v>
      </c>
      <c r="AY57" s="92">
        <f>STDEV(AS57:AS76)</f>
        <v>32.850419527882224</v>
      </c>
      <c r="AZ57" s="93">
        <f>AVERAGE(AU57:AU76)</f>
        <v>0.99375000000000013</v>
      </c>
      <c r="BA57" s="121">
        <v>285</v>
      </c>
      <c r="BB57" s="122">
        <v>15.4</v>
      </c>
      <c r="BC57" s="122">
        <v>79.5</v>
      </c>
      <c r="BD57" s="122">
        <v>0.24</v>
      </c>
      <c r="BE57" s="123">
        <f>BC57/$A60</f>
        <v>0.99375000000000002</v>
      </c>
      <c r="BF57" s="123">
        <f>BD57/$A$35</f>
        <v>3.0000000000000001E-3</v>
      </c>
      <c r="BG57" s="4">
        <v>1</v>
      </c>
      <c r="BH57" s="4">
        <v>165.03</v>
      </c>
      <c r="BI57" s="4">
        <v>78</v>
      </c>
      <c r="BJ57" s="16">
        <f t="shared" ref="BJ57:BJ76" si="23">BI57/A$61</f>
        <v>0.97499999999999998</v>
      </c>
      <c r="BK57" s="92">
        <f>AVERAGE(BH57:BH76)</f>
        <v>187.72749999999999</v>
      </c>
      <c r="BL57" s="92">
        <f>AVERAGEIF(BH57:BH76,"&gt;0")</f>
        <v>187.72749999999999</v>
      </c>
      <c r="BM57" s="92">
        <f>VAR(BH57:BH76)</f>
        <v>1037.4908197368557</v>
      </c>
      <c r="BN57" s="92">
        <f>STDEV(BH57:BH76)</f>
        <v>32.210104311176259</v>
      </c>
      <c r="BO57" s="93">
        <f>AVERAGE(BJ57:BJ76)</f>
        <v>0.95937499999999998</v>
      </c>
      <c r="BP57" s="104">
        <v>187</v>
      </c>
      <c r="BQ57" s="105">
        <v>14.8</v>
      </c>
      <c r="BR57" s="105">
        <v>76.599999999999994</v>
      </c>
      <c r="BS57" s="105">
        <v>3.38</v>
      </c>
      <c r="BT57" s="106">
        <f>BR57/$A61</f>
        <v>0.95749999999999991</v>
      </c>
      <c r="BU57" s="106">
        <f>BS57/$A$61</f>
        <v>4.2249999999999996E-2</v>
      </c>
      <c r="BV57" s="4">
        <v>1</v>
      </c>
      <c r="BW57" s="4">
        <v>128.32</v>
      </c>
      <c r="BX57" s="4">
        <v>29</v>
      </c>
      <c r="BY57" s="16">
        <f t="shared" ref="BY57:BY76" si="24">BX57/A$62</f>
        <v>0.36249999999999999</v>
      </c>
      <c r="BZ57" s="92">
        <f>AVERAGE(BW57:BW76)</f>
        <v>128.04199999999997</v>
      </c>
      <c r="CA57" s="92">
        <f>AVERAGEIF(BW57:BW76,"&gt;0")</f>
        <v>128.04199999999997</v>
      </c>
      <c r="CB57" s="92">
        <f>VAR(BW57:BW76)</f>
        <v>6178.8789221052702</v>
      </c>
      <c r="CC57" s="92">
        <f>STDEV(BW57:BW76)</f>
        <v>78.605845343112179</v>
      </c>
      <c r="CD57" s="93">
        <f>AVERAGE(BY57:BY76)</f>
        <v>0.33875</v>
      </c>
      <c r="CE57" s="124">
        <v>128</v>
      </c>
      <c r="CF57" s="125">
        <v>36.799999999999997</v>
      </c>
      <c r="CG57" s="125">
        <v>27.1</v>
      </c>
      <c r="CH57" s="125">
        <v>9.77</v>
      </c>
      <c r="CI57" s="126">
        <f>CG57/$A62</f>
        <v>0.33875</v>
      </c>
      <c r="CJ57" s="126">
        <f>CH57/$A$62</f>
        <v>0.122125</v>
      </c>
      <c r="CK57" s="4">
        <v>1</v>
      </c>
      <c r="CL57" s="4">
        <v>30.47</v>
      </c>
      <c r="CM57" s="4">
        <v>4</v>
      </c>
      <c r="CN57" s="16">
        <f t="shared" ref="CN57:CN62" si="25">CM57/A$63</f>
        <v>0.05</v>
      </c>
      <c r="CO57" s="92">
        <f>AVERAGE(CL57:CL76)</f>
        <v>16.190000000000005</v>
      </c>
      <c r="CP57" s="92">
        <f>AVERAGEIF(CL57:CL76,"&gt;0")</f>
        <v>24.907692307692312</v>
      </c>
      <c r="CQ57" s="92">
        <f>VAR(CL57:CL76)</f>
        <v>236.32652631578947</v>
      </c>
      <c r="CR57" s="92">
        <f>STDEV(CL57:CL76)</f>
        <v>15.372915348618474</v>
      </c>
      <c r="CS57" s="93">
        <f>AVERAGE(CN57:CN76)</f>
        <v>2.9125000000000002E-2</v>
      </c>
      <c r="CT57" s="130">
        <v>16.2</v>
      </c>
      <c r="CU57" s="131">
        <v>7.19</v>
      </c>
      <c r="CV57" s="131">
        <v>2.5</v>
      </c>
      <c r="CW57" s="131">
        <v>0.752</v>
      </c>
      <c r="CX57" s="132">
        <f>CV57/$A63</f>
        <v>3.125E-2</v>
      </c>
      <c r="CY57" s="132">
        <f>CW57/$A$63</f>
        <v>9.4000000000000004E-3</v>
      </c>
    </row>
    <row r="58" spans="1:103">
      <c r="A58" s="4">
        <f t="shared" ref="A58:A61" si="26">A33</f>
        <v>80</v>
      </c>
      <c r="B58" s="14">
        <f t="shared" ref="B58:D61" si="27">B33</f>
        <v>63</v>
      </c>
      <c r="C58" s="14">
        <f t="shared" si="27"/>
        <v>63</v>
      </c>
      <c r="D58" s="14">
        <f t="shared" si="27"/>
        <v>2.0156210632401108E-2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241.1</v>
      </c>
      <c r="P58" s="4">
        <v>80</v>
      </c>
      <c r="Q58" s="16">
        <f t="shared" ref="Q58:Q76" si="28">P58/A$33</f>
        <v>1</v>
      </c>
      <c r="AC58" s="4">
        <v>2</v>
      </c>
      <c r="AD58" s="4">
        <v>241.1</v>
      </c>
      <c r="AE58" s="4">
        <v>80</v>
      </c>
      <c r="AF58" s="16">
        <f t="shared" si="21"/>
        <v>1</v>
      </c>
      <c r="AO58" s="64"/>
      <c r="AR58" s="4">
        <v>2</v>
      </c>
      <c r="AS58" s="4">
        <v>241.1</v>
      </c>
      <c r="AT58" s="4">
        <v>80</v>
      </c>
      <c r="AU58" s="16">
        <f t="shared" si="22"/>
        <v>1</v>
      </c>
      <c r="BG58" s="4">
        <v>2</v>
      </c>
      <c r="BH58" s="4">
        <v>165</v>
      </c>
      <c r="BI58" s="4">
        <v>80</v>
      </c>
      <c r="BJ58" s="16">
        <f t="shared" si="23"/>
        <v>1</v>
      </c>
      <c r="BV58" s="4">
        <v>2</v>
      </c>
      <c r="BW58" s="4">
        <v>172.25</v>
      </c>
      <c r="BX58" s="4">
        <v>31</v>
      </c>
      <c r="BY58" s="16">
        <f t="shared" si="24"/>
        <v>0.38750000000000001</v>
      </c>
      <c r="CK58" s="4">
        <v>2</v>
      </c>
      <c r="CL58" s="4">
        <v>0</v>
      </c>
      <c r="CM58" s="4">
        <v>1</v>
      </c>
      <c r="CN58" s="16">
        <f t="shared" si="25"/>
        <v>1.2500000000000001E-2</v>
      </c>
    </row>
    <row r="59" spans="1:103">
      <c r="A59" s="4">
        <f t="shared" si="26"/>
        <v>80</v>
      </c>
      <c r="B59" s="47">
        <f t="shared" si="27"/>
        <v>89</v>
      </c>
      <c r="C59" s="47">
        <f t="shared" si="27"/>
        <v>89</v>
      </c>
      <c r="D59" s="47">
        <f t="shared" si="27"/>
        <v>1.0099734881959348E-2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330.55</v>
      </c>
      <c r="P59" s="4">
        <v>80</v>
      </c>
      <c r="Q59" s="16">
        <f t="shared" si="28"/>
        <v>1</v>
      </c>
      <c r="U59" s="189" t="s">
        <v>57</v>
      </c>
      <c r="AC59" s="4">
        <v>3</v>
      </c>
      <c r="AD59" s="4">
        <v>330.55</v>
      </c>
      <c r="AE59" s="4">
        <v>80</v>
      </c>
      <c r="AF59" s="16">
        <f t="shared" si="21"/>
        <v>1</v>
      </c>
      <c r="AJ59" s="189" t="s">
        <v>57</v>
      </c>
      <c r="AR59" s="4">
        <v>3</v>
      </c>
      <c r="AS59" s="4">
        <v>330.55</v>
      </c>
      <c r="AT59" s="4">
        <v>80</v>
      </c>
      <c r="AU59" s="16">
        <f t="shared" si="22"/>
        <v>1</v>
      </c>
      <c r="AY59" s="189" t="s">
        <v>57</v>
      </c>
      <c r="BG59" s="4">
        <v>3</v>
      </c>
      <c r="BH59" s="4">
        <v>135.56</v>
      </c>
      <c r="BI59" s="4">
        <v>79</v>
      </c>
      <c r="BJ59" s="16">
        <f t="shared" si="23"/>
        <v>0.98750000000000004</v>
      </c>
      <c r="BN59" s="189" t="s">
        <v>57</v>
      </c>
      <c r="BV59" s="4">
        <v>3</v>
      </c>
      <c r="BW59" s="4">
        <v>184.46</v>
      </c>
      <c r="BX59" s="4">
        <v>45</v>
      </c>
      <c r="BY59" s="16">
        <f t="shared" si="24"/>
        <v>0.5625</v>
      </c>
      <c r="CC59" s="189" t="s">
        <v>57</v>
      </c>
      <c r="CK59" s="4">
        <v>3</v>
      </c>
      <c r="CL59" s="4">
        <v>37.700000000000003</v>
      </c>
      <c r="CM59" s="4">
        <v>6</v>
      </c>
      <c r="CN59" s="16">
        <f t="shared" si="25"/>
        <v>7.4999999999999997E-2</v>
      </c>
      <c r="CR59" s="189" t="s">
        <v>57</v>
      </c>
    </row>
    <row r="60" spans="1:103">
      <c r="A60" s="4">
        <f t="shared" si="26"/>
        <v>80</v>
      </c>
      <c r="B60" s="50">
        <f t="shared" si="27"/>
        <v>100</v>
      </c>
      <c r="C60" s="50">
        <f t="shared" si="27"/>
        <v>100</v>
      </c>
      <c r="D60" s="50">
        <f t="shared" si="27"/>
        <v>8.0000000000000002E-3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325.55</v>
      </c>
      <c r="P60" s="4">
        <v>80</v>
      </c>
      <c r="Q60" s="16">
        <f t="shared" si="28"/>
        <v>1</v>
      </c>
      <c r="U60" s="163"/>
      <c r="AC60" s="4">
        <v>4</v>
      </c>
      <c r="AD60" s="4">
        <v>325.55</v>
      </c>
      <c r="AE60" s="4">
        <v>80</v>
      </c>
      <c r="AF60" s="16">
        <f t="shared" si="21"/>
        <v>1</v>
      </c>
      <c r="AJ60" s="163"/>
      <c r="AR60" s="4">
        <v>4</v>
      </c>
      <c r="AS60" s="4">
        <v>325.55</v>
      </c>
      <c r="AT60" s="4">
        <v>80</v>
      </c>
      <c r="AU60" s="16">
        <f t="shared" si="22"/>
        <v>1</v>
      </c>
      <c r="AY60" s="163"/>
      <c r="BG60" s="4">
        <v>4</v>
      </c>
      <c r="BH60" s="4">
        <v>165.04</v>
      </c>
      <c r="BI60" s="4">
        <v>79</v>
      </c>
      <c r="BJ60" s="16">
        <f t="shared" si="23"/>
        <v>0.98750000000000004</v>
      </c>
      <c r="BN60" s="163"/>
      <c r="BV60" s="4">
        <v>4</v>
      </c>
      <c r="BW60" s="4">
        <v>267.89</v>
      </c>
      <c r="BX60" s="4">
        <v>50</v>
      </c>
      <c r="BY60" s="16">
        <f t="shared" si="24"/>
        <v>0.625</v>
      </c>
      <c r="CC60" s="163"/>
      <c r="CK60" s="4">
        <v>4</v>
      </c>
      <c r="CL60" s="4">
        <v>0</v>
      </c>
      <c r="CM60" s="4">
        <v>1</v>
      </c>
      <c r="CN60" s="16">
        <f t="shared" si="25"/>
        <v>1.2500000000000001E-2</v>
      </c>
      <c r="CR60" s="163"/>
    </row>
    <row r="61" spans="1:103">
      <c r="A61" s="4">
        <f t="shared" si="26"/>
        <v>80</v>
      </c>
      <c r="B61" s="111">
        <f t="shared" si="27"/>
        <v>283</v>
      </c>
      <c r="C61" s="111">
        <f t="shared" si="27"/>
        <v>283</v>
      </c>
      <c r="D61" s="111">
        <f t="shared" si="27"/>
        <v>9.9888873628088746E-4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288.36</v>
      </c>
      <c r="P61" s="4">
        <v>79</v>
      </c>
      <c r="Q61" s="16">
        <f t="shared" si="28"/>
        <v>0.98750000000000004</v>
      </c>
      <c r="U61">
        <f>CONFIDENCE(0.05,U57,20)</f>
        <v>14.397066591792935</v>
      </c>
      <c r="AC61" s="4">
        <v>5</v>
      </c>
      <c r="AD61" s="4">
        <v>288.36</v>
      </c>
      <c r="AE61" s="4">
        <v>79</v>
      </c>
      <c r="AF61" s="16">
        <f t="shared" si="21"/>
        <v>0.98750000000000004</v>
      </c>
      <c r="AJ61">
        <f>CONFIDENCE(0.05,AJ57,20)</f>
        <v>14.397066591792935</v>
      </c>
      <c r="AR61" s="4">
        <v>5</v>
      </c>
      <c r="AS61" s="4">
        <v>288.36</v>
      </c>
      <c r="AT61" s="4">
        <v>79</v>
      </c>
      <c r="AU61" s="16">
        <f t="shared" si="22"/>
        <v>0.98750000000000004</v>
      </c>
      <c r="AY61">
        <f>CONFIDENCE(0.05,AY57,20)</f>
        <v>14.397066591792935</v>
      </c>
      <c r="BG61" s="4">
        <v>5</v>
      </c>
      <c r="BH61" s="4">
        <v>140.55000000000001</v>
      </c>
      <c r="BI61" s="4">
        <v>52</v>
      </c>
      <c r="BJ61" s="16">
        <f t="shared" si="23"/>
        <v>0.65</v>
      </c>
      <c r="BN61">
        <f>CONFIDENCE(0.05,BN57,20)</f>
        <v>14.116441231534457</v>
      </c>
      <c r="BV61" s="4">
        <v>5</v>
      </c>
      <c r="BW61" s="4">
        <v>62.15</v>
      </c>
      <c r="BX61" s="4">
        <v>8</v>
      </c>
      <c r="BY61" s="16">
        <f t="shared" si="24"/>
        <v>0.1</v>
      </c>
      <c r="CC61">
        <f>CONFIDENCE(0.05,CC57,20)</f>
        <v>34.449897632157267</v>
      </c>
      <c r="CK61" s="4">
        <v>5</v>
      </c>
      <c r="CL61" s="4">
        <v>37.69</v>
      </c>
      <c r="CM61" s="4">
        <v>4</v>
      </c>
      <c r="CN61" s="16">
        <f t="shared" si="25"/>
        <v>0.05</v>
      </c>
      <c r="CR61">
        <f>CONFIDENCE(0.05,CR57,20)</f>
        <v>6.7373534087198941</v>
      </c>
    </row>
    <row r="62" spans="1:103">
      <c r="A62" s="1">
        <f t="shared" ref="A62:D62" si="29">A37</f>
        <v>80</v>
      </c>
      <c r="B62" s="128">
        <f t="shared" si="29"/>
        <v>400</v>
      </c>
      <c r="C62" s="128">
        <f t="shared" si="29"/>
        <v>400</v>
      </c>
      <c r="D62" s="136">
        <f t="shared" si="29"/>
        <v>5.0000000000000001E-4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231.1</v>
      </c>
      <c r="P62" s="4">
        <v>79</v>
      </c>
      <c r="Q62" s="16">
        <f t="shared" si="28"/>
        <v>0.98750000000000004</v>
      </c>
      <c r="AC62" s="4">
        <v>6</v>
      </c>
      <c r="AD62" s="4">
        <v>231.1</v>
      </c>
      <c r="AE62" s="4">
        <v>79</v>
      </c>
      <c r="AF62" s="16">
        <f t="shared" si="21"/>
        <v>0.98750000000000004</v>
      </c>
      <c r="AR62" s="4">
        <v>6</v>
      </c>
      <c r="AS62" s="4">
        <v>231.1</v>
      </c>
      <c r="AT62" s="4">
        <v>79</v>
      </c>
      <c r="AU62" s="16">
        <f t="shared" si="22"/>
        <v>0.98750000000000004</v>
      </c>
      <c r="BG62" s="4">
        <v>6</v>
      </c>
      <c r="BH62" s="4">
        <v>194.48</v>
      </c>
      <c r="BI62" s="4">
        <v>80</v>
      </c>
      <c r="BJ62" s="16">
        <f t="shared" si="23"/>
        <v>1</v>
      </c>
      <c r="BV62" s="4">
        <v>6</v>
      </c>
      <c r="BW62" s="4">
        <v>74.39</v>
      </c>
      <c r="BX62" s="4">
        <v>9</v>
      </c>
      <c r="BY62" s="16">
        <f t="shared" si="24"/>
        <v>0.1125</v>
      </c>
      <c r="CK62" s="4">
        <v>6</v>
      </c>
      <c r="CL62" s="4">
        <v>13.23</v>
      </c>
      <c r="CM62" s="4">
        <v>2</v>
      </c>
      <c r="CN62" s="16">
        <f t="shared" si="25"/>
        <v>2.5000000000000001E-2</v>
      </c>
    </row>
    <row r="63" spans="1:103">
      <c r="A63" s="1">
        <f t="shared" ref="A63:D63" si="30">A38</f>
        <v>80</v>
      </c>
      <c r="B63" s="135">
        <f t="shared" si="30"/>
        <v>894</v>
      </c>
      <c r="C63" s="135">
        <f t="shared" si="30"/>
        <v>894</v>
      </c>
      <c r="D63" s="137">
        <f t="shared" si="30"/>
        <v>1.0009559128968164E-4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320.55</v>
      </c>
      <c r="P63" s="4">
        <v>79</v>
      </c>
      <c r="Q63" s="16">
        <f t="shared" si="28"/>
        <v>0.98750000000000004</v>
      </c>
      <c r="AC63" s="4">
        <v>7</v>
      </c>
      <c r="AD63" s="4">
        <v>320.55</v>
      </c>
      <c r="AE63" s="4">
        <v>79</v>
      </c>
      <c r="AF63" s="16">
        <f t="shared" si="21"/>
        <v>0.98750000000000004</v>
      </c>
      <c r="AR63" s="4">
        <v>7</v>
      </c>
      <c r="AS63" s="4">
        <v>320.55</v>
      </c>
      <c r="AT63" s="4">
        <v>79</v>
      </c>
      <c r="AU63" s="16">
        <f t="shared" si="22"/>
        <v>0.98750000000000004</v>
      </c>
      <c r="BG63" s="4">
        <v>7</v>
      </c>
      <c r="BH63" s="4">
        <v>165.03</v>
      </c>
      <c r="BI63" s="4">
        <v>79</v>
      </c>
      <c r="BJ63" s="16">
        <f t="shared" si="23"/>
        <v>0.98750000000000004</v>
      </c>
      <c r="BV63" s="4">
        <v>7</v>
      </c>
      <c r="BW63" s="4">
        <v>177.25</v>
      </c>
      <c r="BX63" s="4">
        <v>57</v>
      </c>
      <c r="BY63" s="16">
        <f t="shared" si="24"/>
        <v>0.71250000000000002</v>
      </c>
      <c r="CK63" s="4">
        <v>7</v>
      </c>
      <c r="CL63" s="4">
        <v>37.700000000000003</v>
      </c>
      <c r="CM63" s="4">
        <v>5</v>
      </c>
      <c r="CN63" s="16">
        <v>0.02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310.55</v>
      </c>
      <c r="P64" s="4">
        <v>79</v>
      </c>
      <c r="Q64" s="16">
        <f t="shared" si="28"/>
        <v>0.98750000000000004</v>
      </c>
      <c r="AC64" s="4">
        <v>8</v>
      </c>
      <c r="AD64" s="4">
        <v>310.55</v>
      </c>
      <c r="AE64" s="4">
        <v>79</v>
      </c>
      <c r="AF64" s="16">
        <f t="shared" si="21"/>
        <v>0.98750000000000004</v>
      </c>
      <c r="AR64" s="4">
        <v>8</v>
      </c>
      <c r="AS64" s="4">
        <v>310.55</v>
      </c>
      <c r="AT64" s="4">
        <v>79</v>
      </c>
      <c r="AU64" s="16">
        <f t="shared" si="22"/>
        <v>0.98750000000000004</v>
      </c>
      <c r="BG64" s="4">
        <v>8</v>
      </c>
      <c r="BH64" s="4">
        <v>172.23</v>
      </c>
      <c r="BI64" s="4">
        <v>80</v>
      </c>
      <c r="BJ64" s="16">
        <f t="shared" si="23"/>
        <v>1</v>
      </c>
      <c r="BV64" s="4">
        <v>8</v>
      </c>
      <c r="BW64" s="4">
        <v>226.19</v>
      </c>
      <c r="BX64" s="4">
        <v>60</v>
      </c>
      <c r="BY64" s="16">
        <f t="shared" si="24"/>
        <v>0.75</v>
      </c>
      <c r="CK64" s="4">
        <v>8</v>
      </c>
      <c r="CL64" s="4">
        <v>13.23</v>
      </c>
      <c r="CM64" s="4">
        <v>2</v>
      </c>
      <c r="CN64" s="16">
        <f t="shared" ref="CN64:CN76" si="31">CM64/A$63</f>
        <v>2.5000000000000001E-2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278.33</v>
      </c>
      <c r="P65" s="4">
        <v>80</v>
      </c>
      <c r="Q65" s="16">
        <f t="shared" si="28"/>
        <v>1</v>
      </c>
      <c r="AC65" s="4">
        <v>9</v>
      </c>
      <c r="AD65" s="4">
        <v>278.33</v>
      </c>
      <c r="AE65" s="4">
        <v>80</v>
      </c>
      <c r="AF65" s="16">
        <f t="shared" si="21"/>
        <v>1</v>
      </c>
      <c r="AR65" s="4">
        <v>9</v>
      </c>
      <c r="AS65" s="4">
        <v>278.33</v>
      </c>
      <c r="AT65" s="4">
        <v>80</v>
      </c>
      <c r="AU65" s="16">
        <f t="shared" si="22"/>
        <v>1</v>
      </c>
      <c r="BG65" s="4">
        <v>9</v>
      </c>
      <c r="BH65" s="4">
        <v>201.73</v>
      </c>
      <c r="BI65" s="4">
        <v>80</v>
      </c>
      <c r="BJ65" s="16">
        <f t="shared" si="23"/>
        <v>1</v>
      </c>
      <c r="BV65" s="4">
        <v>9</v>
      </c>
      <c r="BW65" s="4">
        <v>42.71</v>
      </c>
      <c r="BX65" s="4">
        <v>8</v>
      </c>
      <c r="BY65" s="16">
        <f t="shared" si="24"/>
        <v>0.1</v>
      </c>
      <c r="CK65" s="4">
        <v>9</v>
      </c>
      <c r="CL65" s="4">
        <v>0</v>
      </c>
      <c r="CM65" s="4">
        <v>1</v>
      </c>
      <c r="CN65" s="16">
        <f t="shared" si="31"/>
        <v>1.2500000000000001E-2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273.32</v>
      </c>
      <c r="P66" s="4">
        <v>79</v>
      </c>
      <c r="Q66" s="16">
        <f t="shared" si="28"/>
        <v>0.98750000000000004</v>
      </c>
      <c r="AC66" s="4">
        <v>10</v>
      </c>
      <c r="AD66" s="4">
        <v>273.32</v>
      </c>
      <c r="AE66" s="4">
        <v>79</v>
      </c>
      <c r="AF66" s="16">
        <f t="shared" si="21"/>
        <v>0.98750000000000004</v>
      </c>
      <c r="AR66" s="4">
        <v>10</v>
      </c>
      <c r="AS66" s="4">
        <v>273.32</v>
      </c>
      <c r="AT66" s="4">
        <v>79</v>
      </c>
      <c r="AU66" s="16">
        <f t="shared" si="22"/>
        <v>0.98750000000000004</v>
      </c>
      <c r="BG66" s="4">
        <v>10</v>
      </c>
      <c r="BH66" s="4">
        <v>213.96</v>
      </c>
      <c r="BI66" s="4">
        <v>80</v>
      </c>
      <c r="BJ66" s="16">
        <f t="shared" si="23"/>
        <v>1</v>
      </c>
      <c r="BV66" s="4">
        <v>10</v>
      </c>
      <c r="BW66" s="4">
        <v>133.32</v>
      </c>
      <c r="BX66" s="4">
        <v>23</v>
      </c>
      <c r="BY66" s="16">
        <f t="shared" si="24"/>
        <v>0.28749999999999998</v>
      </c>
      <c r="CK66" s="4">
        <v>10</v>
      </c>
      <c r="CL66" s="4">
        <v>37.700000000000003</v>
      </c>
      <c r="CM66" s="4">
        <v>4</v>
      </c>
      <c r="CN66" s="16">
        <f t="shared" si="31"/>
        <v>0.05</v>
      </c>
    </row>
    <row r="67" spans="6:92">
      <c r="F67" s="4">
        <v>11</v>
      </c>
      <c r="G67" s="1">
        <v>50</v>
      </c>
      <c r="N67" s="4">
        <v>11</v>
      </c>
      <c r="O67" s="4">
        <v>303.36</v>
      </c>
      <c r="P67" s="4">
        <v>79</v>
      </c>
      <c r="Q67" s="16">
        <f t="shared" si="28"/>
        <v>0.98750000000000004</v>
      </c>
      <c r="AC67" s="4">
        <v>11</v>
      </c>
      <c r="AD67" s="4">
        <v>303.36</v>
      </c>
      <c r="AE67" s="4">
        <v>79</v>
      </c>
      <c r="AF67" s="16">
        <f t="shared" si="21"/>
        <v>0.98750000000000004</v>
      </c>
      <c r="AR67" s="4">
        <v>11</v>
      </c>
      <c r="AS67" s="4">
        <v>303.36</v>
      </c>
      <c r="AT67" s="4">
        <v>79</v>
      </c>
      <c r="AU67" s="16">
        <f t="shared" si="22"/>
        <v>0.98750000000000004</v>
      </c>
      <c r="BG67" s="4">
        <v>11</v>
      </c>
      <c r="BH67" s="4">
        <v>177.23</v>
      </c>
      <c r="BI67" s="4">
        <v>80</v>
      </c>
      <c r="BJ67" s="16">
        <f t="shared" si="23"/>
        <v>1</v>
      </c>
      <c r="BV67" s="4">
        <v>11</v>
      </c>
      <c r="BW67" s="4">
        <v>221.15</v>
      </c>
      <c r="BX67" s="4">
        <v>60</v>
      </c>
      <c r="BY67" s="16">
        <f t="shared" si="24"/>
        <v>0.75</v>
      </c>
      <c r="CK67" s="4">
        <v>11</v>
      </c>
      <c r="CL67" s="4">
        <v>0</v>
      </c>
      <c r="CM67" s="4">
        <v>1</v>
      </c>
      <c r="CN67" s="16">
        <f t="shared" si="31"/>
        <v>1.2500000000000001E-2</v>
      </c>
    </row>
    <row r="68" spans="6:92">
      <c r="F68" s="4">
        <v>12</v>
      </c>
      <c r="G68" s="1">
        <v>50</v>
      </c>
      <c r="N68" s="4">
        <v>12</v>
      </c>
      <c r="O68" s="4">
        <v>263.32</v>
      </c>
      <c r="P68" s="4">
        <v>80</v>
      </c>
      <c r="Q68" s="16">
        <f t="shared" si="28"/>
        <v>1</v>
      </c>
      <c r="AC68" s="4">
        <v>12</v>
      </c>
      <c r="AD68" s="4">
        <v>263.32</v>
      </c>
      <c r="AE68" s="4">
        <v>80</v>
      </c>
      <c r="AF68" s="16">
        <f t="shared" si="21"/>
        <v>1</v>
      </c>
      <c r="AR68" s="4">
        <v>12</v>
      </c>
      <c r="AS68" s="4">
        <v>263.32</v>
      </c>
      <c r="AT68" s="4">
        <v>80</v>
      </c>
      <c r="AU68" s="16">
        <f t="shared" si="22"/>
        <v>1</v>
      </c>
      <c r="BG68" s="4">
        <v>12</v>
      </c>
      <c r="BH68" s="4">
        <v>233.97</v>
      </c>
      <c r="BI68" s="4">
        <v>80</v>
      </c>
      <c r="BJ68" s="16">
        <f t="shared" si="23"/>
        <v>1</v>
      </c>
      <c r="BV68" s="4">
        <v>12</v>
      </c>
      <c r="BW68" s="4">
        <v>91.63</v>
      </c>
      <c r="BX68" s="4">
        <v>22</v>
      </c>
      <c r="BY68" s="16">
        <f t="shared" si="24"/>
        <v>0.27500000000000002</v>
      </c>
      <c r="CK68" s="4">
        <v>12</v>
      </c>
      <c r="CL68" s="4">
        <v>37.700000000000003</v>
      </c>
      <c r="CM68" s="4">
        <v>5</v>
      </c>
      <c r="CN68" s="16">
        <f t="shared" si="31"/>
        <v>6.25E-2</v>
      </c>
    </row>
    <row r="69" spans="6:92">
      <c r="F69" s="4">
        <v>13</v>
      </c>
      <c r="G69" s="1">
        <v>50</v>
      </c>
      <c r="N69" s="4">
        <v>13</v>
      </c>
      <c r="O69" s="4">
        <v>283.33999999999997</v>
      </c>
      <c r="P69" s="4">
        <v>80</v>
      </c>
      <c r="Q69" s="16">
        <f t="shared" si="28"/>
        <v>1</v>
      </c>
      <c r="AC69" s="4">
        <v>13</v>
      </c>
      <c r="AD69" s="4">
        <v>283.33999999999997</v>
      </c>
      <c r="AE69" s="4">
        <v>80</v>
      </c>
      <c r="AF69" s="16">
        <f t="shared" si="21"/>
        <v>1</v>
      </c>
      <c r="AR69" s="4">
        <v>13</v>
      </c>
      <c r="AS69" s="4">
        <v>283.33999999999997</v>
      </c>
      <c r="AT69" s="4">
        <v>80</v>
      </c>
      <c r="AU69" s="16">
        <f t="shared" si="22"/>
        <v>1</v>
      </c>
      <c r="BG69" s="4">
        <v>13</v>
      </c>
      <c r="BH69" s="4">
        <v>182.25</v>
      </c>
      <c r="BI69" s="4">
        <v>76</v>
      </c>
      <c r="BJ69" s="16">
        <f t="shared" si="23"/>
        <v>0.95</v>
      </c>
      <c r="BV69" s="4">
        <v>13</v>
      </c>
      <c r="BW69" s="4">
        <v>37.69</v>
      </c>
      <c r="BX69" s="4">
        <v>5</v>
      </c>
      <c r="BY69" s="16">
        <f t="shared" si="24"/>
        <v>6.25E-2</v>
      </c>
      <c r="CK69" s="4">
        <v>13</v>
      </c>
      <c r="CL69" s="4">
        <v>0</v>
      </c>
      <c r="CM69" s="4">
        <v>1</v>
      </c>
      <c r="CN69" s="16">
        <f t="shared" si="31"/>
        <v>1.2500000000000001E-2</v>
      </c>
    </row>
    <row r="70" spans="6:92">
      <c r="F70" s="4">
        <v>14</v>
      </c>
      <c r="G70" s="1">
        <v>50</v>
      </c>
      <c r="N70" s="4">
        <v>14</v>
      </c>
      <c r="O70" s="4">
        <v>278.32</v>
      </c>
      <c r="P70" s="4">
        <v>80</v>
      </c>
      <c r="Q70" s="16">
        <f t="shared" si="28"/>
        <v>1</v>
      </c>
      <c r="AC70" s="4">
        <v>14</v>
      </c>
      <c r="AD70" s="4">
        <v>278.32</v>
      </c>
      <c r="AE70" s="4">
        <v>80</v>
      </c>
      <c r="AF70" s="16">
        <f t="shared" si="21"/>
        <v>1</v>
      </c>
      <c r="AR70" s="4">
        <v>14</v>
      </c>
      <c r="AS70" s="4">
        <v>278.32</v>
      </c>
      <c r="AT70" s="4">
        <v>80</v>
      </c>
      <c r="AU70" s="16">
        <f t="shared" si="22"/>
        <v>1</v>
      </c>
      <c r="BG70" s="4">
        <v>14</v>
      </c>
      <c r="BH70" s="4">
        <v>223.93</v>
      </c>
      <c r="BI70" s="4">
        <v>61</v>
      </c>
      <c r="BJ70" s="16">
        <f t="shared" si="23"/>
        <v>0.76249999999999996</v>
      </c>
      <c r="BV70" s="4">
        <v>14</v>
      </c>
      <c r="BW70" s="4">
        <v>103.87</v>
      </c>
      <c r="BX70" s="4">
        <v>15</v>
      </c>
      <c r="BY70" s="16">
        <f t="shared" si="24"/>
        <v>0.1875</v>
      </c>
      <c r="CK70" s="4">
        <v>14</v>
      </c>
      <c r="CL70" s="4">
        <v>0</v>
      </c>
      <c r="CM70" s="4">
        <v>1</v>
      </c>
      <c r="CN70" s="16">
        <f t="shared" si="31"/>
        <v>1.2500000000000001E-2</v>
      </c>
    </row>
    <row r="71" spans="6:92">
      <c r="F71" s="4">
        <v>15</v>
      </c>
      <c r="G71" s="1">
        <v>50</v>
      </c>
      <c r="N71" s="4">
        <v>15</v>
      </c>
      <c r="O71" s="4">
        <v>288.33999999999997</v>
      </c>
      <c r="P71" s="4">
        <v>80</v>
      </c>
      <c r="Q71" s="16">
        <f t="shared" si="28"/>
        <v>1</v>
      </c>
      <c r="AC71" s="4">
        <v>15</v>
      </c>
      <c r="AD71" s="4">
        <v>288.33999999999997</v>
      </c>
      <c r="AE71" s="4">
        <v>80</v>
      </c>
      <c r="AF71" s="16">
        <f t="shared" si="21"/>
        <v>1</v>
      </c>
      <c r="AR71" s="4">
        <v>15</v>
      </c>
      <c r="AS71" s="4">
        <v>288.33999999999997</v>
      </c>
      <c r="AT71" s="4">
        <v>80</v>
      </c>
      <c r="AU71" s="16">
        <f t="shared" si="22"/>
        <v>1</v>
      </c>
      <c r="BG71" s="4">
        <v>15</v>
      </c>
      <c r="BH71" s="4">
        <v>272.86</v>
      </c>
      <c r="BI71" s="4">
        <v>74</v>
      </c>
      <c r="BJ71" s="16">
        <f t="shared" si="23"/>
        <v>0.92500000000000004</v>
      </c>
      <c r="BV71" s="4">
        <v>15</v>
      </c>
      <c r="BW71" s="4">
        <v>49.92</v>
      </c>
      <c r="BX71" s="4">
        <v>6</v>
      </c>
      <c r="BY71" s="16">
        <f t="shared" si="24"/>
        <v>7.4999999999999997E-2</v>
      </c>
      <c r="CK71" s="4">
        <v>15</v>
      </c>
      <c r="CL71" s="4">
        <v>25.46</v>
      </c>
      <c r="CM71" s="4">
        <v>3</v>
      </c>
      <c r="CN71" s="16">
        <f t="shared" si="31"/>
        <v>3.7499999999999999E-2</v>
      </c>
    </row>
    <row r="72" spans="6:92">
      <c r="F72" s="4">
        <v>16</v>
      </c>
      <c r="G72" s="1">
        <v>50</v>
      </c>
      <c r="N72" s="4">
        <v>16</v>
      </c>
      <c r="O72" s="4">
        <v>298.35000000000002</v>
      </c>
      <c r="P72" s="4">
        <v>79</v>
      </c>
      <c r="Q72" s="16">
        <f t="shared" si="28"/>
        <v>0.98750000000000004</v>
      </c>
      <c r="AC72" s="4">
        <v>16</v>
      </c>
      <c r="AD72" s="4">
        <v>298.35000000000002</v>
      </c>
      <c r="AE72" s="4">
        <v>79</v>
      </c>
      <c r="AF72" s="16">
        <f t="shared" si="21"/>
        <v>0.98750000000000004</v>
      </c>
      <c r="AR72" s="4">
        <v>16</v>
      </c>
      <c r="AS72" s="4">
        <v>298.35000000000002</v>
      </c>
      <c r="AT72" s="4">
        <v>79</v>
      </c>
      <c r="AU72" s="16">
        <f t="shared" si="22"/>
        <v>0.98750000000000004</v>
      </c>
      <c r="BG72" s="4">
        <v>16</v>
      </c>
      <c r="BH72" s="4">
        <v>192.25</v>
      </c>
      <c r="BI72" s="4">
        <v>78</v>
      </c>
      <c r="BJ72" s="16">
        <f t="shared" si="23"/>
        <v>0.97499999999999998</v>
      </c>
      <c r="BV72" s="4">
        <v>16</v>
      </c>
      <c r="BW72" s="4">
        <v>199.47</v>
      </c>
      <c r="BX72" s="4">
        <v>30</v>
      </c>
      <c r="BY72" s="16">
        <f t="shared" si="24"/>
        <v>0.375</v>
      </c>
      <c r="CK72" s="4">
        <v>16</v>
      </c>
      <c r="CL72" s="4">
        <v>13.23</v>
      </c>
      <c r="CM72" s="4">
        <v>2</v>
      </c>
      <c r="CN72" s="16">
        <f t="shared" si="31"/>
        <v>2.5000000000000001E-2</v>
      </c>
    </row>
    <row r="73" spans="6:92">
      <c r="F73" s="4">
        <v>17</v>
      </c>
      <c r="G73" s="1">
        <v>50</v>
      </c>
      <c r="N73" s="4">
        <v>17</v>
      </c>
      <c r="O73" s="4">
        <v>320.55</v>
      </c>
      <c r="P73" s="4">
        <v>79</v>
      </c>
      <c r="Q73" s="16">
        <f t="shared" si="28"/>
        <v>0.98750000000000004</v>
      </c>
      <c r="AC73" s="4">
        <v>17</v>
      </c>
      <c r="AD73" s="4">
        <v>320.55</v>
      </c>
      <c r="AE73" s="4">
        <v>79</v>
      </c>
      <c r="AF73" s="16">
        <f t="shared" si="21"/>
        <v>0.98750000000000004</v>
      </c>
      <c r="AO73" s="17"/>
      <c r="AR73" s="4">
        <v>17</v>
      </c>
      <c r="AS73" s="4">
        <v>320.55</v>
      </c>
      <c r="AT73" s="4">
        <v>79</v>
      </c>
      <c r="AU73" s="16">
        <f t="shared" si="22"/>
        <v>0.98750000000000004</v>
      </c>
      <c r="BG73" s="4">
        <v>17</v>
      </c>
      <c r="BH73" s="4">
        <v>206.7</v>
      </c>
      <c r="BI73" s="4">
        <v>80</v>
      </c>
      <c r="BJ73" s="16">
        <f t="shared" si="23"/>
        <v>1</v>
      </c>
      <c r="BV73" s="4">
        <v>17</v>
      </c>
      <c r="BW73" s="4">
        <v>111.07</v>
      </c>
      <c r="BX73" s="4">
        <v>20</v>
      </c>
      <c r="BY73" s="16">
        <f t="shared" si="24"/>
        <v>0.25</v>
      </c>
      <c r="CK73" s="4">
        <v>17</v>
      </c>
      <c r="CL73" s="4">
        <v>13.23</v>
      </c>
      <c r="CM73" s="4">
        <v>2</v>
      </c>
      <c r="CN73" s="16">
        <f t="shared" si="31"/>
        <v>2.5000000000000001E-2</v>
      </c>
    </row>
    <row r="74" spans="6:92">
      <c r="F74" s="4">
        <v>18</v>
      </c>
      <c r="G74" s="1">
        <v>50</v>
      </c>
      <c r="N74" s="4">
        <v>18</v>
      </c>
      <c r="O74" s="4">
        <v>263.32</v>
      </c>
      <c r="P74" s="4">
        <v>80</v>
      </c>
      <c r="Q74" s="16">
        <f t="shared" si="28"/>
        <v>1</v>
      </c>
      <c r="AC74" s="4">
        <v>18</v>
      </c>
      <c r="AD74" s="4">
        <v>263.32</v>
      </c>
      <c r="AE74" s="4">
        <v>80</v>
      </c>
      <c r="AF74" s="16">
        <f t="shared" si="21"/>
        <v>1</v>
      </c>
      <c r="AR74" s="4">
        <v>18</v>
      </c>
      <c r="AS74" s="4">
        <v>263.32</v>
      </c>
      <c r="AT74" s="4">
        <v>80</v>
      </c>
      <c r="AU74" s="16">
        <f t="shared" si="22"/>
        <v>1</v>
      </c>
      <c r="BG74" s="4">
        <v>18</v>
      </c>
      <c r="BH74" s="4">
        <v>187.26</v>
      </c>
      <c r="BI74" s="4">
        <v>80</v>
      </c>
      <c r="BJ74" s="16">
        <f t="shared" si="23"/>
        <v>1</v>
      </c>
      <c r="BV74" s="4">
        <v>18</v>
      </c>
      <c r="BW74" s="4">
        <v>238.41</v>
      </c>
      <c r="BX74" s="4">
        <v>58</v>
      </c>
      <c r="BY74" s="16">
        <f t="shared" si="24"/>
        <v>0.72499999999999998</v>
      </c>
      <c r="CK74" s="4">
        <v>18</v>
      </c>
      <c r="CL74" s="4">
        <v>13.23</v>
      </c>
      <c r="CM74" s="4">
        <v>2</v>
      </c>
      <c r="CN74" s="16">
        <f t="shared" si="31"/>
        <v>2.5000000000000001E-2</v>
      </c>
    </row>
    <row r="75" spans="6:92">
      <c r="F75" s="4">
        <v>19</v>
      </c>
      <c r="G75" s="1">
        <v>50</v>
      </c>
      <c r="N75" s="4">
        <v>19</v>
      </c>
      <c r="O75" s="4">
        <v>310.56</v>
      </c>
      <c r="P75" s="4">
        <v>79</v>
      </c>
      <c r="Q75" s="16">
        <f t="shared" si="28"/>
        <v>0.98750000000000004</v>
      </c>
      <c r="AC75" s="4">
        <v>19</v>
      </c>
      <c r="AD75" s="4">
        <v>310.56</v>
      </c>
      <c r="AE75" s="4">
        <v>79</v>
      </c>
      <c r="AF75" s="16">
        <f t="shared" si="21"/>
        <v>0.98750000000000004</v>
      </c>
      <c r="AR75" s="4">
        <v>19</v>
      </c>
      <c r="AS75" s="4">
        <v>310.56</v>
      </c>
      <c r="AT75" s="4">
        <v>79</v>
      </c>
      <c r="AU75" s="16">
        <f t="shared" si="22"/>
        <v>0.98750000000000004</v>
      </c>
      <c r="BG75" s="4">
        <v>19</v>
      </c>
      <c r="BH75" s="4">
        <v>170.03</v>
      </c>
      <c r="BI75" s="4">
        <v>79</v>
      </c>
      <c r="BJ75" s="16">
        <f t="shared" si="23"/>
        <v>0.98750000000000004</v>
      </c>
      <c r="BV75" s="4">
        <v>19</v>
      </c>
      <c r="BW75" s="4">
        <v>13.23</v>
      </c>
      <c r="BX75" s="4">
        <v>2</v>
      </c>
      <c r="BY75" s="16">
        <f t="shared" si="24"/>
        <v>2.5000000000000001E-2</v>
      </c>
      <c r="CK75" s="4">
        <v>19</v>
      </c>
      <c r="CL75" s="4">
        <v>13.23</v>
      </c>
      <c r="CM75" s="4">
        <v>2</v>
      </c>
      <c r="CN75" s="16">
        <f t="shared" si="31"/>
        <v>2.5000000000000001E-2</v>
      </c>
    </row>
    <row r="76" spans="6:92">
      <c r="F76" s="4">
        <v>20</v>
      </c>
      <c r="G76" s="1">
        <v>50</v>
      </c>
      <c r="N76" s="4">
        <v>20</v>
      </c>
      <c r="O76" s="4">
        <v>204.99</v>
      </c>
      <c r="P76" s="4">
        <v>80</v>
      </c>
      <c r="Q76" s="16">
        <f t="shared" si="28"/>
        <v>1</v>
      </c>
      <c r="AC76" s="4">
        <v>20</v>
      </c>
      <c r="AD76" s="4">
        <v>204.99</v>
      </c>
      <c r="AE76" s="4">
        <v>80</v>
      </c>
      <c r="AF76" s="16">
        <f t="shared" si="21"/>
        <v>1</v>
      </c>
      <c r="AR76" s="4">
        <v>20</v>
      </c>
      <c r="AS76" s="4">
        <v>204.99</v>
      </c>
      <c r="AT76" s="4">
        <v>80</v>
      </c>
      <c r="AU76" s="16">
        <f t="shared" si="22"/>
        <v>1</v>
      </c>
      <c r="BG76" s="4">
        <v>20</v>
      </c>
      <c r="BH76" s="4">
        <v>189.46</v>
      </c>
      <c r="BI76" s="4">
        <v>80</v>
      </c>
      <c r="BJ76" s="16">
        <f t="shared" si="23"/>
        <v>1</v>
      </c>
      <c r="BV76" s="4">
        <v>20</v>
      </c>
      <c r="BW76" s="4">
        <v>25.47</v>
      </c>
      <c r="BX76" s="4">
        <v>4</v>
      </c>
      <c r="BY76" s="16">
        <f t="shared" si="24"/>
        <v>0.05</v>
      </c>
      <c r="CK76" s="4">
        <v>20</v>
      </c>
      <c r="CL76" s="4">
        <v>0</v>
      </c>
      <c r="CM76" s="4">
        <v>1</v>
      </c>
      <c r="CN76" s="16">
        <f t="shared" si="31"/>
        <v>1.2500000000000001E-2</v>
      </c>
    </row>
  </sheetData>
  <mergeCells count="24">
    <mergeCell ref="A53:B53"/>
    <mergeCell ref="N55:AB55"/>
    <mergeCell ref="AC55:AQ55"/>
    <mergeCell ref="AR55:BF55"/>
    <mergeCell ref="BG5:BU5"/>
    <mergeCell ref="BG30:BU30"/>
    <mergeCell ref="BG55:BU55"/>
    <mergeCell ref="B1:F1"/>
    <mergeCell ref="A3:B3"/>
    <mergeCell ref="A28:B28"/>
    <mergeCell ref="N5:AB5"/>
    <mergeCell ref="N30:AB30"/>
    <mergeCell ref="U59:U60"/>
    <mergeCell ref="AR30:BF30"/>
    <mergeCell ref="AC5:AQ5"/>
    <mergeCell ref="CC59:CC60"/>
    <mergeCell ref="CR59:CR60"/>
    <mergeCell ref="BN59:BN60"/>
    <mergeCell ref="AY59:AY60"/>
    <mergeCell ref="AJ59:AJ60"/>
    <mergeCell ref="AC30:AQ30"/>
    <mergeCell ref="AR5:BF5"/>
    <mergeCell ref="BV55:CJ55"/>
    <mergeCell ref="CK55:CY5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Foglio7"/>
  <dimension ref="A1:CY77"/>
  <sheetViews>
    <sheetView topLeftCell="BH32" zoomScale="70" zoomScaleNormal="70" workbookViewId="0">
      <selection activeCell="X56" sqref="X56"/>
    </sheetView>
  </sheetViews>
  <sheetFormatPr defaultRowHeight="15"/>
  <cols>
    <col min="4" max="4" width="10.7109375" customWidth="1"/>
    <col min="6" max="6" width="11.140625" bestFit="1" customWidth="1"/>
    <col min="8" max="8" width="9" customWidth="1"/>
    <col min="17" max="17" width="9.42578125" bestFit="1" customWidth="1"/>
    <col min="27" max="27" width="10.28515625" bestFit="1" customWidth="1"/>
    <col min="63" max="64" width="12.28515625" bestFit="1" customWidth="1"/>
    <col min="67" max="67" width="10.85546875" customWidth="1"/>
    <col min="69" max="69" width="9.7109375" customWidth="1"/>
    <col min="72" max="73" width="9.42578125" bestFit="1" customWidth="1"/>
  </cols>
  <sheetData>
    <row r="1" spans="1:73" ht="24" thickBot="1">
      <c r="B1" s="179" t="s">
        <v>0</v>
      </c>
      <c r="C1" s="180"/>
      <c r="D1" s="180"/>
      <c r="E1" s="180"/>
      <c r="F1" s="181"/>
    </row>
    <row r="3" spans="1:73">
      <c r="A3" s="182" t="s">
        <v>10</v>
      </c>
      <c r="B3" s="182"/>
      <c r="D3" s="109" t="s">
        <v>50</v>
      </c>
      <c r="E3" s="110">
        <v>100</v>
      </c>
    </row>
    <row r="4" spans="1:73">
      <c r="A4" s="10">
        <v>1</v>
      </c>
      <c r="B4" s="11" t="s">
        <v>11</v>
      </c>
    </row>
    <row r="5" spans="1:73" ht="15.75">
      <c r="N5" s="183" t="s">
        <v>34</v>
      </c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184"/>
      <c r="AB5" s="185"/>
      <c r="AC5" s="190" t="s">
        <v>35</v>
      </c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2"/>
      <c r="AR5" s="186" t="s">
        <v>36</v>
      </c>
      <c r="AS5" s="187"/>
      <c r="AT5" s="187"/>
      <c r="AU5" s="187"/>
      <c r="AV5" s="187"/>
      <c r="AW5" s="187"/>
      <c r="AX5" s="187"/>
      <c r="AY5" s="187"/>
      <c r="AZ5" s="187"/>
      <c r="BA5" s="187"/>
      <c r="BB5" s="187"/>
      <c r="BC5" s="187"/>
      <c r="BD5" s="187"/>
      <c r="BE5" s="187"/>
      <c r="BF5" s="188"/>
      <c r="BG5" s="193" t="s">
        <v>49</v>
      </c>
      <c r="BH5" s="194"/>
      <c r="BI5" s="194"/>
      <c r="BJ5" s="194"/>
      <c r="BK5" s="194"/>
      <c r="BL5" s="194"/>
      <c r="BM5" s="194"/>
      <c r="BN5" s="194"/>
      <c r="BO5" s="194"/>
      <c r="BP5" s="194"/>
      <c r="BQ5" s="194"/>
      <c r="BR5" s="194"/>
      <c r="BS5" s="194"/>
      <c r="BT5" s="194"/>
      <c r="BU5" s="195"/>
    </row>
    <row r="6" spans="1:73" ht="60">
      <c r="A6" s="3" t="s">
        <v>4</v>
      </c>
      <c r="B6" s="3" t="s">
        <v>7</v>
      </c>
      <c r="C6" s="3" t="s">
        <v>8</v>
      </c>
      <c r="D6" s="3" t="s">
        <v>32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12</v>
      </c>
      <c r="L6" s="9" t="s">
        <v>13</v>
      </c>
      <c r="M6" s="9" t="s">
        <v>9</v>
      </c>
      <c r="N6" s="3" t="s">
        <v>43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44</v>
      </c>
      <c r="U6" s="3" t="s">
        <v>45</v>
      </c>
      <c r="V6" s="3" t="s">
        <v>9</v>
      </c>
      <c r="W6" s="41" t="s">
        <v>38</v>
      </c>
      <c r="X6" s="41" t="s">
        <v>41</v>
      </c>
      <c r="Y6" s="41" t="s">
        <v>9</v>
      </c>
      <c r="Z6" s="41" t="s">
        <v>41</v>
      </c>
      <c r="AA6" s="41" t="s">
        <v>37</v>
      </c>
      <c r="AB6" s="41" t="s">
        <v>41</v>
      </c>
      <c r="AC6" s="3" t="s">
        <v>43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44</v>
      </c>
      <c r="AJ6" s="3" t="s">
        <v>45</v>
      </c>
      <c r="AK6" s="3" t="s">
        <v>9</v>
      </c>
      <c r="AL6" s="46" t="s">
        <v>38</v>
      </c>
      <c r="AM6" s="46" t="s">
        <v>41</v>
      </c>
      <c r="AN6" s="46" t="s">
        <v>9</v>
      </c>
      <c r="AO6" s="46" t="s">
        <v>41</v>
      </c>
      <c r="AP6" s="46" t="s">
        <v>37</v>
      </c>
      <c r="AQ6" s="46" t="s">
        <v>41</v>
      </c>
      <c r="AR6" s="3" t="s">
        <v>43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44</v>
      </c>
      <c r="AY6" s="3" t="s">
        <v>45</v>
      </c>
      <c r="AZ6" s="3" t="s">
        <v>9</v>
      </c>
      <c r="BA6" s="107" t="s">
        <v>38</v>
      </c>
      <c r="BB6" s="107" t="s">
        <v>41</v>
      </c>
      <c r="BC6" s="107" t="s">
        <v>9</v>
      </c>
      <c r="BD6" s="107" t="s">
        <v>41</v>
      </c>
      <c r="BE6" s="107" t="s">
        <v>37</v>
      </c>
      <c r="BF6" s="107" t="s">
        <v>41</v>
      </c>
      <c r="BG6" s="3" t="s">
        <v>43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44</v>
      </c>
      <c r="BN6" s="3" t="s">
        <v>45</v>
      </c>
      <c r="BO6" s="3" t="s">
        <v>9</v>
      </c>
      <c r="BP6" s="108" t="s">
        <v>38</v>
      </c>
      <c r="BQ6" s="108" t="s">
        <v>41</v>
      </c>
      <c r="BR6" s="108" t="s">
        <v>9</v>
      </c>
      <c r="BS6" s="108" t="s">
        <v>41</v>
      </c>
      <c r="BT6" s="108" t="s">
        <v>37</v>
      </c>
      <c r="BU6" s="108" t="s">
        <v>41</v>
      </c>
    </row>
    <row r="7" spans="1:73">
      <c r="A7" s="4">
        <f>E3</f>
        <v>100</v>
      </c>
      <c r="B7" s="13">
        <v>100</v>
      </c>
      <c r="C7" s="13">
        <v>100</v>
      </c>
      <c r="D7" s="13">
        <f>A7/(B7*C7)</f>
        <v>0.01</v>
      </c>
      <c r="E7" s="4"/>
      <c r="F7" s="4">
        <v>1</v>
      </c>
      <c r="G7" s="1">
        <v>10</v>
      </c>
      <c r="H7" s="4">
        <v>111.08</v>
      </c>
      <c r="I7" s="4">
        <v>16</v>
      </c>
      <c r="J7" s="16">
        <f>I7/A$7</f>
        <v>0.16</v>
      </c>
      <c r="K7" s="12">
        <f>AVERAGE(H7:H16)</f>
        <v>127.66499999999999</v>
      </c>
      <c r="L7" s="12">
        <f>AVERAGEIF(H7:H16,"&gt;0")</f>
        <v>141.85</v>
      </c>
      <c r="M7" s="15">
        <f>AVERAGE(J7:J16)</f>
        <v>0.20700000000000002</v>
      </c>
      <c r="N7" s="4">
        <v>1</v>
      </c>
      <c r="O7" s="4">
        <v>150.56</v>
      </c>
      <c r="P7" s="4">
        <v>92</v>
      </c>
      <c r="Q7" s="16">
        <f>P7/A$8</f>
        <v>0.92</v>
      </c>
      <c r="R7" s="92">
        <f>AVERAGE(O7:O26)</f>
        <v>250.62950000000001</v>
      </c>
      <c r="S7" s="92">
        <f>AVERAGEIF(O7:O26,"&gt;0")</f>
        <v>250.62950000000001</v>
      </c>
      <c r="T7" s="92">
        <f>VAR(O7:O26)</f>
        <v>6056.3461628947289</v>
      </c>
      <c r="U7" s="92">
        <f>STDEV(O7:O26)</f>
        <v>77.822529918364438</v>
      </c>
      <c r="V7" s="93">
        <f>AVERAGE(Q7:Q26)</f>
        <v>0.88600000000000012</v>
      </c>
      <c r="W7" s="44">
        <v>251</v>
      </c>
      <c r="X7" s="62">
        <v>36.4</v>
      </c>
      <c r="Y7" s="62">
        <v>88.5</v>
      </c>
      <c r="Z7" s="62">
        <v>8.7100000000000009</v>
      </c>
      <c r="AA7" s="45">
        <f>Y7/$A8</f>
        <v>0.88500000000000001</v>
      </c>
      <c r="AB7" s="45">
        <f>Z7/$A$8</f>
        <v>8.7100000000000011E-2</v>
      </c>
      <c r="AC7" s="4">
        <v>1</v>
      </c>
      <c r="AD7" s="4">
        <v>111.08</v>
      </c>
      <c r="AE7" s="4">
        <v>16</v>
      </c>
      <c r="AF7" s="16">
        <f t="shared" ref="AF7:AF26" si="0">AE7/A$9</f>
        <v>0.16</v>
      </c>
      <c r="AG7" s="92">
        <f>AVERAGE(AD7:AD26)</f>
        <v>104.02200000000001</v>
      </c>
      <c r="AH7" s="92">
        <f>AVERAGEIF(AD7:AD26,"&gt;0")</f>
        <v>109.49684210526316</v>
      </c>
      <c r="AI7" s="92">
        <f>VAR(AD7:AD26)</f>
        <v>6098.5014273684246</v>
      </c>
      <c r="AJ7" s="92">
        <f>STDEV(AD7:AD26)</f>
        <v>78.092902541578155</v>
      </c>
      <c r="AK7" s="93">
        <f>AVERAGE(AF7:AF26)</f>
        <v>0.17599999999999999</v>
      </c>
      <c r="AL7" s="48">
        <v>104</v>
      </c>
      <c r="AM7" s="63">
        <v>36.5</v>
      </c>
      <c r="AN7" s="63">
        <v>17.600000000000001</v>
      </c>
      <c r="AO7" s="63">
        <v>6.69</v>
      </c>
      <c r="AP7" s="49">
        <f>AN7/$A9</f>
        <v>0.17600000000000002</v>
      </c>
      <c r="AQ7" s="49">
        <f>AO7/$A$9</f>
        <v>6.6900000000000001E-2</v>
      </c>
      <c r="AR7" s="4">
        <v>1</v>
      </c>
      <c r="AS7" s="4">
        <v>37.700000000000003</v>
      </c>
      <c r="AT7" s="4">
        <v>6</v>
      </c>
      <c r="AU7" s="16">
        <f t="shared" ref="AU7:AU26" si="1">AT7/A$10</f>
        <v>0.06</v>
      </c>
      <c r="AV7" s="92">
        <f>AVERAGE(AS7:AS26)</f>
        <v>66.80749999999999</v>
      </c>
      <c r="AW7" s="92">
        <f>AVERAGEIF(AS7:AS26,"&gt;0")</f>
        <v>70.323684210526309</v>
      </c>
      <c r="AX7" s="92">
        <f>VAR(AS7:AS26)</f>
        <v>1987.3008723684209</v>
      </c>
      <c r="AY7" s="92">
        <f>STDEV(AS7:AS26)</f>
        <v>44.579152889758021</v>
      </c>
      <c r="AZ7" s="93">
        <f>AVERAGE(AU7:AU26)</f>
        <v>0.1095</v>
      </c>
      <c r="BA7" s="121">
        <v>66.8</v>
      </c>
      <c r="BB7" s="122">
        <v>20.9</v>
      </c>
      <c r="BC7" s="122">
        <v>11</v>
      </c>
      <c r="BD7" s="122">
        <v>4.25</v>
      </c>
      <c r="BE7" s="123">
        <f>BC7/$A10</f>
        <v>0.11</v>
      </c>
      <c r="BF7" s="123">
        <f>BD7/$A$10</f>
        <v>4.2500000000000003E-2</v>
      </c>
      <c r="BG7" s="4">
        <v>1</v>
      </c>
      <c r="BH7" s="4"/>
      <c r="BI7" s="4"/>
      <c r="BJ7" s="16">
        <f t="shared" ref="BJ7:BJ26" si="2"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f>A7</f>
        <v>100</v>
      </c>
      <c r="B8" s="14">
        <v>70</v>
      </c>
      <c r="C8" s="14">
        <v>70</v>
      </c>
      <c r="D8" s="14">
        <f t="shared" ref="D8:D10" si="3">A8/(B8*C8)</f>
        <v>2.0408163265306121E-2</v>
      </c>
      <c r="F8" s="4">
        <v>2</v>
      </c>
      <c r="G8" s="1">
        <v>10</v>
      </c>
      <c r="H8" s="4">
        <v>0</v>
      </c>
      <c r="I8" s="4">
        <v>1</v>
      </c>
      <c r="J8" s="16">
        <f t="shared" ref="J8:J16" si="4">I8/A$7</f>
        <v>0.01</v>
      </c>
      <c r="N8" s="4">
        <v>2</v>
      </c>
      <c r="O8" s="4">
        <v>243.4</v>
      </c>
      <c r="P8" s="4">
        <v>96</v>
      </c>
      <c r="Q8" s="16">
        <f t="shared" ref="Q8:Q26" si="5">P8/A$8</f>
        <v>0.96</v>
      </c>
      <c r="AC8" s="4">
        <v>2</v>
      </c>
      <c r="AD8" s="4">
        <v>0</v>
      </c>
      <c r="AE8" s="4">
        <v>1</v>
      </c>
      <c r="AF8" s="16">
        <f t="shared" si="0"/>
        <v>0.01</v>
      </c>
      <c r="AR8" s="4">
        <v>2</v>
      </c>
      <c r="AS8" s="4">
        <v>0</v>
      </c>
      <c r="AT8" s="4">
        <v>1</v>
      </c>
      <c r="AU8" s="16">
        <f t="shared" si="1"/>
        <v>0.01</v>
      </c>
      <c r="BG8" s="4">
        <v>2</v>
      </c>
      <c r="BH8" s="4"/>
      <c r="BI8" s="4"/>
      <c r="BJ8" s="16">
        <f t="shared" si="2"/>
        <v>0</v>
      </c>
    </row>
    <row r="9" spans="1:73">
      <c r="A9" s="4">
        <f t="shared" ref="A9:A13" si="6">A8</f>
        <v>100</v>
      </c>
      <c r="B9" s="47">
        <v>100</v>
      </c>
      <c r="C9" s="47">
        <v>100</v>
      </c>
      <c r="D9" s="47">
        <f t="shared" si="3"/>
        <v>0.01</v>
      </c>
      <c r="F9" s="4">
        <v>3</v>
      </c>
      <c r="G9" s="1">
        <v>10</v>
      </c>
      <c r="H9" s="4">
        <v>275.11</v>
      </c>
      <c r="I9" s="4">
        <v>39</v>
      </c>
      <c r="J9" s="16">
        <f t="shared" si="4"/>
        <v>0.39</v>
      </c>
      <c r="N9" s="4">
        <v>3</v>
      </c>
      <c r="O9" s="4">
        <v>175.03</v>
      </c>
      <c r="P9" s="4">
        <v>99</v>
      </c>
      <c r="Q9" s="16">
        <f t="shared" si="5"/>
        <v>0.99</v>
      </c>
      <c r="AC9" s="4">
        <v>3</v>
      </c>
      <c r="AD9" s="4">
        <v>275.11</v>
      </c>
      <c r="AE9" s="4">
        <v>39</v>
      </c>
      <c r="AF9" s="16">
        <f t="shared" si="0"/>
        <v>0.39</v>
      </c>
      <c r="AR9" s="4">
        <v>3</v>
      </c>
      <c r="AS9" s="4">
        <v>86.64</v>
      </c>
      <c r="AT9" s="4">
        <v>17</v>
      </c>
      <c r="AU9" s="16">
        <f t="shared" si="1"/>
        <v>0.17</v>
      </c>
      <c r="BG9" s="4">
        <v>3</v>
      </c>
      <c r="BH9" s="4"/>
      <c r="BI9" s="4"/>
      <c r="BJ9" s="16">
        <f t="shared" si="2"/>
        <v>0</v>
      </c>
    </row>
    <row r="10" spans="1:73">
      <c r="A10" s="4">
        <f t="shared" si="6"/>
        <v>100</v>
      </c>
      <c r="B10" s="50">
        <v>112</v>
      </c>
      <c r="C10" s="50">
        <v>112</v>
      </c>
      <c r="D10" s="50">
        <f t="shared" si="3"/>
        <v>7.9719387755102043E-3</v>
      </c>
      <c r="F10" s="4">
        <v>4</v>
      </c>
      <c r="G10" s="1">
        <v>10</v>
      </c>
      <c r="H10" s="4">
        <v>184.48</v>
      </c>
      <c r="I10" s="4">
        <v>27</v>
      </c>
      <c r="J10" s="16">
        <f t="shared" si="4"/>
        <v>0.27</v>
      </c>
      <c r="N10" s="4">
        <v>4</v>
      </c>
      <c r="O10" s="4">
        <v>201.7</v>
      </c>
      <c r="P10" s="4">
        <v>97</v>
      </c>
      <c r="Q10" s="16">
        <f t="shared" si="5"/>
        <v>0.97</v>
      </c>
      <c r="AC10" s="4">
        <v>4</v>
      </c>
      <c r="AD10" s="4">
        <v>184.48</v>
      </c>
      <c r="AE10" s="4">
        <v>27</v>
      </c>
      <c r="AF10" s="16">
        <f t="shared" si="0"/>
        <v>0.27</v>
      </c>
      <c r="AR10" s="4">
        <v>4</v>
      </c>
      <c r="AS10" s="4">
        <v>116.09</v>
      </c>
      <c r="AT10" s="4">
        <v>20</v>
      </c>
      <c r="AU10" s="16">
        <f t="shared" si="1"/>
        <v>0.2</v>
      </c>
      <c r="BG10" s="4">
        <v>4</v>
      </c>
      <c r="BH10" s="4"/>
      <c r="BI10" s="4"/>
      <c r="BJ10" s="16">
        <f t="shared" si="2"/>
        <v>0</v>
      </c>
    </row>
    <row r="11" spans="1:73">
      <c r="A11" s="4">
        <f t="shared" si="6"/>
        <v>100</v>
      </c>
      <c r="B11" s="111">
        <v>316</v>
      </c>
      <c r="C11" s="111">
        <v>316</v>
      </c>
      <c r="D11" s="111">
        <f t="shared" ref="D11" si="7">A11/(B11*C11)</f>
        <v>1.0014420765902901E-3</v>
      </c>
      <c r="F11" s="4">
        <v>5</v>
      </c>
      <c r="G11" s="1">
        <v>10</v>
      </c>
      <c r="H11" s="4">
        <v>221.16</v>
      </c>
      <c r="I11" s="4">
        <v>34</v>
      </c>
      <c r="J11" s="16">
        <f t="shared" si="4"/>
        <v>0.34</v>
      </c>
      <c r="N11" s="4">
        <v>5</v>
      </c>
      <c r="O11" s="4">
        <v>209.51</v>
      </c>
      <c r="P11" s="4">
        <v>89</v>
      </c>
      <c r="Q11" s="16">
        <f t="shared" si="5"/>
        <v>0.89</v>
      </c>
      <c r="AC11" s="4">
        <v>5</v>
      </c>
      <c r="AD11" s="4">
        <v>221.16</v>
      </c>
      <c r="AE11" s="4">
        <v>34</v>
      </c>
      <c r="AF11" s="16">
        <f t="shared" si="0"/>
        <v>0.34</v>
      </c>
      <c r="AR11" s="4">
        <v>5</v>
      </c>
      <c r="AS11" s="4">
        <v>37.69</v>
      </c>
      <c r="AT11" s="4">
        <v>5</v>
      </c>
      <c r="AU11" s="16">
        <f t="shared" si="1"/>
        <v>0.05</v>
      </c>
      <c r="BG11" s="4">
        <v>5</v>
      </c>
      <c r="BH11" s="4"/>
      <c r="BI11" s="4"/>
      <c r="BJ11" s="16">
        <f t="shared" si="2"/>
        <v>0</v>
      </c>
    </row>
    <row r="12" spans="1:73">
      <c r="A12" s="1">
        <f t="shared" si="6"/>
        <v>100</v>
      </c>
      <c r="B12" s="128">
        <v>447</v>
      </c>
      <c r="C12" s="128">
        <v>447</v>
      </c>
      <c r="D12" s="136">
        <f t="shared" ref="D12:D13" si="8">A12/(B12*C12)</f>
        <v>5.0047795644840825E-4</v>
      </c>
      <c r="F12" s="4">
        <v>6</v>
      </c>
      <c r="G12" s="1">
        <v>10</v>
      </c>
      <c r="H12" s="4">
        <v>74.400000000000006</v>
      </c>
      <c r="I12" s="4">
        <v>9</v>
      </c>
      <c r="J12" s="16">
        <f t="shared" si="4"/>
        <v>0.09</v>
      </c>
      <c r="N12" s="4">
        <v>6</v>
      </c>
      <c r="O12" s="4">
        <v>319.04000000000002</v>
      </c>
      <c r="P12" s="4">
        <v>98</v>
      </c>
      <c r="Q12" s="16">
        <f t="shared" si="5"/>
        <v>0.98</v>
      </c>
      <c r="AC12" s="4">
        <v>6</v>
      </c>
      <c r="AD12" s="4">
        <v>74.400000000000006</v>
      </c>
      <c r="AE12" s="4">
        <v>9</v>
      </c>
      <c r="AF12" s="16">
        <f t="shared" si="0"/>
        <v>0.09</v>
      </c>
      <c r="AR12" s="4">
        <v>6</v>
      </c>
      <c r="AS12" s="4">
        <v>74.400000000000006</v>
      </c>
      <c r="AT12" s="4">
        <v>9</v>
      </c>
      <c r="AU12" s="16">
        <f t="shared" si="1"/>
        <v>0.09</v>
      </c>
      <c r="BG12" s="4">
        <v>6</v>
      </c>
      <c r="BH12" s="4"/>
      <c r="BI12" s="4"/>
      <c r="BJ12" s="16">
        <f t="shared" si="2"/>
        <v>0</v>
      </c>
    </row>
    <row r="13" spans="1:73">
      <c r="A13" s="1">
        <f t="shared" si="6"/>
        <v>100</v>
      </c>
      <c r="B13" s="135">
        <v>1000</v>
      </c>
      <c r="C13" s="135">
        <v>1000</v>
      </c>
      <c r="D13" s="137">
        <f t="shared" si="8"/>
        <v>1E-4</v>
      </c>
      <c r="F13" s="4">
        <v>7</v>
      </c>
      <c r="G13" s="1">
        <v>10</v>
      </c>
      <c r="H13" s="4">
        <v>218.94</v>
      </c>
      <c r="I13" s="4">
        <v>45</v>
      </c>
      <c r="J13" s="16">
        <f t="shared" si="4"/>
        <v>0.45</v>
      </c>
      <c r="N13" s="4">
        <v>7</v>
      </c>
      <c r="O13" s="4">
        <v>226.17</v>
      </c>
      <c r="P13" s="4">
        <v>99</v>
      </c>
      <c r="Q13" s="16">
        <f t="shared" si="5"/>
        <v>0.99</v>
      </c>
      <c r="AC13" s="4">
        <v>7</v>
      </c>
      <c r="AD13" s="4">
        <v>218.94</v>
      </c>
      <c r="AE13" s="4">
        <v>45</v>
      </c>
      <c r="AF13" s="16">
        <f t="shared" si="0"/>
        <v>0.45</v>
      </c>
      <c r="AR13" s="4">
        <v>7</v>
      </c>
      <c r="AS13" s="4">
        <v>184.47</v>
      </c>
      <c r="AT13" s="4">
        <v>40</v>
      </c>
      <c r="AU13" s="16">
        <f t="shared" si="1"/>
        <v>0.4</v>
      </c>
      <c r="BG13" s="4">
        <v>7</v>
      </c>
      <c r="BH13" s="4"/>
      <c r="BI13" s="4"/>
      <c r="BJ13" s="16">
        <f t="shared" si="2"/>
        <v>0</v>
      </c>
    </row>
    <row r="14" spans="1:73">
      <c r="F14" s="4">
        <v>8</v>
      </c>
      <c r="G14" s="1">
        <v>10</v>
      </c>
      <c r="H14" s="4">
        <v>49.92</v>
      </c>
      <c r="I14" s="4">
        <v>7</v>
      </c>
      <c r="J14" s="16">
        <f t="shared" si="4"/>
        <v>7.0000000000000007E-2</v>
      </c>
      <c r="N14" s="4">
        <v>8</v>
      </c>
      <c r="O14" s="4">
        <v>248.42</v>
      </c>
      <c r="P14" s="4">
        <v>98</v>
      </c>
      <c r="Q14" s="16">
        <f t="shared" si="5"/>
        <v>0.98</v>
      </c>
      <c r="AC14" s="4">
        <v>8</v>
      </c>
      <c r="AD14" s="4">
        <v>49.92</v>
      </c>
      <c r="AE14" s="4">
        <v>7</v>
      </c>
      <c r="AF14" s="16">
        <f t="shared" si="0"/>
        <v>7.0000000000000007E-2</v>
      </c>
      <c r="AR14" s="4">
        <v>8</v>
      </c>
      <c r="AS14" s="4">
        <v>37.69</v>
      </c>
      <c r="AT14" s="4">
        <v>5</v>
      </c>
      <c r="AU14" s="16">
        <f t="shared" si="1"/>
        <v>0.05</v>
      </c>
      <c r="BG14" s="4">
        <v>8</v>
      </c>
      <c r="BH14" s="4"/>
      <c r="BI14" s="4"/>
      <c r="BJ14" s="16">
        <f t="shared" si="2"/>
        <v>0</v>
      </c>
    </row>
    <row r="15" spans="1:73">
      <c r="F15" s="4">
        <v>9</v>
      </c>
      <c r="G15" s="1">
        <v>10</v>
      </c>
      <c r="H15" s="4">
        <v>25.46</v>
      </c>
      <c r="I15" s="4">
        <v>3</v>
      </c>
      <c r="J15" s="16">
        <f t="shared" si="4"/>
        <v>0.03</v>
      </c>
      <c r="N15" s="4">
        <v>9</v>
      </c>
      <c r="O15" s="4">
        <v>243.43</v>
      </c>
      <c r="P15" s="4">
        <v>94</v>
      </c>
      <c r="Q15" s="16">
        <f t="shared" si="5"/>
        <v>0.94</v>
      </c>
      <c r="AC15" s="4">
        <v>9</v>
      </c>
      <c r="AD15" s="4">
        <v>25.46</v>
      </c>
      <c r="AE15" s="4">
        <v>3</v>
      </c>
      <c r="AF15" s="16">
        <f t="shared" si="0"/>
        <v>0.03</v>
      </c>
      <c r="AR15" s="4">
        <v>9</v>
      </c>
      <c r="AS15" s="4">
        <v>25.46</v>
      </c>
      <c r="AT15" s="4">
        <v>3</v>
      </c>
      <c r="AU15" s="16">
        <f t="shared" si="1"/>
        <v>0.03</v>
      </c>
      <c r="BG15" s="4">
        <v>9</v>
      </c>
      <c r="BH15" s="4"/>
      <c r="BI15" s="4"/>
      <c r="BJ15" s="16">
        <f t="shared" si="2"/>
        <v>0</v>
      </c>
    </row>
    <row r="16" spans="1:73">
      <c r="F16" s="4">
        <v>10</v>
      </c>
      <c r="G16" s="1">
        <v>10</v>
      </c>
      <c r="H16" s="4">
        <v>116.1</v>
      </c>
      <c r="I16" s="4">
        <v>26</v>
      </c>
      <c r="J16" s="16">
        <f t="shared" si="4"/>
        <v>0.26</v>
      </c>
      <c r="N16" s="4">
        <v>10</v>
      </c>
      <c r="O16" s="4">
        <v>267.87</v>
      </c>
      <c r="P16" s="4">
        <v>89</v>
      </c>
      <c r="Q16" s="16">
        <f t="shared" si="5"/>
        <v>0.89</v>
      </c>
      <c r="AC16" s="4">
        <v>10</v>
      </c>
      <c r="AD16" s="4">
        <v>116.1</v>
      </c>
      <c r="AE16" s="4">
        <v>29</v>
      </c>
      <c r="AF16" s="16">
        <f t="shared" si="0"/>
        <v>0.28999999999999998</v>
      </c>
      <c r="AR16" s="4">
        <v>10</v>
      </c>
      <c r="AS16" s="4">
        <v>79.400000000000006</v>
      </c>
      <c r="AT16" s="4">
        <v>16</v>
      </c>
      <c r="AU16" s="16">
        <f t="shared" si="1"/>
        <v>0.16</v>
      </c>
      <c r="BG16" s="4">
        <v>10</v>
      </c>
      <c r="BH16" s="4"/>
      <c r="BI16" s="4"/>
      <c r="BJ16" s="16">
        <f t="shared" si="2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226.16</v>
      </c>
      <c r="P17" s="4">
        <v>97</v>
      </c>
      <c r="Q17" s="16">
        <f t="shared" si="5"/>
        <v>0.97</v>
      </c>
      <c r="AC17" s="4">
        <v>11</v>
      </c>
      <c r="AD17" s="4">
        <v>62.16</v>
      </c>
      <c r="AE17" s="4">
        <v>13</v>
      </c>
      <c r="AF17" s="16">
        <f t="shared" si="0"/>
        <v>0.13</v>
      </c>
      <c r="AR17" s="4">
        <v>11</v>
      </c>
      <c r="AS17" s="4">
        <v>72.17</v>
      </c>
      <c r="AT17" s="4">
        <v>13</v>
      </c>
      <c r="AU17" s="16">
        <f t="shared" si="1"/>
        <v>0.13</v>
      </c>
      <c r="BG17" s="4">
        <v>11</v>
      </c>
      <c r="BH17" s="4"/>
      <c r="BI17" s="4"/>
      <c r="BJ17" s="16">
        <f t="shared" si="2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397.41</v>
      </c>
      <c r="P18" s="4">
        <v>100</v>
      </c>
      <c r="Q18" s="16">
        <f t="shared" si="5"/>
        <v>1</v>
      </c>
      <c r="AC18" s="4">
        <v>12</v>
      </c>
      <c r="AD18" s="4">
        <v>101.63</v>
      </c>
      <c r="AE18" s="4">
        <v>15</v>
      </c>
      <c r="AF18" s="16">
        <f t="shared" si="0"/>
        <v>0.15</v>
      </c>
      <c r="AR18" s="4">
        <v>12</v>
      </c>
      <c r="AS18" s="4">
        <v>103.85</v>
      </c>
      <c r="AT18" s="4">
        <v>15</v>
      </c>
      <c r="AU18" s="16">
        <f t="shared" si="1"/>
        <v>0.15</v>
      </c>
      <c r="BG18" s="4">
        <v>12</v>
      </c>
      <c r="BH18" s="4"/>
      <c r="BI18" s="4"/>
      <c r="BJ18" s="16">
        <f t="shared" si="2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277.89</v>
      </c>
      <c r="P19" s="4">
        <v>89</v>
      </c>
      <c r="Q19" s="16">
        <f t="shared" si="5"/>
        <v>0.89</v>
      </c>
      <c r="AC19" s="4">
        <v>13</v>
      </c>
      <c r="AD19" s="4">
        <v>37.700000000000003</v>
      </c>
      <c r="AE19" s="4">
        <v>5</v>
      </c>
      <c r="AF19" s="16">
        <f t="shared" si="0"/>
        <v>0.05</v>
      </c>
      <c r="AR19" s="4">
        <v>13</v>
      </c>
      <c r="AS19" s="4">
        <v>37.700000000000003</v>
      </c>
      <c r="AT19" s="4">
        <v>5</v>
      </c>
      <c r="AU19" s="16">
        <f t="shared" si="1"/>
        <v>0.05</v>
      </c>
      <c r="BG19" s="4">
        <v>13</v>
      </c>
      <c r="BH19" s="4"/>
      <c r="BI19" s="4"/>
      <c r="BJ19" s="16">
        <f t="shared" si="2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358.48</v>
      </c>
      <c r="P20" s="4">
        <v>84</v>
      </c>
      <c r="Q20" s="16">
        <f t="shared" si="5"/>
        <v>0.84</v>
      </c>
      <c r="AC20" s="4">
        <v>14</v>
      </c>
      <c r="AD20" s="4">
        <v>13.2</v>
      </c>
      <c r="AE20" s="4">
        <v>2</v>
      </c>
      <c r="AF20" s="16">
        <f t="shared" si="0"/>
        <v>0.02</v>
      </c>
      <c r="AR20" s="4">
        <v>14</v>
      </c>
      <c r="AS20" s="4">
        <v>13.23</v>
      </c>
      <c r="AT20" s="4">
        <v>2</v>
      </c>
      <c r="AU20" s="16">
        <f t="shared" si="1"/>
        <v>0.02</v>
      </c>
      <c r="BG20" s="4">
        <v>14</v>
      </c>
      <c r="BH20" s="4"/>
      <c r="BI20" s="4"/>
      <c r="BJ20" s="16">
        <f t="shared" si="2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260.5</v>
      </c>
      <c r="P21" s="4">
        <v>89</v>
      </c>
      <c r="Q21" s="16">
        <f t="shared" si="5"/>
        <v>0.89</v>
      </c>
      <c r="AC21" s="4">
        <v>15</v>
      </c>
      <c r="AD21" s="4">
        <v>62.16</v>
      </c>
      <c r="AE21" s="4">
        <v>8</v>
      </c>
      <c r="AF21" s="16">
        <f t="shared" si="0"/>
        <v>0.08</v>
      </c>
      <c r="AR21" s="4">
        <v>15</v>
      </c>
      <c r="AS21" s="4">
        <v>37.69</v>
      </c>
      <c r="AT21" s="4">
        <v>4</v>
      </c>
      <c r="AU21" s="16">
        <f t="shared" si="1"/>
        <v>0.04</v>
      </c>
      <c r="BG21" s="4">
        <v>15</v>
      </c>
      <c r="BH21" s="4"/>
      <c r="BI21" s="4"/>
      <c r="BJ21" s="16">
        <f t="shared" si="2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213.94</v>
      </c>
      <c r="P22" s="4">
        <v>86</v>
      </c>
      <c r="Q22" s="16">
        <f t="shared" si="5"/>
        <v>0.86</v>
      </c>
      <c r="AC22" s="4">
        <v>16</v>
      </c>
      <c r="AD22" s="4">
        <v>135.56</v>
      </c>
      <c r="AE22" s="4">
        <v>24</v>
      </c>
      <c r="AF22" s="16">
        <f t="shared" si="0"/>
        <v>0.24</v>
      </c>
      <c r="AR22" s="4">
        <v>16</v>
      </c>
      <c r="AS22" s="4">
        <v>108.86</v>
      </c>
      <c r="AT22" s="4">
        <v>15</v>
      </c>
      <c r="AU22" s="16">
        <f t="shared" si="1"/>
        <v>0.15</v>
      </c>
      <c r="BG22" s="4">
        <v>16</v>
      </c>
      <c r="BH22" s="4"/>
      <c r="BI22" s="4"/>
      <c r="BJ22" s="16">
        <f t="shared" si="2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382.95</v>
      </c>
      <c r="P23" s="4">
        <v>74</v>
      </c>
      <c r="Q23" s="16">
        <f t="shared" si="5"/>
        <v>0.74</v>
      </c>
      <c r="AC23" s="4">
        <v>17</v>
      </c>
      <c r="AD23" s="4">
        <v>98.85</v>
      </c>
      <c r="AE23" s="4">
        <v>17</v>
      </c>
      <c r="AF23" s="16">
        <f t="shared" si="0"/>
        <v>0.17</v>
      </c>
      <c r="AR23" s="4">
        <v>17</v>
      </c>
      <c r="AS23" s="4">
        <v>86.62</v>
      </c>
      <c r="AT23" s="4">
        <v>16</v>
      </c>
      <c r="AU23" s="16">
        <f t="shared" si="1"/>
        <v>0.16</v>
      </c>
      <c r="BG23" s="4">
        <v>17</v>
      </c>
      <c r="BH23" s="4"/>
      <c r="BI23" s="4"/>
      <c r="BJ23" s="16">
        <f t="shared" si="2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243.42</v>
      </c>
      <c r="P24" s="4">
        <v>95</v>
      </c>
      <c r="Q24" s="16">
        <f t="shared" si="5"/>
        <v>0.95</v>
      </c>
      <c r="AC24" s="4">
        <v>18</v>
      </c>
      <c r="AD24" s="4">
        <v>194.9</v>
      </c>
      <c r="AE24" s="4">
        <v>44</v>
      </c>
      <c r="AF24" s="16">
        <f t="shared" si="0"/>
        <v>0.44</v>
      </c>
      <c r="AR24" s="4">
        <v>18</v>
      </c>
      <c r="AS24" s="4">
        <v>116.08</v>
      </c>
      <c r="AT24" s="4">
        <v>16</v>
      </c>
      <c r="AU24" s="16">
        <f t="shared" si="1"/>
        <v>0.16</v>
      </c>
      <c r="BG24" s="4">
        <v>18</v>
      </c>
      <c r="BH24" s="4"/>
      <c r="BI24" s="4"/>
      <c r="BJ24" s="16">
        <f t="shared" si="2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299.54000000000002</v>
      </c>
      <c r="P25" s="4">
        <v>93</v>
      </c>
      <c r="Q25" s="16">
        <f t="shared" si="5"/>
        <v>0.93</v>
      </c>
      <c r="AC25" s="4">
        <v>19</v>
      </c>
      <c r="AD25" s="4">
        <v>30.47</v>
      </c>
      <c r="AE25" s="4">
        <v>4</v>
      </c>
      <c r="AF25" s="16">
        <f t="shared" si="0"/>
        <v>0.04</v>
      </c>
      <c r="AR25" s="4">
        <v>19</v>
      </c>
      <c r="AS25" s="4">
        <v>30.47</v>
      </c>
      <c r="AT25" s="4">
        <v>4</v>
      </c>
      <c r="AU25" s="16">
        <f t="shared" si="1"/>
        <v>0.04</v>
      </c>
      <c r="BG25" s="4">
        <v>19</v>
      </c>
      <c r="BH25" s="4"/>
      <c r="BI25" s="4"/>
      <c r="BJ25" s="16">
        <f t="shared" si="2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67.17</v>
      </c>
      <c r="P26" s="4">
        <v>14</v>
      </c>
      <c r="Q26" s="16">
        <f t="shared" si="5"/>
        <v>0.14000000000000001</v>
      </c>
      <c r="AC26" s="4">
        <v>20</v>
      </c>
      <c r="AD26" s="4">
        <v>67.16</v>
      </c>
      <c r="AE26" s="4">
        <v>10</v>
      </c>
      <c r="AF26" s="16">
        <f t="shared" si="0"/>
        <v>0.1</v>
      </c>
      <c r="AR26" s="4">
        <v>20</v>
      </c>
      <c r="AS26" s="4">
        <v>49.94</v>
      </c>
      <c r="AT26" s="4">
        <v>7</v>
      </c>
      <c r="AU26" s="16">
        <f t="shared" si="1"/>
        <v>7.0000000000000007E-2</v>
      </c>
      <c r="BG26" s="4">
        <v>20</v>
      </c>
      <c r="BH26" s="4"/>
      <c r="BI26" s="4"/>
      <c r="BJ26" s="16">
        <f t="shared" si="2"/>
        <v>0</v>
      </c>
    </row>
    <row r="27" spans="1:73">
      <c r="H27" s="1"/>
    </row>
    <row r="28" spans="1:73">
      <c r="A28" s="182" t="s">
        <v>10</v>
      </c>
      <c r="B28" s="182"/>
      <c r="H28" s="1"/>
    </row>
    <row r="29" spans="1:73">
      <c r="A29" s="10">
        <v>1</v>
      </c>
      <c r="B29" s="11" t="s">
        <v>11</v>
      </c>
      <c r="H29" s="1"/>
    </row>
    <row r="30" spans="1:73" ht="15.75">
      <c r="H30" s="1"/>
      <c r="N30" s="183" t="s">
        <v>34</v>
      </c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  <c r="AA30" s="184"/>
      <c r="AB30" s="185"/>
      <c r="AC30" s="190" t="s">
        <v>35</v>
      </c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2"/>
      <c r="AR30" s="186" t="s">
        <v>36</v>
      </c>
      <c r="AS30" s="187"/>
      <c r="AT30" s="187"/>
      <c r="AU30" s="187"/>
      <c r="AV30" s="187"/>
      <c r="AW30" s="187"/>
      <c r="AX30" s="187"/>
      <c r="AY30" s="187"/>
      <c r="AZ30" s="187"/>
      <c r="BA30" s="187"/>
      <c r="BB30" s="187"/>
      <c r="BC30" s="187"/>
      <c r="BD30" s="187"/>
      <c r="BE30" s="187"/>
      <c r="BF30" s="188"/>
      <c r="BG30" s="193" t="s">
        <v>49</v>
      </c>
      <c r="BH30" s="194"/>
      <c r="BI30" s="194"/>
      <c r="BJ30" s="194"/>
      <c r="BK30" s="194"/>
      <c r="BL30" s="194"/>
      <c r="BM30" s="194"/>
      <c r="BN30" s="194"/>
      <c r="BO30" s="194"/>
      <c r="BP30" s="194"/>
      <c r="BQ30" s="194"/>
      <c r="BR30" s="194"/>
      <c r="BS30" s="194"/>
      <c r="BT30" s="194"/>
      <c r="BU30" s="195"/>
    </row>
    <row r="31" spans="1:73" ht="60">
      <c r="A31" s="3" t="s">
        <v>4</v>
      </c>
      <c r="B31" s="3" t="s">
        <v>7</v>
      </c>
      <c r="C31" s="3" t="s">
        <v>8</v>
      </c>
      <c r="D31" s="3" t="s">
        <v>32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12</v>
      </c>
      <c r="L31" s="9" t="s">
        <v>13</v>
      </c>
      <c r="M31" s="9" t="s">
        <v>9</v>
      </c>
      <c r="N31" s="3" t="s">
        <v>43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44</v>
      </c>
      <c r="U31" s="3" t="s">
        <v>45</v>
      </c>
      <c r="V31" s="3" t="s">
        <v>9</v>
      </c>
      <c r="W31" s="41" t="s">
        <v>38</v>
      </c>
      <c r="X31" s="41" t="s">
        <v>41</v>
      </c>
      <c r="Y31" s="41" t="s">
        <v>9</v>
      </c>
      <c r="Z31" s="41" t="s">
        <v>41</v>
      </c>
      <c r="AA31" s="41" t="s">
        <v>37</v>
      </c>
      <c r="AB31" s="41" t="s">
        <v>41</v>
      </c>
      <c r="AC31" s="3" t="s">
        <v>43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44</v>
      </c>
      <c r="AJ31" s="3" t="s">
        <v>45</v>
      </c>
      <c r="AK31" s="3" t="s">
        <v>9</v>
      </c>
      <c r="AL31" s="46" t="s">
        <v>38</v>
      </c>
      <c r="AM31" s="46" t="s">
        <v>41</v>
      </c>
      <c r="AN31" s="46" t="s">
        <v>9</v>
      </c>
      <c r="AO31" s="46" t="s">
        <v>41</v>
      </c>
      <c r="AP31" s="46" t="s">
        <v>37</v>
      </c>
      <c r="AQ31" s="46" t="s">
        <v>41</v>
      </c>
      <c r="AR31" s="3" t="s">
        <v>43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44</v>
      </c>
      <c r="AY31" s="3" t="s">
        <v>45</v>
      </c>
      <c r="AZ31" s="3" t="s">
        <v>9</v>
      </c>
      <c r="BA31" s="107" t="s">
        <v>38</v>
      </c>
      <c r="BB31" s="107" t="s">
        <v>41</v>
      </c>
      <c r="BC31" s="107" t="s">
        <v>9</v>
      </c>
      <c r="BD31" s="107" t="s">
        <v>41</v>
      </c>
      <c r="BE31" s="107" t="s">
        <v>37</v>
      </c>
      <c r="BF31" s="107" t="s">
        <v>41</v>
      </c>
      <c r="BG31" s="3" t="s">
        <v>43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44</v>
      </c>
      <c r="BN31" s="3" t="s">
        <v>45</v>
      </c>
      <c r="BO31" s="3" t="s">
        <v>9</v>
      </c>
      <c r="BP31" s="108" t="s">
        <v>38</v>
      </c>
      <c r="BQ31" s="108" t="s">
        <v>41</v>
      </c>
      <c r="BR31" s="108" t="s">
        <v>9</v>
      </c>
      <c r="BS31" s="108" t="s">
        <v>41</v>
      </c>
      <c r="BT31" s="108" t="s">
        <v>37</v>
      </c>
      <c r="BU31" s="108" t="s">
        <v>41</v>
      </c>
    </row>
    <row r="32" spans="1:73">
      <c r="A32" s="4">
        <f>A7</f>
        <v>100</v>
      </c>
      <c r="B32" s="13">
        <f>B7</f>
        <v>100</v>
      </c>
      <c r="C32" s="13">
        <f t="shared" ref="C32:D32" si="9">C7</f>
        <v>100</v>
      </c>
      <c r="D32" s="13">
        <f t="shared" si="9"/>
        <v>0.01</v>
      </c>
      <c r="F32" s="4">
        <v>1</v>
      </c>
      <c r="G32" s="1">
        <v>15</v>
      </c>
      <c r="H32" s="4">
        <v>152.80000000000001</v>
      </c>
      <c r="I32" s="4">
        <v>92</v>
      </c>
      <c r="J32" s="16">
        <f>I32/A$32</f>
        <v>0.92</v>
      </c>
      <c r="K32" s="12">
        <f>AVERAGE(H32:H41)</f>
        <v>212.55800000000005</v>
      </c>
      <c r="L32" s="12">
        <f>AVERAGEIF(H32:H41,"&gt;0")</f>
        <v>212.55800000000005</v>
      </c>
      <c r="M32" s="15">
        <f>AVERAGE(J32:J41)</f>
        <v>0.94299999999999995</v>
      </c>
      <c r="N32" s="4">
        <v>1</v>
      </c>
      <c r="O32" s="4">
        <v>133.33000000000001</v>
      </c>
      <c r="P32" s="4">
        <v>100</v>
      </c>
      <c r="Q32" s="16">
        <f>P32/A$33</f>
        <v>1</v>
      </c>
      <c r="R32" s="92">
        <f>AVERAGE(O32:O51)</f>
        <v>144.80549999999999</v>
      </c>
      <c r="S32" s="92">
        <f>AVERAGEIF(O32:O51,"&gt;0")</f>
        <v>144.80549999999999</v>
      </c>
      <c r="T32" s="92">
        <f>VAR(O32:O51)</f>
        <v>232.14400500000306</v>
      </c>
      <c r="U32" s="92">
        <f>STDEV(O32:O51)</f>
        <v>15.236272674115643</v>
      </c>
      <c r="V32" s="93">
        <f>AVERAGE(Q32:Q51)</f>
        <v>1</v>
      </c>
      <c r="W32" s="44">
        <v>145</v>
      </c>
      <c r="X32" s="62">
        <v>7.13</v>
      </c>
      <c r="Y32" s="62">
        <v>100</v>
      </c>
      <c r="Z32" s="62">
        <v>0</v>
      </c>
      <c r="AA32" s="45">
        <f>Y32/$A33</f>
        <v>1</v>
      </c>
      <c r="AB32" s="45">
        <f>Z32/$A$33</f>
        <v>0</v>
      </c>
      <c r="AC32" s="4">
        <v>1</v>
      </c>
      <c r="AD32" s="4">
        <v>152.80000000000001</v>
      </c>
      <c r="AE32" s="4">
        <v>92</v>
      </c>
      <c r="AF32" s="16">
        <f t="shared" ref="AF32:AF48" si="10">AE32/A$34</f>
        <v>0.92</v>
      </c>
      <c r="AG32" s="92">
        <f>AVERAGE(AD32:AD51)</f>
        <v>225.03350000000006</v>
      </c>
      <c r="AH32" s="92">
        <f>AVERAGEIF(AD32:AD51,"&gt;0")</f>
        <v>225.03350000000006</v>
      </c>
      <c r="AI32" s="92">
        <f>VAR(AD32:AD51)</f>
        <v>3519.126971315764</v>
      </c>
      <c r="AJ32" s="92">
        <f>STDEV(AD32:AD51)</f>
        <v>59.32222999277559</v>
      </c>
      <c r="AK32" s="93">
        <f>AVERAGE(AF32:AF51)</f>
        <v>0.90800000000000003</v>
      </c>
      <c r="AL32" s="48">
        <v>225</v>
      </c>
      <c r="AM32" s="63">
        <v>27.8</v>
      </c>
      <c r="AN32" s="63">
        <v>91.2</v>
      </c>
      <c r="AO32" s="63">
        <v>8.89</v>
      </c>
      <c r="AP32" s="49">
        <f>AN32/$A34</f>
        <v>0.91200000000000003</v>
      </c>
      <c r="AQ32" s="49">
        <f>AO32/$A$34</f>
        <v>8.8900000000000007E-2</v>
      </c>
      <c r="AR32" s="4">
        <v>1</v>
      </c>
      <c r="AS32" s="4">
        <v>194.48</v>
      </c>
      <c r="AT32" s="4">
        <v>92</v>
      </c>
      <c r="AU32" s="16">
        <f t="shared" ref="AU32:AU51" si="11">AT32/A$35</f>
        <v>0.92</v>
      </c>
      <c r="AV32" s="92">
        <f>AVERAGE(AS32:AS51)</f>
        <v>226.81150000000008</v>
      </c>
      <c r="AW32" s="92">
        <f>AVERAGEIF(AS32:AS51,"&gt;0")</f>
        <v>226.81150000000008</v>
      </c>
      <c r="AX32" s="92">
        <f>VAR(AS32:AS51)</f>
        <v>7808.9959607894389</v>
      </c>
      <c r="AY32" s="92">
        <f>STDEV(AS32:AS51)</f>
        <v>88.36852358611317</v>
      </c>
      <c r="AZ32" s="93">
        <f>AVERAGE(AU32:AU51)</f>
        <v>0.72550000000000003</v>
      </c>
      <c r="BA32" s="121">
        <v>227</v>
      </c>
      <c r="BB32" s="122">
        <v>41.4</v>
      </c>
      <c r="BC32" s="122">
        <v>72.599999999999994</v>
      </c>
      <c r="BD32" s="122">
        <v>14</v>
      </c>
      <c r="BE32" s="123">
        <f>BC32/$A35</f>
        <v>0.72599999999999998</v>
      </c>
      <c r="BF32" s="123">
        <f>BD32/$A$35</f>
        <v>0.14000000000000001</v>
      </c>
      <c r="BG32" s="4">
        <v>1</v>
      </c>
      <c r="BH32" s="4"/>
      <c r="BI32" s="4"/>
      <c r="BJ32" s="16">
        <f t="shared" ref="BJ32:BJ51" si="12"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A36" si="13">A8</f>
        <v>100</v>
      </c>
      <c r="B33" s="14">
        <f t="shared" ref="B33:D36" si="14">B8</f>
        <v>70</v>
      </c>
      <c r="C33" s="14">
        <f t="shared" si="14"/>
        <v>70</v>
      </c>
      <c r="D33" s="14">
        <f t="shared" si="14"/>
        <v>2.0408163265306121E-2</v>
      </c>
      <c r="F33" s="4">
        <v>2</v>
      </c>
      <c r="G33" s="1">
        <v>15</v>
      </c>
      <c r="H33" s="4">
        <v>231.19</v>
      </c>
      <c r="I33" s="4">
        <v>97</v>
      </c>
      <c r="J33" s="16">
        <f t="shared" ref="J33:J41" si="15">I33/A$7</f>
        <v>0.97</v>
      </c>
      <c r="N33" s="4">
        <v>2</v>
      </c>
      <c r="O33" s="4">
        <v>150.57</v>
      </c>
      <c r="P33" s="4">
        <v>100</v>
      </c>
      <c r="Q33" s="16">
        <f t="shared" ref="Q33:Q51" si="16">P33/A$33</f>
        <v>1</v>
      </c>
      <c r="AC33" s="4">
        <v>2</v>
      </c>
      <c r="AD33" s="4">
        <v>231.17</v>
      </c>
      <c r="AE33" s="4">
        <v>96</v>
      </c>
      <c r="AF33" s="16">
        <f t="shared" si="10"/>
        <v>0.96</v>
      </c>
      <c r="AO33" s="64"/>
      <c r="AR33" s="4">
        <v>2</v>
      </c>
      <c r="AS33" s="4">
        <v>270.08</v>
      </c>
      <c r="AT33" s="4">
        <v>92</v>
      </c>
      <c r="AU33" s="16">
        <f t="shared" si="11"/>
        <v>0.92</v>
      </c>
      <c r="BG33" s="4">
        <v>2</v>
      </c>
      <c r="BH33" s="4"/>
      <c r="BI33" s="4"/>
      <c r="BJ33" s="16">
        <f t="shared" si="12"/>
        <v>0</v>
      </c>
    </row>
    <row r="34" spans="1:62">
      <c r="A34" s="4">
        <f t="shared" si="13"/>
        <v>100</v>
      </c>
      <c r="B34" s="47">
        <f t="shared" si="14"/>
        <v>100</v>
      </c>
      <c r="C34" s="47">
        <f t="shared" si="14"/>
        <v>100</v>
      </c>
      <c r="D34" s="47">
        <f t="shared" si="14"/>
        <v>0.01</v>
      </c>
      <c r="F34" s="4">
        <v>3</v>
      </c>
      <c r="G34" s="1">
        <v>15</v>
      </c>
      <c r="H34" s="4">
        <v>147.79</v>
      </c>
      <c r="I34" s="4">
        <v>99</v>
      </c>
      <c r="J34" s="16">
        <f t="shared" si="15"/>
        <v>0.99</v>
      </c>
      <c r="N34" s="4">
        <v>3</v>
      </c>
      <c r="O34" s="4">
        <v>116.09</v>
      </c>
      <c r="P34" s="4">
        <v>100</v>
      </c>
      <c r="Q34" s="16">
        <f t="shared" si="16"/>
        <v>1</v>
      </c>
      <c r="AC34" s="4">
        <v>3</v>
      </c>
      <c r="AD34" s="4">
        <v>147.79</v>
      </c>
      <c r="AE34" s="4">
        <v>99</v>
      </c>
      <c r="AF34" s="16">
        <f t="shared" si="10"/>
        <v>0.99</v>
      </c>
      <c r="AR34" s="4">
        <v>3</v>
      </c>
      <c r="AS34" s="4">
        <v>180.03</v>
      </c>
      <c r="AT34" s="4">
        <v>97</v>
      </c>
      <c r="AU34" s="16">
        <f t="shared" si="11"/>
        <v>0.97</v>
      </c>
      <c r="BG34" s="4">
        <v>3</v>
      </c>
      <c r="BH34" s="4"/>
      <c r="BI34" s="4"/>
      <c r="BJ34" s="16">
        <f t="shared" si="12"/>
        <v>0</v>
      </c>
    </row>
    <row r="35" spans="1:62">
      <c r="A35" s="4">
        <f t="shared" si="13"/>
        <v>100</v>
      </c>
      <c r="B35" s="50">
        <f t="shared" si="14"/>
        <v>112</v>
      </c>
      <c r="C35" s="50">
        <f t="shared" si="14"/>
        <v>112</v>
      </c>
      <c r="D35" s="50">
        <f t="shared" si="14"/>
        <v>7.9719387755102043E-3</v>
      </c>
      <c r="F35" s="4">
        <v>4</v>
      </c>
      <c r="G35" s="1">
        <v>15</v>
      </c>
      <c r="H35" s="4">
        <v>194.48</v>
      </c>
      <c r="I35" s="4">
        <v>97</v>
      </c>
      <c r="J35" s="16">
        <f t="shared" si="15"/>
        <v>0.97</v>
      </c>
      <c r="N35" s="4">
        <v>4</v>
      </c>
      <c r="O35" s="4">
        <v>138.32</v>
      </c>
      <c r="P35" s="4">
        <v>100</v>
      </c>
      <c r="Q35" s="16">
        <f t="shared" si="16"/>
        <v>1</v>
      </c>
      <c r="AC35" s="4">
        <v>4</v>
      </c>
      <c r="AD35" s="4">
        <v>194.48</v>
      </c>
      <c r="AE35" s="4">
        <v>97</v>
      </c>
      <c r="AF35" s="16">
        <f t="shared" si="10"/>
        <v>0.97</v>
      </c>
      <c r="AR35" s="4">
        <v>4</v>
      </c>
      <c r="AS35" s="4">
        <v>221.16</v>
      </c>
      <c r="AT35" s="4">
        <v>97</v>
      </c>
      <c r="AU35" s="16">
        <f t="shared" si="11"/>
        <v>0.97</v>
      </c>
      <c r="BG35" s="4">
        <v>4</v>
      </c>
      <c r="BH35" s="4"/>
      <c r="BI35" s="4"/>
      <c r="BJ35" s="16">
        <f t="shared" si="12"/>
        <v>0</v>
      </c>
    </row>
    <row r="36" spans="1:62">
      <c r="A36" s="4">
        <f t="shared" si="13"/>
        <v>100</v>
      </c>
      <c r="B36" s="111">
        <f t="shared" si="14"/>
        <v>316</v>
      </c>
      <c r="C36" s="111">
        <f t="shared" si="14"/>
        <v>316</v>
      </c>
      <c r="D36" s="111">
        <f t="shared" si="14"/>
        <v>1.0014420765902901E-3</v>
      </c>
      <c r="F36" s="4">
        <v>5</v>
      </c>
      <c r="G36" s="1">
        <v>15</v>
      </c>
      <c r="H36" s="4">
        <v>218.94</v>
      </c>
      <c r="I36" s="4">
        <v>90</v>
      </c>
      <c r="J36" s="16">
        <f t="shared" si="15"/>
        <v>0.9</v>
      </c>
      <c r="N36" s="4">
        <v>5</v>
      </c>
      <c r="O36" s="4">
        <v>170.02</v>
      </c>
      <c r="P36" s="4">
        <v>100</v>
      </c>
      <c r="Q36" s="16">
        <f t="shared" si="16"/>
        <v>1</v>
      </c>
      <c r="AC36" s="4">
        <v>5</v>
      </c>
      <c r="AD36" s="4">
        <v>218.94</v>
      </c>
      <c r="AE36" s="4">
        <v>90</v>
      </c>
      <c r="AF36" s="16">
        <f t="shared" si="10"/>
        <v>0.9</v>
      </c>
      <c r="AR36" s="4">
        <v>5</v>
      </c>
      <c r="AS36" s="4">
        <v>172.25</v>
      </c>
      <c r="AT36" s="4">
        <v>57</v>
      </c>
      <c r="AU36" s="16">
        <f t="shared" si="11"/>
        <v>0.56999999999999995</v>
      </c>
      <c r="BG36" s="4">
        <v>5</v>
      </c>
      <c r="BH36" s="4"/>
      <c r="BI36" s="4"/>
      <c r="BJ36" s="16">
        <f t="shared" si="12"/>
        <v>0</v>
      </c>
    </row>
    <row r="37" spans="1:62">
      <c r="A37" s="1">
        <f t="shared" ref="A37:D37" si="17">A12</f>
        <v>100</v>
      </c>
      <c r="B37" s="128">
        <f t="shared" si="17"/>
        <v>447</v>
      </c>
      <c r="C37" s="128">
        <f t="shared" si="17"/>
        <v>447</v>
      </c>
      <c r="D37" s="136">
        <f t="shared" si="17"/>
        <v>5.0047795644840825E-4</v>
      </c>
      <c r="F37" s="4">
        <v>6</v>
      </c>
      <c r="G37" s="1">
        <v>15</v>
      </c>
      <c r="H37" s="4">
        <v>236.19</v>
      </c>
      <c r="I37" s="4">
        <v>77</v>
      </c>
      <c r="J37" s="16">
        <f t="shared" si="15"/>
        <v>0.77</v>
      </c>
      <c r="N37" s="4">
        <v>6</v>
      </c>
      <c r="O37" s="4">
        <v>162.78</v>
      </c>
      <c r="P37" s="4">
        <v>100</v>
      </c>
      <c r="Q37" s="16">
        <f t="shared" si="16"/>
        <v>1</v>
      </c>
      <c r="AC37" s="4">
        <v>6</v>
      </c>
      <c r="AD37" s="4">
        <v>236.19</v>
      </c>
      <c r="AE37" s="4">
        <v>77</v>
      </c>
      <c r="AF37" s="16">
        <f t="shared" si="10"/>
        <v>0.77</v>
      </c>
      <c r="AR37" s="4">
        <v>6</v>
      </c>
      <c r="AS37" s="4">
        <v>267.86</v>
      </c>
      <c r="AT37" s="4">
        <v>78</v>
      </c>
      <c r="AU37" s="16">
        <f t="shared" si="11"/>
        <v>0.78</v>
      </c>
      <c r="BG37" s="4">
        <v>6</v>
      </c>
      <c r="BH37" s="4"/>
      <c r="BI37" s="4"/>
      <c r="BJ37" s="16">
        <f t="shared" si="12"/>
        <v>0</v>
      </c>
    </row>
    <row r="38" spans="1:62">
      <c r="A38" s="1">
        <f t="shared" ref="A38:D38" si="18">A13</f>
        <v>100</v>
      </c>
      <c r="B38" s="135">
        <f t="shared" si="18"/>
        <v>1000</v>
      </c>
      <c r="C38" s="135">
        <f t="shared" si="18"/>
        <v>1000</v>
      </c>
      <c r="D38" s="137">
        <f t="shared" si="18"/>
        <v>1E-4</v>
      </c>
      <c r="F38" s="4">
        <v>7</v>
      </c>
      <c r="G38" s="1">
        <v>15</v>
      </c>
      <c r="H38" s="4">
        <v>218.94</v>
      </c>
      <c r="I38" s="4">
        <v>99</v>
      </c>
      <c r="J38" s="16">
        <f t="shared" si="15"/>
        <v>0.99</v>
      </c>
      <c r="N38" s="4">
        <v>7</v>
      </c>
      <c r="O38" s="4">
        <v>152.77000000000001</v>
      </c>
      <c r="P38" s="4">
        <v>100</v>
      </c>
      <c r="Q38" s="16">
        <f t="shared" si="16"/>
        <v>1</v>
      </c>
      <c r="AC38" s="4">
        <v>7</v>
      </c>
      <c r="AD38" s="4">
        <v>218.94</v>
      </c>
      <c r="AE38" s="4">
        <v>99</v>
      </c>
      <c r="AF38" s="16">
        <f t="shared" si="10"/>
        <v>0.99</v>
      </c>
      <c r="AR38" s="4">
        <v>7</v>
      </c>
      <c r="AS38" s="4">
        <v>253.43</v>
      </c>
      <c r="AT38" s="4">
        <v>97</v>
      </c>
      <c r="AU38" s="16">
        <f t="shared" si="11"/>
        <v>0.97</v>
      </c>
      <c r="BG38" s="4">
        <v>7</v>
      </c>
      <c r="BH38" s="4"/>
      <c r="BI38" s="4"/>
      <c r="BJ38" s="16">
        <f t="shared" si="12"/>
        <v>0</v>
      </c>
    </row>
    <row r="39" spans="1:62">
      <c r="F39" s="4">
        <v>8</v>
      </c>
      <c r="G39" s="1">
        <v>15</v>
      </c>
      <c r="H39" s="4">
        <v>236.2</v>
      </c>
      <c r="I39" s="4">
        <v>99</v>
      </c>
      <c r="J39" s="16">
        <f t="shared" si="15"/>
        <v>0.99</v>
      </c>
      <c r="N39" s="4">
        <v>8</v>
      </c>
      <c r="O39" s="4">
        <v>135.56</v>
      </c>
      <c r="P39" s="4">
        <v>100</v>
      </c>
      <c r="Q39" s="16">
        <f t="shared" si="16"/>
        <v>1</v>
      </c>
      <c r="AC39" s="4">
        <v>8</v>
      </c>
      <c r="AD39" s="4">
        <v>236.2</v>
      </c>
      <c r="AE39" s="4">
        <v>99</v>
      </c>
      <c r="AF39" s="16">
        <f t="shared" si="10"/>
        <v>0.99</v>
      </c>
      <c r="AR39" s="4">
        <v>8</v>
      </c>
      <c r="AS39" s="4">
        <v>49.93</v>
      </c>
      <c r="AT39" s="4">
        <v>10</v>
      </c>
      <c r="AU39" s="16">
        <f t="shared" si="11"/>
        <v>0.1</v>
      </c>
      <c r="BG39" s="4">
        <v>8</v>
      </c>
      <c r="BH39" s="4"/>
      <c r="BI39" s="4"/>
      <c r="BJ39" s="16">
        <f t="shared" si="12"/>
        <v>0</v>
      </c>
    </row>
    <row r="40" spans="1:62">
      <c r="F40" s="4">
        <v>9</v>
      </c>
      <c r="G40" s="1">
        <v>15</v>
      </c>
      <c r="H40" s="4">
        <v>213.95</v>
      </c>
      <c r="I40" s="4">
        <v>99</v>
      </c>
      <c r="J40" s="16">
        <f t="shared" si="15"/>
        <v>0.99</v>
      </c>
      <c r="N40" s="4">
        <v>9</v>
      </c>
      <c r="O40" s="4">
        <v>145.54</v>
      </c>
      <c r="P40" s="4">
        <v>100</v>
      </c>
      <c r="Q40" s="16">
        <f t="shared" si="16"/>
        <v>1</v>
      </c>
      <c r="AC40" s="4">
        <v>9</v>
      </c>
      <c r="AD40" s="4">
        <v>213.95</v>
      </c>
      <c r="AE40" s="4">
        <v>99</v>
      </c>
      <c r="AF40" s="16">
        <f t="shared" si="10"/>
        <v>0.99</v>
      </c>
      <c r="AR40" s="4">
        <v>9</v>
      </c>
      <c r="AS40" s="4">
        <v>257.88</v>
      </c>
      <c r="AT40" s="4">
        <v>94</v>
      </c>
      <c r="AU40" s="16">
        <f t="shared" si="11"/>
        <v>0.94</v>
      </c>
      <c r="BG40" s="4">
        <v>9</v>
      </c>
      <c r="BH40" s="4"/>
      <c r="BI40" s="4"/>
      <c r="BJ40" s="16">
        <f t="shared" si="12"/>
        <v>0</v>
      </c>
    </row>
    <row r="41" spans="1:62">
      <c r="F41" s="4">
        <v>10</v>
      </c>
      <c r="G41" s="1">
        <v>15</v>
      </c>
      <c r="H41" s="4">
        <v>275.10000000000002</v>
      </c>
      <c r="I41" s="4">
        <v>94</v>
      </c>
      <c r="J41" s="16">
        <f t="shared" si="15"/>
        <v>0.94</v>
      </c>
      <c r="N41" s="4">
        <v>10</v>
      </c>
      <c r="O41" s="4">
        <v>140.55000000000001</v>
      </c>
      <c r="P41" s="4">
        <v>100</v>
      </c>
      <c r="Q41" s="16">
        <f t="shared" si="16"/>
        <v>1</v>
      </c>
      <c r="AC41" s="4">
        <v>10</v>
      </c>
      <c r="AD41" s="4">
        <v>275.10000000000002</v>
      </c>
      <c r="AE41" s="4">
        <v>95</v>
      </c>
      <c r="AF41" s="16">
        <f t="shared" si="10"/>
        <v>0.95</v>
      </c>
      <c r="AR41" s="4">
        <v>10</v>
      </c>
      <c r="AS41" s="4">
        <v>257.83999999999997</v>
      </c>
      <c r="AT41" s="4">
        <v>87</v>
      </c>
      <c r="AU41" s="16">
        <f t="shared" si="11"/>
        <v>0.87</v>
      </c>
      <c r="BG41" s="4">
        <v>10</v>
      </c>
      <c r="BH41" s="4"/>
      <c r="BI41" s="4"/>
      <c r="BJ41" s="16">
        <f t="shared" si="12"/>
        <v>0</v>
      </c>
    </row>
    <row r="42" spans="1:62">
      <c r="F42" s="4">
        <v>11</v>
      </c>
      <c r="N42" s="4">
        <v>11</v>
      </c>
      <c r="O42" s="4">
        <v>160.01</v>
      </c>
      <c r="P42" s="4">
        <v>100</v>
      </c>
      <c r="Q42" s="16">
        <f t="shared" si="16"/>
        <v>1</v>
      </c>
      <c r="AC42" s="4">
        <v>11</v>
      </c>
      <c r="AD42" s="4">
        <v>250.62</v>
      </c>
      <c r="AE42" s="4">
        <v>100</v>
      </c>
      <c r="AF42" s="16">
        <f t="shared" si="10"/>
        <v>1</v>
      </c>
      <c r="AR42" s="4">
        <v>11</v>
      </c>
      <c r="AS42" s="4">
        <v>262.86</v>
      </c>
      <c r="AT42" s="4">
        <v>94</v>
      </c>
      <c r="AU42" s="16">
        <f t="shared" si="11"/>
        <v>0.94</v>
      </c>
      <c r="BG42" s="4">
        <v>11</v>
      </c>
      <c r="BH42" s="4"/>
      <c r="BI42" s="4"/>
      <c r="BJ42" s="16">
        <f t="shared" si="12"/>
        <v>0</v>
      </c>
    </row>
    <row r="43" spans="1:62">
      <c r="F43" s="4">
        <v>12</v>
      </c>
      <c r="N43" s="4">
        <v>12</v>
      </c>
      <c r="O43" s="4">
        <v>150.55000000000001</v>
      </c>
      <c r="P43" s="4">
        <v>100</v>
      </c>
      <c r="Q43" s="16">
        <f t="shared" si="16"/>
        <v>1</v>
      </c>
      <c r="AC43" s="4">
        <v>12</v>
      </c>
      <c r="AD43" s="4">
        <v>243.4</v>
      </c>
      <c r="AE43" s="4">
        <v>100</v>
      </c>
      <c r="AF43" s="16">
        <f t="shared" si="10"/>
        <v>1</v>
      </c>
      <c r="AR43" s="4">
        <v>12</v>
      </c>
      <c r="AS43" s="4">
        <v>160.01</v>
      </c>
      <c r="AT43" s="4">
        <v>44</v>
      </c>
      <c r="AU43" s="16">
        <f t="shared" si="11"/>
        <v>0.44</v>
      </c>
      <c r="BG43" s="4">
        <v>12</v>
      </c>
      <c r="BH43" s="4"/>
      <c r="BI43" s="4"/>
      <c r="BJ43" s="16">
        <f t="shared" si="12"/>
        <v>0</v>
      </c>
    </row>
    <row r="44" spans="1:62">
      <c r="F44" s="4">
        <v>13</v>
      </c>
      <c r="N44" s="4">
        <v>13</v>
      </c>
      <c r="O44" s="4">
        <v>140.55000000000001</v>
      </c>
      <c r="P44" s="4">
        <v>100</v>
      </c>
      <c r="Q44" s="16">
        <f t="shared" si="16"/>
        <v>1</v>
      </c>
      <c r="AC44" s="4">
        <v>13</v>
      </c>
      <c r="AD44" s="4">
        <v>231.17</v>
      </c>
      <c r="AE44" s="4">
        <v>90</v>
      </c>
      <c r="AF44" s="16">
        <f t="shared" si="10"/>
        <v>0.9</v>
      </c>
      <c r="AR44" s="4">
        <v>13</v>
      </c>
      <c r="AS44" s="4">
        <v>285.11</v>
      </c>
      <c r="AT44" s="4">
        <v>80</v>
      </c>
      <c r="AU44" s="16">
        <f t="shared" si="11"/>
        <v>0.8</v>
      </c>
      <c r="BG44" s="4">
        <v>13</v>
      </c>
      <c r="BH44" s="4"/>
      <c r="BI44" s="4"/>
      <c r="BJ44" s="16">
        <f t="shared" si="12"/>
        <v>0</v>
      </c>
    </row>
    <row r="45" spans="1:62">
      <c r="F45" s="4">
        <v>14</v>
      </c>
      <c r="N45" s="4">
        <v>14</v>
      </c>
      <c r="O45" s="4">
        <v>133.33000000000001</v>
      </c>
      <c r="P45" s="4">
        <v>100</v>
      </c>
      <c r="Q45" s="16">
        <f t="shared" si="16"/>
        <v>1</v>
      </c>
      <c r="AC45" s="4">
        <v>14</v>
      </c>
      <c r="AD45" s="4">
        <v>334.03</v>
      </c>
      <c r="AE45" s="4">
        <v>98</v>
      </c>
      <c r="AF45" s="16">
        <f t="shared" si="10"/>
        <v>0.98</v>
      </c>
      <c r="AR45" s="4">
        <v>14</v>
      </c>
      <c r="AS45" s="4">
        <v>421.88</v>
      </c>
      <c r="AT45" s="4">
        <v>84</v>
      </c>
      <c r="AU45" s="16">
        <f t="shared" si="11"/>
        <v>0.84</v>
      </c>
      <c r="BG45" s="4">
        <v>14</v>
      </c>
      <c r="BH45" s="4"/>
      <c r="BI45" s="4"/>
      <c r="BJ45" s="16">
        <f t="shared" si="12"/>
        <v>0</v>
      </c>
    </row>
    <row r="46" spans="1:62">
      <c r="F46" s="4">
        <v>15</v>
      </c>
      <c r="N46" s="4">
        <v>15</v>
      </c>
      <c r="O46" s="4">
        <v>145.57</v>
      </c>
      <c r="P46" s="4">
        <v>100</v>
      </c>
      <c r="Q46" s="16">
        <f t="shared" si="16"/>
        <v>1</v>
      </c>
      <c r="AC46" s="4">
        <v>15</v>
      </c>
      <c r="AD46" s="4">
        <v>236.19</v>
      </c>
      <c r="AE46" s="4">
        <v>89</v>
      </c>
      <c r="AF46" s="16">
        <f t="shared" si="10"/>
        <v>0.89</v>
      </c>
      <c r="AR46" s="4">
        <v>15</v>
      </c>
      <c r="AS46" s="4">
        <v>250.64</v>
      </c>
      <c r="AT46" s="4">
        <v>39</v>
      </c>
      <c r="AU46" s="16">
        <f t="shared" si="11"/>
        <v>0.39</v>
      </c>
      <c r="BG46" s="4">
        <v>15</v>
      </c>
      <c r="BH46" s="4"/>
      <c r="BI46" s="4"/>
      <c r="BJ46" s="16">
        <f t="shared" si="12"/>
        <v>0</v>
      </c>
    </row>
    <row r="47" spans="1:62">
      <c r="F47" s="4">
        <v>16</v>
      </c>
      <c r="N47" s="4">
        <v>16</v>
      </c>
      <c r="O47" s="4">
        <v>133.33000000000001</v>
      </c>
      <c r="P47" s="4">
        <v>100</v>
      </c>
      <c r="Q47" s="16">
        <f t="shared" si="16"/>
        <v>1</v>
      </c>
      <c r="AC47" s="4">
        <v>16</v>
      </c>
      <c r="AD47" s="4">
        <v>231.16</v>
      </c>
      <c r="AE47" s="4">
        <v>97</v>
      </c>
      <c r="AF47" s="16">
        <f t="shared" si="10"/>
        <v>0.97</v>
      </c>
      <c r="AR47" s="4">
        <v>16</v>
      </c>
      <c r="AS47" s="4">
        <v>243.41</v>
      </c>
      <c r="AT47" s="4">
        <v>82</v>
      </c>
      <c r="AU47" s="16">
        <f t="shared" si="11"/>
        <v>0.82</v>
      </c>
      <c r="BG47" s="4">
        <v>16</v>
      </c>
      <c r="BH47" s="4"/>
      <c r="BI47" s="4"/>
      <c r="BJ47" s="16">
        <f t="shared" si="12"/>
        <v>0</v>
      </c>
    </row>
    <row r="48" spans="1:62">
      <c r="F48" s="4">
        <v>17</v>
      </c>
      <c r="N48" s="4">
        <v>17</v>
      </c>
      <c r="O48" s="4">
        <v>138.34</v>
      </c>
      <c r="P48" s="4">
        <v>100</v>
      </c>
      <c r="Q48" s="16">
        <f t="shared" si="16"/>
        <v>1</v>
      </c>
      <c r="AC48" s="4">
        <v>17</v>
      </c>
      <c r="AD48" s="4">
        <v>341.24</v>
      </c>
      <c r="AE48" s="4">
        <v>99</v>
      </c>
      <c r="AF48" s="16">
        <f t="shared" si="10"/>
        <v>0.99</v>
      </c>
      <c r="AR48" s="4">
        <v>17</v>
      </c>
      <c r="AS48" s="4">
        <v>98.86</v>
      </c>
      <c r="AT48" s="4">
        <v>23</v>
      </c>
      <c r="AU48" s="16">
        <f t="shared" si="11"/>
        <v>0.23</v>
      </c>
      <c r="BG48" s="4">
        <v>17</v>
      </c>
      <c r="BH48" s="4"/>
      <c r="BI48" s="4"/>
      <c r="BJ48" s="16">
        <f t="shared" si="12"/>
        <v>0</v>
      </c>
    </row>
    <row r="49" spans="1:103">
      <c r="F49" s="4">
        <v>18</v>
      </c>
      <c r="N49" s="4">
        <v>18</v>
      </c>
      <c r="O49" s="4">
        <v>133.32</v>
      </c>
      <c r="P49" s="4">
        <v>100</v>
      </c>
      <c r="Q49" s="16">
        <f t="shared" si="16"/>
        <v>1</v>
      </c>
      <c r="AC49" s="4">
        <v>18</v>
      </c>
      <c r="AD49" s="4">
        <v>250.65</v>
      </c>
      <c r="AE49" s="4">
        <v>100</v>
      </c>
      <c r="AF49" s="16">
        <v>0.93</v>
      </c>
      <c r="AR49" s="4">
        <v>18</v>
      </c>
      <c r="AS49" s="4">
        <v>292.32</v>
      </c>
      <c r="AT49" s="4">
        <v>99</v>
      </c>
      <c r="AU49" s="16">
        <f t="shared" si="11"/>
        <v>0.99</v>
      </c>
      <c r="BG49" s="4">
        <v>18</v>
      </c>
      <c r="BH49" s="4"/>
      <c r="BI49" s="4"/>
      <c r="BJ49" s="16">
        <f t="shared" si="12"/>
        <v>0</v>
      </c>
    </row>
    <row r="50" spans="1:103">
      <c r="F50" s="4">
        <v>19</v>
      </c>
      <c r="N50" s="4">
        <v>19</v>
      </c>
      <c r="O50" s="4">
        <v>133.34</v>
      </c>
      <c r="P50" s="4">
        <v>100</v>
      </c>
      <c r="Q50" s="16">
        <f t="shared" si="16"/>
        <v>1</v>
      </c>
      <c r="AC50" s="4">
        <v>19</v>
      </c>
      <c r="AD50" s="4">
        <v>182.26</v>
      </c>
      <c r="AE50" s="4">
        <v>93</v>
      </c>
      <c r="AF50" s="16">
        <f>AE50/A$34</f>
        <v>0.93</v>
      </c>
      <c r="AR50" s="4">
        <v>19</v>
      </c>
      <c r="AS50" s="4">
        <v>329.02</v>
      </c>
      <c r="AT50" s="4">
        <v>91</v>
      </c>
      <c r="AU50" s="16">
        <f t="shared" si="11"/>
        <v>0.91</v>
      </c>
      <c r="BG50" s="4">
        <v>19</v>
      </c>
      <c r="BH50" s="4"/>
      <c r="BI50" s="4"/>
      <c r="BJ50" s="16">
        <f t="shared" si="12"/>
        <v>0</v>
      </c>
    </row>
    <row r="51" spans="1:103">
      <c r="F51" s="4">
        <v>20</v>
      </c>
      <c r="N51" s="4">
        <v>20</v>
      </c>
      <c r="O51" s="4">
        <v>182.24</v>
      </c>
      <c r="P51" s="4">
        <v>100</v>
      </c>
      <c r="Q51" s="16">
        <f t="shared" si="16"/>
        <v>1</v>
      </c>
      <c r="AC51" s="4">
        <v>20</v>
      </c>
      <c r="AD51" s="4">
        <v>74.39</v>
      </c>
      <c r="AE51" s="4">
        <v>14</v>
      </c>
      <c r="AF51" s="16">
        <f>AE51/A$34</f>
        <v>0.14000000000000001</v>
      </c>
      <c r="AR51" s="4">
        <v>20</v>
      </c>
      <c r="AS51" s="4">
        <v>67.180000000000007</v>
      </c>
      <c r="AT51" s="4">
        <v>14</v>
      </c>
      <c r="AU51" s="16">
        <f t="shared" si="11"/>
        <v>0.14000000000000001</v>
      </c>
      <c r="BG51" s="4">
        <v>20</v>
      </c>
      <c r="BH51" s="4"/>
      <c r="BI51" s="4"/>
      <c r="BJ51" s="16">
        <f t="shared" si="12"/>
        <v>0</v>
      </c>
    </row>
    <row r="53" spans="1:103">
      <c r="A53" s="182" t="s">
        <v>10</v>
      </c>
      <c r="B53" s="182"/>
      <c r="H53" s="1"/>
    </row>
    <row r="54" spans="1:103">
      <c r="A54" s="10">
        <v>1</v>
      </c>
      <c r="B54" s="11" t="s">
        <v>11</v>
      </c>
      <c r="H54" s="1"/>
    </row>
    <row r="55" spans="1:103" ht="15.75">
      <c r="H55" s="1"/>
      <c r="N55" s="183" t="s">
        <v>34</v>
      </c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  <c r="AA55" s="184"/>
      <c r="AB55" s="185"/>
      <c r="AC55" s="190" t="s">
        <v>35</v>
      </c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2"/>
      <c r="AR55" s="186" t="s">
        <v>36</v>
      </c>
      <c r="AS55" s="187"/>
      <c r="AT55" s="187"/>
      <c r="AU55" s="187"/>
      <c r="AV55" s="187"/>
      <c r="AW55" s="187"/>
      <c r="AX55" s="187"/>
      <c r="AY55" s="187"/>
      <c r="AZ55" s="187"/>
      <c r="BA55" s="187"/>
      <c r="BB55" s="187"/>
      <c r="BC55" s="187"/>
      <c r="BD55" s="187"/>
      <c r="BE55" s="187"/>
      <c r="BF55" s="188"/>
      <c r="BG55" s="176" t="s">
        <v>49</v>
      </c>
      <c r="BH55" s="177"/>
      <c r="BI55" s="177"/>
      <c r="BJ55" s="177"/>
      <c r="BK55" s="177"/>
      <c r="BL55" s="177"/>
      <c r="BM55" s="177"/>
      <c r="BN55" s="177"/>
      <c r="BO55" s="177"/>
      <c r="BP55" s="177"/>
      <c r="BQ55" s="177"/>
      <c r="BR55" s="177"/>
      <c r="BS55" s="177"/>
      <c r="BT55" s="177"/>
      <c r="BU55" s="178"/>
      <c r="BV55" s="170" t="s">
        <v>52</v>
      </c>
      <c r="BW55" s="171"/>
      <c r="BX55" s="171"/>
      <c r="BY55" s="171"/>
      <c r="BZ55" s="171"/>
      <c r="CA55" s="171"/>
      <c r="CB55" s="171"/>
      <c r="CC55" s="171"/>
      <c r="CD55" s="171"/>
      <c r="CE55" s="171"/>
      <c r="CF55" s="171"/>
      <c r="CG55" s="171"/>
      <c r="CH55" s="171"/>
      <c r="CI55" s="171"/>
      <c r="CJ55" s="172"/>
      <c r="CK55" s="173" t="s">
        <v>53</v>
      </c>
      <c r="CL55" s="174"/>
      <c r="CM55" s="174"/>
      <c r="CN55" s="174"/>
      <c r="CO55" s="174"/>
      <c r="CP55" s="174"/>
      <c r="CQ55" s="174"/>
      <c r="CR55" s="174"/>
      <c r="CS55" s="174"/>
      <c r="CT55" s="174"/>
      <c r="CU55" s="174"/>
      <c r="CV55" s="174"/>
      <c r="CW55" s="174"/>
      <c r="CX55" s="174"/>
      <c r="CY55" s="175"/>
    </row>
    <row r="56" spans="1:103" ht="60">
      <c r="A56" s="3" t="s">
        <v>4</v>
      </c>
      <c r="B56" s="3" t="s">
        <v>7</v>
      </c>
      <c r="C56" s="3" t="s">
        <v>8</v>
      </c>
      <c r="D56" s="3" t="s">
        <v>32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12</v>
      </c>
      <c r="L56" s="9" t="s">
        <v>13</v>
      </c>
      <c r="M56" s="9" t="s">
        <v>9</v>
      </c>
      <c r="N56" s="3" t="s">
        <v>43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44</v>
      </c>
      <c r="U56" s="3" t="s">
        <v>41</v>
      </c>
      <c r="V56" s="3" t="s">
        <v>9</v>
      </c>
      <c r="W56" s="41" t="s">
        <v>38</v>
      </c>
      <c r="X56" s="61" t="s">
        <v>56</v>
      </c>
      <c r="Y56" s="41" t="s">
        <v>9</v>
      </c>
      <c r="Z56" s="41" t="s">
        <v>56</v>
      </c>
      <c r="AA56" s="41" t="s">
        <v>37</v>
      </c>
      <c r="AB56" s="41" t="s">
        <v>56</v>
      </c>
      <c r="AC56" s="3" t="s">
        <v>43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44</v>
      </c>
      <c r="AJ56" s="3" t="s">
        <v>41</v>
      </c>
      <c r="AK56" s="3" t="s">
        <v>9</v>
      </c>
      <c r="AL56" s="46" t="s">
        <v>38</v>
      </c>
      <c r="AM56" s="46" t="s">
        <v>56</v>
      </c>
      <c r="AN56" s="46" t="s">
        <v>9</v>
      </c>
      <c r="AO56" s="46" t="s">
        <v>56</v>
      </c>
      <c r="AP56" s="46" t="s">
        <v>37</v>
      </c>
      <c r="AQ56" s="46" t="s">
        <v>56</v>
      </c>
      <c r="AR56" s="3" t="s">
        <v>43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44</v>
      </c>
      <c r="AY56" s="3" t="s">
        <v>41</v>
      </c>
      <c r="AZ56" s="3" t="s">
        <v>9</v>
      </c>
      <c r="BA56" s="107" t="s">
        <v>38</v>
      </c>
      <c r="BB56" s="107" t="s">
        <v>56</v>
      </c>
      <c r="BC56" s="107" t="s">
        <v>9</v>
      </c>
      <c r="BD56" s="107" t="s">
        <v>56</v>
      </c>
      <c r="BE56" s="107" t="s">
        <v>37</v>
      </c>
      <c r="BF56" s="107" t="s">
        <v>56</v>
      </c>
      <c r="BG56" s="3" t="s">
        <v>43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44</v>
      </c>
      <c r="BN56" s="3" t="s">
        <v>41</v>
      </c>
      <c r="BO56" s="3" t="s">
        <v>9</v>
      </c>
      <c r="BP56" s="108" t="s">
        <v>38</v>
      </c>
      <c r="BQ56" s="108" t="s">
        <v>56</v>
      </c>
      <c r="BR56" s="108" t="s">
        <v>9</v>
      </c>
      <c r="BS56" s="108" t="s">
        <v>56</v>
      </c>
      <c r="BT56" s="108" t="s">
        <v>37</v>
      </c>
      <c r="BU56" s="108" t="s">
        <v>56</v>
      </c>
      <c r="BV56" s="3" t="s">
        <v>43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44</v>
      </c>
      <c r="CC56" s="3" t="s">
        <v>41</v>
      </c>
      <c r="CD56" s="3" t="s">
        <v>9</v>
      </c>
      <c r="CE56" s="127" t="s">
        <v>38</v>
      </c>
      <c r="CF56" s="127" t="s">
        <v>56</v>
      </c>
      <c r="CG56" s="127" t="s">
        <v>9</v>
      </c>
      <c r="CH56" s="127" t="s">
        <v>56</v>
      </c>
      <c r="CI56" s="127" t="s">
        <v>37</v>
      </c>
      <c r="CJ56" s="127" t="s">
        <v>56</v>
      </c>
      <c r="CK56" s="3" t="s">
        <v>43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44</v>
      </c>
      <c r="CR56" s="3" t="s">
        <v>41</v>
      </c>
      <c r="CS56" s="3" t="s">
        <v>9</v>
      </c>
      <c r="CT56" s="133" t="s">
        <v>38</v>
      </c>
      <c r="CU56" s="133" t="s">
        <v>56</v>
      </c>
      <c r="CV56" s="133" t="s">
        <v>9</v>
      </c>
      <c r="CW56" s="133" t="s">
        <v>56</v>
      </c>
      <c r="CX56" s="133" t="s">
        <v>37</v>
      </c>
      <c r="CY56" s="133" t="s">
        <v>56</v>
      </c>
    </row>
    <row r="57" spans="1:103">
      <c r="A57" s="4">
        <f>A32</f>
        <v>100</v>
      </c>
      <c r="B57" s="13">
        <f>B32</f>
        <v>100</v>
      </c>
      <c r="C57" s="13">
        <f t="shared" ref="C57:D57" si="19">C32</f>
        <v>100</v>
      </c>
      <c r="D57" s="13">
        <f t="shared" si="19"/>
        <v>0.01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325.57</v>
      </c>
      <c r="P57" s="4">
        <v>100</v>
      </c>
      <c r="Q57" s="16">
        <f>P57/A$33</f>
        <v>1</v>
      </c>
      <c r="R57" s="92">
        <f>AVERAGE(O57:O76)</f>
        <v>304.97850000000005</v>
      </c>
      <c r="S57" s="92">
        <f>AVERAGEIF(O57:O76,"&gt;0")</f>
        <v>304.97850000000005</v>
      </c>
      <c r="T57" s="92">
        <f>VAR(O57:O76)</f>
        <v>681.46737131574434</v>
      </c>
      <c r="U57" s="92">
        <f>STDEV(O57:O76)</f>
        <v>26.104930019361177</v>
      </c>
      <c r="V57" s="93">
        <f>AVERAGE(Q57:Q76)</f>
        <v>0.99399999999999999</v>
      </c>
      <c r="W57" s="44">
        <v>300</v>
      </c>
      <c r="X57" s="62">
        <v>10.6</v>
      </c>
      <c r="Y57" s="62">
        <v>99.5</v>
      </c>
      <c r="Z57" s="62">
        <v>0.28399999999999997</v>
      </c>
      <c r="AA57" s="45">
        <f>Y57/$A58</f>
        <v>0.995</v>
      </c>
      <c r="AB57" s="45">
        <f>Z57/$A$33</f>
        <v>2.8399999999999996E-3</v>
      </c>
      <c r="AC57" s="4">
        <v>1</v>
      </c>
      <c r="AD57" s="4">
        <v>325.57</v>
      </c>
      <c r="AE57" s="4">
        <v>100</v>
      </c>
      <c r="AF57" s="16">
        <f t="shared" ref="AF57:AF73" si="20">AE57/A$34</f>
        <v>1</v>
      </c>
      <c r="AG57" s="92">
        <f>AVERAGE(AD57:AD76)</f>
        <v>304.97850000000005</v>
      </c>
      <c r="AH57" s="92">
        <f>AVERAGEIF(AD57:AD76,"&gt;0")</f>
        <v>304.97850000000005</v>
      </c>
      <c r="AI57" s="92">
        <f>VAR(AD57:AD76)</f>
        <v>681.46737131574434</v>
      </c>
      <c r="AJ57" s="92">
        <f>STDEV(AD57:AD76)</f>
        <v>26.104930019361177</v>
      </c>
      <c r="AK57" s="93">
        <f>AVERAGE(AF57:AF76)</f>
        <v>0.99049999999999994</v>
      </c>
      <c r="AL57" s="48">
        <v>300</v>
      </c>
      <c r="AM57" s="63">
        <v>10.6</v>
      </c>
      <c r="AN57" s="63">
        <v>99.5</v>
      </c>
      <c r="AO57" s="63">
        <v>0.28399999999999997</v>
      </c>
      <c r="AP57" s="49">
        <f>AN57/$A59</f>
        <v>0.995</v>
      </c>
      <c r="AQ57" s="49">
        <f>AO57/$A$34</f>
        <v>2.8399999999999996E-3</v>
      </c>
      <c r="AR57" s="4">
        <v>1</v>
      </c>
      <c r="AS57" s="4">
        <v>325.57</v>
      </c>
      <c r="AT57" s="4">
        <v>100</v>
      </c>
      <c r="AU57" s="16">
        <f t="shared" ref="AU57:AU76" si="21">AT57/A$35</f>
        <v>1</v>
      </c>
      <c r="AV57" s="92">
        <f>AVERAGE(AS57:AS76)</f>
        <v>304.97850000000005</v>
      </c>
      <c r="AW57" s="92">
        <f>AVERAGEIF(AS57:AS76,"&gt;0")</f>
        <v>304.97850000000005</v>
      </c>
      <c r="AX57" s="92">
        <f>VAR(AS57:AS76)</f>
        <v>681.46737131574434</v>
      </c>
      <c r="AY57" s="92">
        <f>STDEV(AS57:AS76)</f>
        <v>26.104930019361177</v>
      </c>
      <c r="AZ57" s="93">
        <f>AVERAGE(AU57:AU76)</f>
        <v>0.99399999999999999</v>
      </c>
      <c r="BA57" s="121">
        <v>300</v>
      </c>
      <c r="BB57" s="122">
        <v>10.6</v>
      </c>
      <c r="BC57" s="122">
        <v>99.5</v>
      </c>
      <c r="BD57" s="122">
        <v>0.28399999999999997</v>
      </c>
      <c r="BE57" s="123">
        <f>BC57/$A60</f>
        <v>0.995</v>
      </c>
      <c r="BF57" s="123">
        <f>BD57/$A$35</f>
        <v>2.8399999999999996E-3</v>
      </c>
      <c r="BG57" s="4">
        <v>1</v>
      </c>
      <c r="BH57" s="4">
        <v>162.81</v>
      </c>
      <c r="BI57" s="4">
        <v>92</v>
      </c>
      <c r="BJ57" s="16">
        <f t="shared" ref="BJ57:BJ76" si="22">BI57/A$61</f>
        <v>0.92</v>
      </c>
      <c r="BK57" s="92">
        <f>AVERAGE(BH57:BH76)</f>
        <v>210.21799999999999</v>
      </c>
      <c r="BL57" s="92">
        <f>AVERAGEIF(BH57:BH76,"&gt;0")</f>
        <v>210.21799999999999</v>
      </c>
      <c r="BM57" s="92">
        <f>VAR(BH57:BH76)</f>
        <v>871.63442736843263</v>
      </c>
      <c r="BN57" s="92">
        <f>STDEV(BH57:BH76)</f>
        <v>29.523455545861033</v>
      </c>
      <c r="BO57" s="93">
        <f>AVERAGE(BJ57:BJ76)</f>
        <v>0.97950000000000004</v>
      </c>
      <c r="BP57" s="104">
        <v>210</v>
      </c>
      <c r="BQ57" s="105">
        <v>13.8</v>
      </c>
      <c r="BR57" s="105">
        <v>98</v>
      </c>
      <c r="BS57" s="105">
        <v>1.44</v>
      </c>
      <c r="BT57" s="106">
        <f>BR57/$A61</f>
        <v>0.98</v>
      </c>
      <c r="BU57" s="106">
        <f>BS57/$A$61</f>
        <v>1.44E-2</v>
      </c>
      <c r="BV57" s="4">
        <v>1</v>
      </c>
      <c r="BW57" s="4">
        <v>221.15</v>
      </c>
      <c r="BX57" s="4">
        <v>53</v>
      </c>
      <c r="BY57" s="16">
        <f t="shared" ref="BY57:BY76" si="23">BX57/A$62</f>
        <v>0.53</v>
      </c>
      <c r="BZ57" s="92">
        <f>AVERAGE(BW57:BW76)</f>
        <v>165.8</v>
      </c>
      <c r="CA57" s="92">
        <f>AVERAGEIF(BW57:BW76,"&gt;0")</f>
        <v>174.5263157894737</v>
      </c>
      <c r="CB57" s="92">
        <f>VAR(BW57:BW76)</f>
        <v>11611.886326315782</v>
      </c>
      <c r="CC57" s="92">
        <f>STDEV(BW57:BW76)</f>
        <v>107.75846289881729</v>
      </c>
      <c r="CD57" s="93">
        <f>AVERAGE(BY57:BY76)</f>
        <v>0.34150000000000003</v>
      </c>
      <c r="CE57" s="124">
        <v>166</v>
      </c>
      <c r="CF57" s="125">
        <v>50.4</v>
      </c>
      <c r="CG57" s="125">
        <v>34.200000000000003</v>
      </c>
      <c r="CH57" s="125">
        <v>10.5</v>
      </c>
      <c r="CI57" s="126">
        <f>CG57/$A62</f>
        <v>0.34200000000000003</v>
      </c>
      <c r="CJ57" s="126">
        <f>CH57/$A$62</f>
        <v>0.105</v>
      </c>
      <c r="CK57" s="4">
        <v>1</v>
      </c>
      <c r="CL57" s="4">
        <v>37.700000000000003</v>
      </c>
      <c r="CM57" s="4">
        <v>4</v>
      </c>
      <c r="CN57" s="16">
        <f t="shared" ref="CN57:CN76" si="24">CM57/A$63</f>
        <v>0.04</v>
      </c>
      <c r="CO57" s="92">
        <f>AVERAGE(CL57:CL76)</f>
        <v>21.694000000000006</v>
      </c>
      <c r="CP57" s="92">
        <f>AVERAGEIF(CL57:CL76,"&gt;0")</f>
        <v>33.375384615384625</v>
      </c>
      <c r="CQ57" s="92">
        <f>VAR(CL57:CL76)</f>
        <v>685.56962526315726</v>
      </c>
      <c r="CR57" s="92">
        <f>STDEV(CL57:CL76)</f>
        <v>26.183384526511414</v>
      </c>
      <c r="CS57" s="93">
        <f>AVERAGE(CN57:CN76)</f>
        <v>2.9000000000000008E-2</v>
      </c>
      <c r="CT57" s="130">
        <v>21.7</v>
      </c>
      <c r="CU57" s="131">
        <v>12.3</v>
      </c>
      <c r="CV57" s="131">
        <v>2.9</v>
      </c>
      <c r="CW57" s="131">
        <v>1.18</v>
      </c>
      <c r="CX57" s="132">
        <f>CV57/$A63</f>
        <v>2.8999999999999998E-2</v>
      </c>
      <c r="CY57" s="132">
        <f>CW57/$A$63</f>
        <v>1.18E-2</v>
      </c>
    </row>
    <row r="58" spans="1:103">
      <c r="A58" s="4">
        <f t="shared" ref="A58:A61" si="25">A33</f>
        <v>100</v>
      </c>
      <c r="B58" s="14">
        <f t="shared" ref="B58:D58" si="26">B33</f>
        <v>70</v>
      </c>
      <c r="C58" s="14">
        <f t="shared" si="26"/>
        <v>70</v>
      </c>
      <c r="D58" s="14">
        <f t="shared" si="26"/>
        <v>2.0408163265306121E-2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273.33</v>
      </c>
      <c r="P58" s="4">
        <v>100</v>
      </c>
      <c r="Q58" s="16">
        <f t="shared" ref="Q58:Q76" si="27">P58/A$33</f>
        <v>1</v>
      </c>
      <c r="AC58" s="4">
        <v>2</v>
      </c>
      <c r="AD58" s="4">
        <v>273.33</v>
      </c>
      <c r="AE58" s="4">
        <v>100</v>
      </c>
      <c r="AF58" s="16">
        <f t="shared" si="20"/>
        <v>1</v>
      </c>
      <c r="AO58" s="64"/>
      <c r="AR58" s="4">
        <v>2</v>
      </c>
      <c r="AS58" s="4">
        <v>273.33</v>
      </c>
      <c r="AT58" s="4">
        <v>100</v>
      </c>
      <c r="AU58" s="16">
        <f t="shared" si="21"/>
        <v>1</v>
      </c>
      <c r="BG58" s="4">
        <v>2</v>
      </c>
      <c r="BH58" s="4">
        <v>213.94</v>
      </c>
      <c r="BI58" s="4">
        <v>99</v>
      </c>
      <c r="BJ58" s="16">
        <f t="shared" si="22"/>
        <v>0.99</v>
      </c>
      <c r="BV58" s="4">
        <v>2</v>
      </c>
      <c r="BW58" s="4">
        <v>0</v>
      </c>
      <c r="BX58" s="4">
        <v>1</v>
      </c>
      <c r="BY58" s="16">
        <f t="shared" si="23"/>
        <v>0.01</v>
      </c>
      <c r="CK58" s="4">
        <v>2</v>
      </c>
      <c r="CL58" s="4">
        <v>0</v>
      </c>
      <c r="CM58" s="4">
        <v>1</v>
      </c>
      <c r="CN58" s="16">
        <f t="shared" si="24"/>
        <v>0.01</v>
      </c>
    </row>
    <row r="59" spans="1:103">
      <c r="A59" s="4">
        <f t="shared" si="25"/>
        <v>100</v>
      </c>
      <c r="B59" s="47">
        <f t="shared" ref="B59:D59" si="28">B34</f>
        <v>100</v>
      </c>
      <c r="C59" s="47">
        <f t="shared" si="28"/>
        <v>100</v>
      </c>
      <c r="D59" s="47">
        <f t="shared" si="28"/>
        <v>0.01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335.56</v>
      </c>
      <c r="P59" s="4">
        <v>99</v>
      </c>
      <c r="Q59" s="16">
        <f t="shared" si="27"/>
        <v>0.99</v>
      </c>
      <c r="U59" s="189" t="s">
        <v>57</v>
      </c>
      <c r="AC59" s="4">
        <v>3</v>
      </c>
      <c r="AD59" s="4">
        <v>335.56</v>
      </c>
      <c r="AE59" s="4">
        <v>99</v>
      </c>
      <c r="AF59" s="16">
        <f t="shared" si="20"/>
        <v>0.99</v>
      </c>
      <c r="AJ59" s="189" t="s">
        <v>57</v>
      </c>
      <c r="AR59" s="4">
        <v>3</v>
      </c>
      <c r="AS59" s="4">
        <v>335.56</v>
      </c>
      <c r="AT59" s="4">
        <v>99</v>
      </c>
      <c r="AU59" s="16">
        <f t="shared" si="21"/>
        <v>0.99</v>
      </c>
      <c r="AY59" s="189" t="s">
        <v>57</v>
      </c>
      <c r="BG59" s="4">
        <v>3</v>
      </c>
      <c r="BH59" s="4">
        <v>133.33000000000001</v>
      </c>
      <c r="BI59" s="4">
        <v>99</v>
      </c>
      <c r="BJ59" s="16">
        <f t="shared" si="22"/>
        <v>0.99</v>
      </c>
      <c r="BN59" s="189" t="s">
        <v>57</v>
      </c>
      <c r="BV59" s="4">
        <v>3</v>
      </c>
      <c r="BW59" s="4">
        <v>201.71</v>
      </c>
      <c r="BX59" s="4">
        <v>39</v>
      </c>
      <c r="BY59" s="16">
        <f t="shared" si="23"/>
        <v>0.39</v>
      </c>
      <c r="CC59" s="189" t="s">
        <v>57</v>
      </c>
      <c r="CK59" s="4">
        <v>3</v>
      </c>
      <c r="CL59" s="4">
        <v>67.16</v>
      </c>
      <c r="CM59" s="4">
        <v>7</v>
      </c>
      <c r="CN59" s="16">
        <f t="shared" si="24"/>
        <v>7.0000000000000007E-2</v>
      </c>
      <c r="CR59" s="189" t="s">
        <v>57</v>
      </c>
    </row>
    <row r="60" spans="1:103">
      <c r="A60" s="4">
        <f t="shared" si="25"/>
        <v>100</v>
      </c>
      <c r="B60" s="50">
        <f t="shared" ref="B60:D61" si="29">B35</f>
        <v>112</v>
      </c>
      <c r="C60" s="50">
        <f t="shared" si="29"/>
        <v>112</v>
      </c>
      <c r="D60" s="50">
        <f t="shared" si="29"/>
        <v>7.9719387755102043E-3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315.55</v>
      </c>
      <c r="P60" s="4">
        <v>100</v>
      </c>
      <c r="Q60" s="16">
        <f t="shared" si="27"/>
        <v>1</v>
      </c>
      <c r="U60" s="163"/>
      <c r="AC60" s="4">
        <v>4</v>
      </c>
      <c r="AD60" s="4">
        <v>315.55</v>
      </c>
      <c r="AE60" s="4">
        <v>100</v>
      </c>
      <c r="AF60" s="16">
        <f t="shared" si="20"/>
        <v>1</v>
      </c>
      <c r="AJ60" s="163"/>
      <c r="AR60" s="4">
        <v>4</v>
      </c>
      <c r="AS60" s="4">
        <v>315.55</v>
      </c>
      <c r="AT60" s="4">
        <v>100</v>
      </c>
      <c r="AU60" s="16">
        <f t="shared" si="21"/>
        <v>1</v>
      </c>
      <c r="AY60" s="163"/>
      <c r="BG60" s="4">
        <v>4</v>
      </c>
      <c r="BH60" s="4">
        <v>184.46</v>
      </c>
      <c r="BI60" s="4">
        <v>97</v>
      </c>
      <c r="BJ60" s="16">
        <f t="shared" si="22"/>
        <v>0.97</v>
      </c>
      <c r="BN60" s="163"/>
      <c r="BV60" s="4">
        <v>4</v>
      </c>
      <c r="BW60" s="4">
        <v>299.56</v>
      </c>
      <c r="BX60" s="4">
        <v>52</v>
      </c>
      <c r="BY60" s="16">
        <f t="shared" si="23"/>
        <v>0.52</v>
      </c>
      <c r="CC60" s="163"/>
      <c r="CK60" s="4">
        <v>4</v>
      </c>
      <c r="CL60" s="4">
        <v>0</v>
      </c>
      <c r="CM60" s="4">
        <v>1</v>
      </c>
      <c r="CN60" s="16">
        <f t="shared" si="24"/>
        <v>0.01</v>
      </c>
      <c r="CR60" s="163"/>
    </row>
    <row r="61" spans="1:103">
      <c r="A61" s="4">
        <f t="shared" si="25"/>
        <v>100</v>
      </c>
      <c r="B61" s="111">
        <f t="shared" si="29"/>
        <v>316</v>
      </c>
      <c r="C61" s="111">
        <f t="shared" si="29"/>
        <v>316</v>
      </c>
      <c r="D61" s="111">
        <f t="shared" si="29"/>
        <v>1.0014420765902901E-3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278.33999999999997</v>
      </c>
      <c r="P61" s="4">
        <v>99</v>
      </c>
      <c r="Q61" s="16">
        <f t="shared" si="27"/>
        <v>0.99</v>
      </c>
      <c r="U61">
        <f>CONFIDENCE(0.05,U57,20)</f>
        <v>11.440779791072165</v>
      </c>
      <c r="AC61" s="4">
        <v>5</v>
      </c>
      <c r="AD61" s="4">
        <v>278.33999999999997</v>
      </c>
      <c r="AE61" s="4">
        <v>99</v>
      </c>
      <c r="AF61" s="16">
        <f t="shared" si="20"/>
        <v>0.99</v>
      </c>
      <c r="AJ61">
        <f>CONFIDENCE(0.05,AJ57,20)</f>
        <v>11.440779791072165</v>
      </c>
      <c r="AR61" s="4">
        <v>5</v>
      </c>
      <c r="AS61" s="4">
        <v>278.33999999999997</v>
      </c>
      <c r="AT61" s="4">
        <v>99</v>
      </c>
      <c r="AU61" s="16">
        <f t="shared" si="21"/>
        <v>0.99</v>
      </c>
      <c r="AY61">
        <f>CONFIDENCE(0.05,AY57,20)</f>
        <v>11.440779791072165</v>
      </c>
      <c r="BG61" s="4">
        <v>5</v>
      </c>
      <c r="BH61" s="4">
        <v>218.94</v>
      </c>
      <c r="BI61" s="4">
        <v>94</v>
      </c>
      <c r="BJ61" s="16">
        <f t="shared" si="22"/>
        <v>0.94</v>
      </c>
      <c r="BN61">
        <f>CONFIDENCE(0.05,BN57,20)</f>
        <v>12.938987130828938</v>
      </c>
      <c r="BV61" s="4">
        <v>5</v>
      </c>
      <c r="BW61" s="4">
        <v>157.80000000000001</v>
      </c>
      <c r="BX61" s="4">
        <v>48</v>
      </c>
      <c r="BY61" s="16">
        <f t="shared" si="23"/>
        <v>0.48</v>
      </c>
      <c r="CC61">
        <f>CONFIDENCE(0.05,CC57,20)</f>
        <v>47.226360834349315</v>
      </c>
      <c r="CK61" s="4">
        <v>5</v>
      </c>
      <c r="CL61" s="4">
        <v>49.92</v>
      </c>
      <c r="CM61" s="4">
        <v>5</v>
      </c>
      <c r="CN61" s="16">
        <f t="shared" si="24"/>
        <v>0.05</v>
      </c>
      <c r="CR61">
        <f>CONFIDENCE(0.05,CR57,20)</f>
        <v>11.475163363035669</v>
      </c>
    </row>
    <row r="62" spans="1:103">
      <c r="A62" s="1">
        <f t="shared" ref="A62:D62" si="30">A37</f>
        <v>100</v>
      </c>
      <c r="B62" s="128">
        <f t="shared" si="30"/>
        <v>447</v>
      </c>
      <c r="C62" s="128">
        <f t="shared" si="30"/>
        <v>447</v>
      </c>
      <c r="D62" s="136">
        <f t="shared" si="30"/>
        <v>5.0047795644840825E-4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283.33999999999997</v>
      </c>
      <c r="P62" s="4">
        <v>100</v>
      </c>
      <c r="Q62" s="16">
        <f t="shared" si="27"/>
        <v>1</v>
      </c>
      <c r="AC62" s="4">
        <v>6</v>
      </c>
      <c r="AD62" s="4">
        <v>283.33999999999997</v>
      </c>
      <c r="AE62" s="4">
        <v>100</v>
      </c>
      <c r="AF62" s="16">
        <f t="shared" si="20"/>
        <v>1</v>
      </c>
      <c r="AR62" s="4">
        <v>6</v>
      </c>
      <c r="AS62" s="4">
        <v>283.33999999999997</v>
      </c>
      <c r="AT62" s="4">
        <v>100</v>
      </c>
      <c r="AU62" s="16">
        <f t="shared" si="21"/>
        <v>1</v>
      </c>
      <c r="BG62" s="4">
        <v>6</v>
      </c>
      <c r="BH62" s="4">
        <v>253.4</v>
      </c>
      <c r="BI62" s="4">
        <v>99</v>
      </c>
      <c r="BJ62" s="16">
        <f t="shared" si="22"/>
        <v>0.99</v>
      </c>
      <c r="BV62" s="4">
        <v>6</v>
      </c>
      <c r="BW62" s="4">
        <v>74.39</v>
      </c>
      <c r="BX62" s="4">
        <v>15</v>
      </c>
      <c r="BY62" s="16">
        <f t="shared" si="23"/>
        <v>0.15</v>
      </c>
      <c r="CK62" s="4">
        <v>6</v>
      </c>
      <c r="CL62" s="4">
        <v>0</v>
      </c>
      <c r="CM62" s="4">
        <v>1</v>
      </c>
      <c r="CN62" s="16">
        <f t="shared" si="24"/>
        <v>0.01</v>
      </c>
    </row>
    <row r="63" spans="1:103">
      <c r="A63" s="1">
        <f t="shared" ref="A63:D63" si="31">A38</f>
        <v>100</v>
      </c>
      <c r="B63" s="135">
        <f t="shared" si="31"/>
        <v>1000</v>
      </c>
      <c r="C63" s="135">
        <f t="shared" si="31"/>
        <v>1000</v>
      </c>
      <c r="D63" s="137">
        <f t="shared" si="31"/>
        <v>1E-4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330.58</v>
      </c>
      <c r="P63" s="4">
        <v>99</v>
      </c>
      <c r="Q63" s="16">
        <f t="shared" si="27"/>
        <v>0.99</v>
      </c>
      <c r="AC63" s="4">
        <v>7</v>
      </c>
      <c r="AD63" s="4">
        <v>330.58</v>
      </c>
      <c r="AE63" s="4">
        <v>99</v>
      </c>
      <c r="AF63" s="16">
        <f t="shared" si="20"/>
        <v>0.99</v>
      </c>
      <c r="AR63" s="4">
        <v>7</v>
      </c>
      <c r="AS63" s="4">
        <v>330.58</v>
      </c>
      <c r="AT63" s="4">
        <v>99</v>
      </c>
      <c r="AU63" s="16">
        <f t="shared" si="21"/>
        <v>0.99</v>
      </c>
      <c r="BG63" s="4">
        <v>7</v>
      </c>
      <c r="BH63" s="4">
        <v>177.26</v>
      </c>
      <c r="BI63" s="4">
        <v>99</v>
      </c>
      <c r="BJ63" s="16">
        <f t="shared" si="22"/>
        <v>0.99</v>
      </c>
      <c r="BV63" s="4">
        <v>7</v>
      </c>
      <c r="BW63" s="4">
        <v>208.94</v>
      </c>
      <c r="BX63" s="4">
        <v>56</v>
      </c>
      <c r="BY63" s="16">
        <f t="shared" si="23"/>
        <v>0.56000000000000005</v>
      </c>
      <c r="CK63" s="4">
        <v>7</v>
      </c>
      <c r="CL63" s="4">
        <v>37.69</v>
      </c>
      <c r="CM63" s="4">
        <v>5</v>
      </c>
      <c r="CN63" s="16">
        <f t="shared" si="24"/>
        <v>0.05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340.56</v>
      </c>
      <c r="P64" s="4">
        <v>99</v>
      </c>
      <c r="Q64" s="16">
        <f t="shared" si="27"/>
        <v>0.99</v>
      </c>
      <c r="AC64" s="4">
        <v>8</v>
      </c>
      <c r="AD64" s="4">
        <v>340.56</v>
      </c>
      <c r="AE64" s="4">
        <v>99</v>
      </c>
      <c r="AF64" s="16">
        <f t="shared" si="20"/>
        <v>0.99</v>
      </c>
      <c r="AR64" s="4">
        <v>8</v>
      </c>
      <c r="AS64" s="4">
        <v>340.56</v>
      </c>
      <c r="AT64" s="4">
        <v>99</v>
      </c>
      <c r="AU64" s="16">
        <f t="shared" si="21"/>
        <v>0.99</v>
      </c>
      <c r="BG64" s="4">
        <v>8</v>
      </c>
      <c r="BH64" s="4">
        <v>184.49</v>
      </c>
      <c r="BI64" s="4">
        <v>100</v>
      </c>
      <c r="BJ64" s="16">
        <f t="shared" si="22"/>
        <v>1</v>
      </c>
      <c r="BV64" s="4">
        <v>8</v>
      </c>
      <c r="BW64" s="4">
        <v>245.64</v>
      </c>
      <c r="BX64" s="4">
        <v>73</v>
      </c>
      <c r="BY64" s="16">
        <f t="shared" si="23"/>
        <v>0.73</v>
      </c>
      <c r="CK64" s="4">
        <v>8</v>
      </c>
      <c r="CL64" s="4">
        <v>13.23</v>
      </c>
      <c r="CM64" s="4">
        <v>2</v>
      </c>
      <c r="CN64" s="16">
        <f t="shared" si="24"/>
        <v>0.02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325.57</v>
      </c>
      <c r="P65" s="4">
        <v>99</v>
      </c>
      <c r="Q65" s="16">
        <f t="shared" si="27"/>
        <v>0.99</v>
      </c>
      <c r="AC65" s="4">
        <v>9</v>
      </c>
      <c r="AD65" s="4">
        <v>325.57</v>
      </c>
      <c r="AE65" s="4">
        <v>99</v>
      </c>
      <c r="AF65" s="16">
        <f t="shared" si="20"/>
        <v>0.99</v>
      </c>
      <c r="AR65" s="4">
        <v>9</v>
      </c>
      <c r="AS65" s="4">
        <v>325.57</v>
      </c>
      <c r="AT65" s="4">
        <v>99</v>
      </c>
      <c r="AU65" s="16">
        <f t="shared" si="21"/>
        <v>0.99</v>
      </c>
      <c r="BG65" s="4">
        <v>9</v>
      </c>
      <c r="BH65" s="4">
        <v>201.71</v>
      </c>
      <c r="BI65" s="4">
        <v>99</v>
      </c>
      <c r="BJ65" s="16">
        <f t="shared" si="22"/>
        <v>0.99</v>
      </c>
      <c r="BV65" s="4">
        <v>9</v>
      </c>
      <c r="BW65" s="4">
        <v>49.93</v>
      </c>
      <c r="BX65" s="4">
        <v>7</v>
      </c>
      <c r="BY65" s="16">
        <f t="shared" si="23"/>
        <v>7.0000000000000007E-2</v>
      </c>
      <c r="CK65" s="4">
        <v>9</v>
      </c>
      <c r="CL65" s="4">
        <v>0</v>
      </c>
      <c r="CM65" s="4">
        <v>1</v>
      </c>
      <c r="CN65" s="16">
        <f t="shared" si="24"/>
        <v>0.01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288.35000000000002</v>
      </c>
      <c r="P66" s="4">
        <v>100</v>
      </c>
      <c r="Q66" s="16">
        <f t="shared" si="27"/>
        <v>1</v>
      </c>
      <c r="AC66" s="4">
        <v>10</v>
      </c>
      <c r="AD66" s="4">
        <v>288.35000000000002</v>
      </c>
      <c r="AE66" s="4">
        <v>100</v>
      </c>
      <c r="AF66" s="16">
        <f t="shared" si="20"/>
        <v>1</v>
      </c>
      <c r="AR66" s="4">
        <v>10</v>
      </c>
      <c r="AS66" s="4">
        <v>288.35000000000002</v>
      </c>
      <c r="AT66" s="4">
        <v>100</v>
      </c>
      <c r="AU66" s="16">
        <f t="shared" si="21"/>
        <v>1</v>
      </c>
      <c r="BG66" s="4">
        <v>10</v>
      </c>
      <c r="BH66" s="4">
        <v>231.17</v>
      </c>
      <c r="BI66" s="4">
        <v>95</v>
      </c>
      <c r="BJ66" s="16">
        <f t="shared" si="22"/>
        <v>0.95</v>
      </c>
      <c r="BV66" s="4">
        <v>10</v>
      </c>
      <c r="BW66" s="4">
        <v>177.26</v>
      </c>
      <c r="BX66" s="4">
        <v>38</v>
      </c>
      <c r="BY66" s="16">
        <f t="shared" si="23"/>
        <v>0.38</v>
      </c>
      <c r="CK66" s="4">
        <v>10</v>
      </c>
      <c r="CL66" s="4">
        <v>25.46</v>
      </c>
      <c r="CM66" s="4">
        <v>3</v>
      </c>
      <c r="CN66" s="16">
        <f t="shared" si="24"/>
        <v>0.03</v>
      </c>
    </row>
    <row r="67" spans="6:92">
      <c r="F67" s="4">
        <v>11</v>
      </c>
      <c r="G67" s="1">
        <v>50</v>
      </c>
      <c r="N67" s="4">
        <v>11</v>
      </c>
      <c r="O67" s="4">
        <v>315.55</v>
      </c>
      <c r="P67" s="4">
        <v>100</v>
      </c>
      <c r="Q67" s="16">
        <f t="shared" si="27"/>
        <v>1</v>
      </c>
      <c r="AC67" s="4">
        <v>11</v>
      </c>
      <c r="AD67" s="4">
        <v>315.55</v>
      </c>
      <c r="AE67" s="4">
        <v>100</v>
      </c>
      <c r="AF67" s="16">
        <f t="shared" si="20"/>
        <v>1</v>
      </c>
      <c r="AR67" s="4">
        <v>11</v>
      </c>
      <c r="AS67" s="4">
        <v>315.55</v>
      </c>
      <c r="AT67" s="4">
        <v>100</v>
      </c>
      <c r="AU67" s="16">
        <f t="shared" si="21"/>
        <v>1</v>
      </c>
      <c r="BG67" s="4">
        <v>11</v>
      </c>
      <c r="BH67" s="4">
        <v>211.72</v>
      </c>
      <c r="BI67" s="4">
        <v>100</v>
      </c>
      <c r="BJ67" s="16">
        <f t="shared" si="22"/>
        <v>1</v>
      </c>
      <c r="BV67" s="4">
        <v>11</v>
      </c>
      <c r="BW67" s="4">
        <v>358.49</v>
      </c>
      <c r="BX67" s="4">
        <v>63</v>
      </c>
      <c r="BY67" s="16">
        <f t="shared" si="23"/>
        <v>0.63</v>
      </c>
      <c r="CK67" s="4">
        <v>11</v>
      </c>
      <c r="CL67" s="4">
        <v>0</v>
      </c>
      <c r="CM67" s="4">
        <v>1</v>
      </c>
      <c r="CN67" s="16">
        <f t="shared" si="24"/>
        <v>0.01</v>
      </c>
    </row>
    <row r="68" spans="6:92">
      <c r="F68" s="4">
        <v>12</v>
      </c>
      <c r="G68" s="1">
        <v>50</v>
      </c>
      <c r="N68" s="4">
        <v>12</v>
      </c>
      <c r="O68" s="4">
        <v>368.32</v>
      </c>
      <c r="P68" s="4">
        <v>99</v>
      </c>
      <c r="Q68" s="16">
        <f t="shared" si="27"/>
        <v>0.99</v>
      </c>
      <c r="AC68" s="4">
        <v>12</v>
      </c>
      <c r="AD68" s="4">
        <v>368.32</v>
      </c>
      <c r="AE68" s="4">
        <v>99</v>
      </c>
      <c r="AF68" s="16">
        <f t="shared" si="20"/>
        <v>0.99</v>
      </c>
      <c r="AR68" s="4">
        <v>12</v>
      </c>
      <c r="AS68" s="4">
        <v>368.32</v>
      </c>
      <c r="AT68" s="4">
        <v>99</v>
      </c>
      <c r="AU68" s="16">
        <f t="shared" si="21"/>
        <v>0.99</v>
      </c>
      <c r="BG68" s="4">
        <v>12</v>
      </c>
      <c r="BH68" s="4">
        <v>231.18</v>
      </c>
      <c r="BI68" s="4">
        <v>100</v>
      </c>
      <c r="BJ68" s="16">
        <f t="shared" si="22"/>
        <v>1</v>
      </c>
      <c r="BV68" s="4">
        <v>12</v>
      </c>
      <c r="BW68" s="4">
        <v>98.85</v>
      </c>
      <c r="BX68" s="4">
        <v>19</v>
      </c>
      <c r="BY68" s="16">
        <f t="shared" si="23"/>
        <v>0.19</v>
      </c>
      <c r="CK68" s="4">
        <v>12</v>
      </c>
      <c r="CL68" s="4">
        <v>98.86</v>
      </c>
      <c r="CM68" s="4">
        <v>11</v>
      </c>
      <c r="CN68" s="16">
        <f t="shared" si="24"/>
        <v>0.11</v>
      </c>
    </row>
    <row r="69" spans="6:92">
      <c r="F69" s="4">
        <v>13</v>
      </c>
      <c r="G69" s="1">
        <v>50</v>
      </c>
      <c r="N69" s="4">
        <v>13</v>
      </c>
      <c r="O69" s="4">
        <v>283.33999999999997</v>
      </c>
      <c r="P69" s="4">
        <v>100</v>
      </c>
      <c r="Q69" s="16">
        <f t="shared" si="27"/>
        <v>1</v>
      </c>
      <c r="AC69" s="4">
        <v>13</v>
      </c>
      <c r="AD69" s="4">
        <v>283.33999999999997</v>
      </c>
      <c r="AE69" s="4">
        <v>100</v>
      </c>
      <c r="AF69" s="16">
        <f t="shared" si="20"/>
        <v>1</v>
      </c>
      <c r="AR69" s="4">
        <v>13</v>
      </c>
      <c r="AS69" s="4">
        <v>283.33999999999997</v>
      </c>
      <c r="AT69" s="4">
        <v>100</v>
      </c>
      <c r="AU69" s="16">
        <f t="shared" si="21"/>
        <v>1</v>
      </c>
      <c r="BG69" s="4">
        <v>13</v>
      </c>
      <c r="BH69" s="4">
        <v>213.94</v>
      </c>
      <c r="BI69" s="4">
        <v>100</v>
      </c>
      <c r="BJ69" s="16">
        <f t="shared" si="22"/>
        <v>1</v>
      </c>
      <c r="BV69" s="4">
        <v>13</v>
      </c>
      <c r="BW69" s="4">
        <v>37.69</v>
      </c>
      <c r="BX69" s="4">
        <v>5</v>
      </c>
      <c r="BY69" s="16">
        <f t="shared" si="23"/>
        <v>0.05</v>
      </c>
      <c r="CK69" s="4">
        <v>13</v>
      </c>
      <c r="CL69" s="4">
        <v>0</v>
      </c>
      <c r="CM69" s="4">
        <v>1</v>
      </c>
      <c r="CN69" s="16">
        <f t="shared" si="24"/>
        <v>0.01</v>
      </c>
    </row>
    <row r="70" spans="6:92">
      <c r="F70" s="4">
        <v>14</v>
      </c>
      <c r="G70" s="1">
        <v>50</v>
      </c>
      <c r="N70" s="4">
        <v>14</v>
      </c>
      <c r="O70" s="4">
        <v>310.55</v>
      </c>
      <c r="P70" s="4">
        <v>100</v>
      </c>
      <c r="Q70" s="16">
        <f t="shared" si="27"/>
        <v>1</v>
      </c>
      <c r="AC70" s="4">
        <v>14</v>
      </c>
      <c r="AD70" s="4">
        <v>310.55</v>
      </c>
      <c r="AE70" s="4">
        <v>100</v>
      </c>
      <c r="AF70" s="16">
        <f t="shared" si="20"/>
        <v>1</v>
      </c>
      <c r="AR70" s="4">
        <v>14</v>
      </c>
      <c r="AS70" s="4">
        <v>310.55</v>
      </c>
      <c r="AT70" s="4">
        <v>100</v>
      </c>
      <c r="AU70" s="16">
        <f t="shared" si="21"/>
        <v>1</v>
      </c>
      <c r="BG70" s="4">
        <v>14</v>
      </c>
      <c r="BH70" s="4">
        <v>208.93</v>
      </c>
      <c r="BI70" s="4">
        <v>100</v>
      </c>
      <c r="BJ70" s="16">
        <f t="shared" si="22"/>
        <v>1</v>
      </c>
      <c r="BV70" s="4">
        <v>14</v>
      </c>
      <c r="BW70" s="4">
        <v>360.74</v>
      </c>
      <c r="BX70" s="4">
        <v>61</v>
      </c>
      <c r="BY70" s="16">
        <f t="shared" si="23"/>
        <v>0.61</v>
      </c>
      <c r="CK70" s="4">
        <v>14</v>
      </c>
      <c r="CL70" s="4">
        <v>13.23</v>
      </c>
      <c r="CM70" s="4">
        <v>2</v>
      </c>
      <c r="CN70" s="16">
        <f t="shared" si="24"/>
        <v>0.02</v>
      </c>
    </row>
    <row r="71" spans="6:92">
      <c r="F71" s="4">
        <v>15</v>
      </c>
      <c r="G71" s="1">
        <v>50</v>
      </c>
      <c r="N71" s="4">
        <v>15</v>
      </c>
      <c r="O71" s="4">
        <v>288.35000000000002</v>
      </c>
      <c r="P71" s="4">
        <v>100</v>
      </c>
      <c r="Q71" s="16">
        <f t="shared" si="27"/>
        <v>1</v>
      </c>
      <c r="AC71" s="4">
        <v>15</v>
      </c>
      <c r="AD71" s="4">
        <v>288.35000000000002</v>
      </c>
      <c r="AE71" s="4">
        <v>100</v>
      </c>
      <c r="AF71" s="16">
        <f t="shared" si="20"/>
        <v>1</v>
      </c>
      <c r="AR71" s="4">
        <v>15</v>
      </c>
      <c r="AS71" s="4">
        <v>288.35000000000002</v>
      </c>
      <c r="AT71" s="4">
        <v>100</v>
      </c>
      <c r="AU71" s="16">
        <f t="shared" si="21"/>
        <v>1</v>
      </c>
      <c r="BG71" s="4">
        <v>15</v>
      </c>
      <c r="BH71" s="4">
        <v>218.94</v>
      </c>
      <c r="BI71" s="4">
        <v>89</v>
      </c>
      <c r="BJ71" s="16">
        <f t="shared" si="22"/>
        <v>0.89</v>
      </c>
      <c r="BV71" s="4">
        <v>15</v>
      </c>
      <c r="BW71" s="4">
        <v>267.86</v>
      </c>
      <c r="BX71" s="4">
        <v>34</v>
      </c>
      <c r="BY71" s="16">
        <f t="shared" si="23"/>
        <v>0.34</v>
      </c>
      <c r="CK71" s="4">
        <v>15</v>
      </c>
      <c r="CL71" s="4">
        <v>13.23</v>
      </c>
      <c r="CM71" s="4">
        <v>2</v>
      </c>
      <c r="CN71" s="16">
        <f t="shared" si="24"/>
        <v>0.02</v>
      </c>
    </row>
    <row r="72" spans="6:92">
      <c r="F72" s="4">
        <v>16</v>
      </c>
      <c r="G72" s="1">
        <v>50</v>
      </c>
      <c r="N72" s="4">
        <v>16</v>
      </c>
      <c r="O72" s="4">
        <v>288.35000000000002</v>
      </c>
      <c r="P72" s="4">
        <v>98</v>
      </c>
      <c r="Q72" s="16">
        <f t="shared" si="27"/>
        <v>0.98</v>
      </c>
      <c r="AC72" s="4">
        <v>16</v>
      </c>
      <c r="AD72" s="4">
        <v>288.35000000000002</v>
      </c>
      <c r="AE72" s="4">
        <v>98</v>
      </c>
      <c r="AF72" s="16">
        <f t="shared" si="20"/>
        <v>0.98</v>
      </c>
      <c r="AR72" s="4">
        <v>16</v>
      </c>
      <c r="AS72" s="4">
        <v>288.35000000000002</v>
      </c>
      <c r="AT72" s="4">
        <v>98</v>
      </c>
      <c r="AU72" s="16">
        <f t="shared" si="21"/>
        <v>0.98</v>
      </c>
      <c r="BG72" s="4">
        <v>16</v>
      </c>
      <c r="BH72" s="4">
        <v>221.74</v>
      </c>
      <c r="BI72" s="4">
        <v>98</v>
      </c>
      <c r="BJ72" s="16">
        <f t="shared" si="22"/>
        <v>0.98</v>
      </c>
      <c r="BV72" s="4">
        <v>16</v>
      </c>
      <c r="BW72" s="4">
        <v>189.48</v>
      </c>
      <c r="BX72" s="4">
        <v>33</v>
      </c>
      <c r="BY72" s="16">
        <f t="shared" si="23"/>
        <v>0.33</v>
      </c>
      <c r="CK72" s="4">
        <v>16</v>
      </c>
      <c r="CL72" s="4">
        <v>13.23</v>
      </c>
      <c r="CM72" s="4">
        <v>2</v>
      </c>
      <c r="CN72" s="16">
        <f t="shared" si="24"/>
        <v>0.02</v>
      </c>
    </row>
    <row r="73" spans="6:92">
      <c r="F73" s="4">
        <v>17</v>
      </c>
      <c r="G73" s="1">
        <v>50</v>
      </c>
      <c r="N73" s="4">
        <v>17</v>
      </c>
      <c r="O73" s="4">
        <v>283.33</v>
      </c>
      <c r="P73" s="4">
        <v>98</v>
      </c>
      <c r="Q73" s="16">
        <f t="shared" si="27"/>
        <v>0.98</v>
      </c>
      <c r="AC73" s="4">
        <v>17</v>
      </c>
      <c r="AD73" s="4">
        <v>283.33</v>
      </c>
      <c r="AE73" s="4">
        <v>98</v>
      </c>
      <c r="AF73" s="16">
        <f t="shared" si="20"/>
        <v>0.98</v>
      </c>
      <c r="AR73" s="4">
        <v>17</v>
      </c>
      <c r="AS73" s="4">
        <v>283.33</v>
      </c>
      <c r="AT73" s="4">
        <v>98</v>
      </c>
      <c r="AU73" s="16">
        <f t="shared" si="21"/>
        <v>0.98</v>
      </c>
      <c r="BG73" s="4">
        <v>17</v>
      </c>
      <c r="BH73" s="4">
        <v>238.4</v>
      </c>
      <c r="BI73" s="4">
        <v>99</v>
      </c>
      <c r="BJ73" s="16">
        <f t="shared" si="22"/>
        <v>0.99</v>
      </c>
      <c r="BV73" s="4">
        <v>17</v>
      </c>
      <c r="BW73" s="4">
        <v>91.63</v>
      </c>
      <c r="BX73" s="4">
        <v>23</v>
      </c>
      <c r="BY73" s="16">
        <f t="shared" si="23"/>
        <v>0.23</v>
      </c>
      <c r="CK73" s="4">
        <v>17</v>
      </c>
      <c r="CL73" s="4">
        <v>0</v>
      </c>
      <c r="CM73" s="4">
        <v>1</v>
      </c>
      <c r="CN73" s="16">
        <f t="shared" si="24"/>
        <v>0.01</v>
      </c>
    </row>
    <row r="74" spans="6:92">
      <c r="F74" s="4">
        <v>18</v>
      </c>
      <c r="G74" s="1">
        <v>50</v>
      </c>
      <c r="N74" s="4">
        <v>18</v>
      </c>
      <c r="O74" s="4">
        <v>288.35000000000002</v>
      </c>
      <c r="P74" s="4">
        <v>100</v>
      </c>
      <c r="Q74" s="16">
        <f t="shared" si="27"/>
        <v>1</v>
      </c>
      <c r="AC74" s="4">
        <v>18</v>
      </c>
      <c r="AD74" s="4">
        <v>288.35000000000002</v>
      </c>
      <c r="AE74" s="4">
        <v>100</v>
      </c>
      <c r="AF74" s="16">
        <v>0.93</v>
      </c>
      <c r="AR74" s="4">
        <v>18</v>
      </c>
      <c r="AS74" s="4">
        <v>288.35000000000002</v>
      </c>
      <c r="AT74" s="4">
        <v>100</v>
      </c>
      <c r="AU74" s="16">
        <f t="shared" si="21"/>
        <v>1</v>
      </c>
      <c r="BG74" s="4">
        <v>18</v>
      </c>
      <c r="BH74" s="4">
        <v>245.64</v>
      </c>
      <c r="BI74" s="4">
        <v>100</v>
      </c>
      <c r="BJ74" s="16">
        <f t="shared" si="22"/>
        <v>1</v>
      </c>
      <c r="BV74" s="4">
        <v>18</v>
      </c>
      <c r="BW74" s="4">
        <v>177.25</v>
      </c>
      <c r="BX74" s="4">
        <v>49</v>
      </c>
      <c r="BY74" s="16">
        <f t="shared" si="23"/>
        <v>0.49</v>
      </c>
      <c r="CK74" s="4">
        <v>18</v>
      </c>
      <c r="CL74" s="4">
        <v>25.47</v>
      </c>
      <c r="CM74" s="4">
        <v>3</v>
      </c>
      <c r="CN74" s="16">
        <f t="shared" si="24"/>
        <v>0.03</v>
      </c>
    </row>
    <row r="75" spans="6:92">
      <c r="F75" s="4">
        <v>19</v>
      </c>
      <c r="G75" s="1">
        <v>50</v>
      </c>
      <c r="N75" s="4">
        <v>19</v>
      </c>
      <c r="O75" s="4">
        <v>298.35000000000002</v>
      </c>
      <c r="P75" s="4">
        <v>99</v>
      </c>
      <c r="Q75" s="16">
        <f t="shared" si="27"/>
        <v>0.99</v>
      </c>
      <c r="AC75" s="4">
        <v>19</v>
      </c>
      <c r="AD75" s="4">
        <v>298.35000000000002</v>
      </c>
      <c r="AE75" s="4">
        <v>99</v>
      </c>
      <c r="AF75" s="16">
        <f>AE75/A$34</f>
        <v>0.99</v>
      </c>
      <c r="AR75" s="4">
        <v>19</v>
      </c>
      <c r="AS75" s="4">
        <v>298.35000000000002</v>
      </c>
      <c r="AT75" s="4">
        <v>99</v>
      </c>
      <c r="AU75" s="16">
        <f t="shared" si="21"/>
        <v>0.99</v>
      </c>
      <c r="BG75" s="4">
        <v>19</v>
      </c>
      <c r="BH75" s="4">
        <v>213.94</v>
      </c>
      <c r="BI75" s="4">
        <v>100</v>
      </c>
      <c r="BJ75" s="16">
        <f t="shared" si="22"/>
        <v>1</v>
      </c>
      <c r="BV75" s="4">
        <v>19</v>
      </c>
      <c r="BW75" s="4">
        <v>30.47</v>
      </c>
      <c r="BX75" s="4">
        <v>4</v>
      </c>
      <c r="BY75" s="16">
        <f t="shared" si="23"/>
        <v>0.04</v>
      </c>
      <c r="CK75" s="4">
        <v>19</v>
      </c>
      <c r="CL75" s="4">
        <v>25.47</v>
      </c>
      <c r="CM75" s="4">
        <v>3</v>
      </c>
      <c r="CN75" s="16">
        <f t="shared" si="24"/>
        <v>0.03</v>
      </c>
    </row>
    <row r="76" spans="6:92">
      <c r="F76" s="4">
        <v>20</v>
      </c>
      <c r="G76" s="1">
        <v>50</v>
      </c>
      <c r="N76" s="4">
        <v>20</v>
      </c>
      <c r="O76" s="4">
        <v>278.33</v>
      </c>
      <c r="P76" s="4">
        <v>99</v>
      </c>
      <c r="Q76" s="16">
        <f t="shared" si="27"/>
        <v>0.99</v>
      </c>
      <c r="AC76" s="4">
        <v>20</v>
      </c>
      <c r="AD76" s="4">
        <v>278.33</v>
      </c>
      <c r="AE76" s="4">
        <v>99</v>
      </c>
      <c r="AF76" s="16">
        <f>AE76/A$34</f>
        <v>0.99</v>
      </c>
      <c r="AR76" s="4">
        <v>20</v>
      </c>
      <c r="AS76" s="4">
        <v>278.33</v>
      </c>
      <c r="AT76" s="4">
        <v>99</v>
      </c>
      <c r="AU76" s="16">
        <f t="shared" si="21"/>
        <v>0.99</v>
      </c>
      <c r="BG76" s="4">
        <v>20</v>
      </c>
      <c r="BH76" s="4">
        <v>238.42</v>
      </c>
      <c r="BI76" s="4">
        <v>100</v>
      </c>
      <c r="BJ76" s="16">
        <f t="shared" si="22"/>
        <v>1</v>
      </c>
      <c r="BV76" s="4">
        <v>20</v>
      </c>
      <c r="BW76" s="4">
        <v>67.16</v>
      </c>
      <c r="BX76" s="4">
        <v>10</v>
      </c>
      <c r="BY76" s="16">
        <f t="shared" si="23"/>
        <v>0.1</v>
      </c>
      <c r="CK76" s="4">
        <v>20</v>
      </c>
      <c r="CL76" s="4">
        <v>13.23</v>
      </c>
      <c r="CM76" s="4">
        <v>2</v>
      </c>
      <c r="CN76" s="16">
        <f t="shared" si="24"/>
        <v>0.02</v>
      </c>
    </row>
    <row r="77" spans="6:92">
      <c r="O77" s="4"/>
      <c r="P77" s="4"/>
      <c r="Q77" s="16"/>
    </row>
  </sheetData>
  <mergeCells count="24">
    <mergeCell ref="A53:B53"/>
    <mergeCell ref="N55:AB55"/>
    <mergeCell ref="AC55:AQ55"/>
    <mergeCell ref="AR55:BF55"/>
    <mergeCell ref="BG5:BU5"/>
    <mergeCell ref="BG30:BU30"/>
    <mergeCell ref="BG55:BU55"/>
    <mergeCell ref="B1:F1"/>
    <mergeCell ref="A3:B3"/>
    <mergeCell ref="A28:B28"/>
    <mergeCell ref="N5:AB5"/>
    <mergeCell ref="N30:AB30"/>
    <mergeCell ref="U59:U60"/>
    <mergeCell ref="AR30:BF30"/>
    <mergeCell ref="AC5:AQ5"/>
    <mergeCell ref="CC59:CC60"/>
    <mergeCell ref="CR59:CR60"/>
    <mergeCell ref="BN59:BN60"/>
    <mergeCell ref="AY59:AY60"/>
    <mergeCell ref="AJ59:AJ60"/>
    <mergeCell ref="AC30:AQ30"/>
    <mergeCell ref="AR5:BF5"/>
    <mergeCell ref="BV55:CJ55"/>
    <mergeCell ref="CK55:CY5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Foglio8"/>
  <dimension ref="A1:CY77"/>
  <sheetViews>
    <sheetView topLeftCell="AQ32" zoomScale="70" zoomScaleNormal="70" workbookViewId="0">
      <selection activeCell="X56" sqref="X56"/>
    </sheetView>
  </sheetViews>
  <sheetFormatPr defaultRowHeight="15"/>
  <cols>
    <col min="4" max="4" width="10.7109375" customWidth="1"/>
    <col min="6" max="6" width="11.140625" bestFit="1" customWidth="1"/>
    <col min="8" max="8" width="9" customWidth="1"/>
    <col min="11" max="11" width="9.140625" customWidth="1"/>
    <col min="17" max="17" width="9.42578125" bestFit="1" customWidth="1"/>
    <col min="27" max="27" width="10.28515625" bestFit="1" customWidth="1"/>
    <col min="63" max="64" width="12.28515625" bestFit="1" customWidth="1"/>
    <col min="67" max="67" width="10.85546875" customWidth="1"/>
    <col min="72" max="73" width="9.42578125" bestFit="1" customWidth="1"/>
  </cols>
  <sheetData>
    <row r="1" spans="1:73" ht="24" thickBot="1">
      <c r="B1" s="179" t="s">
        <v>0</v>
      </c>
      <c r="C1" s="180"/>
      <c r="D1" s="180"/>
      <c r="E1" s="180"/>
      <c r="F1" s="181"/>
    </row>
    <row r="3" spans="1:73">
      <c r="A3" s="182" t="s">
        <v>10</v>
      </c>
      <c r="B3" s="182"/>
      <c r="D3" s="109" t="s">
        <v>50</v>
      </c>
      <c r="E3" s="110">
        <v>200</v>
      </c>
    </row>
    <row r="4" spans="1:73">
      <c r="A4" s="10">
        <v>1</v>
      </c>
      <c r="B4" s="11" t="s">
        <v>11</v>
      </c>
    </row>
    <row r="5" spans="1:73" ht="15.75">
      <c r="N5" s="183" t="s">
        <v>34</v>
      </c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184"/>
      <c r="AB5" s="185"/>
      <c r="AC5" s="164" t="s">
        <v>35</v>
      </c>
      <c r="AD5" s="165"/>
      <c r="AE5" s="165"/>
      <c r="AF5" s="165"/>
      <c r="AG5" s="165"/>
      <c r="AH5" s="165"/>
      <c r="AI5" s="165"/>
      <c r="AJ5" s="165"/>
      <c r="AK5" s="165"/>
      <c r="AL5" s="165"/>
      <c r="AM5" s="165"/>
      <c r="AN5" s="165"/>
      <c r="AO5" s="165"/>
      <c r="AP5" s="165"/>
      <c r="AQ5" s="166"/>
      <c r="AR5" s="186" t="s">
        <v>36</v>
      </c>
      <c r="AS5" s="187"/>
      <c r="AT5" s="187"/>
      <c r="AU5" s="187"/>
      <c r="AV5" s="187"/>
      <c r="AW5" s="187"/>
      <c r="AX5" s="187"/>
      <c r="AY5" s="187"/>
      <c r="AZ5" s="187"/>
      <c r="BA5" s="187"/>
      <c r="BB5" s="187"/>
      <c r="BC5" s="187"/>
      <c r="BD5" s="187"/>
      <c r="BE5" s="187"/>
      <c r="BF5" s="188"/>
      <c r="BG5" s="193" t="s">
        <v>49</v>
      </c>
      <c r="BH5" s="194"/>
      <c r="BI5" s="194"/>
      <c r="BJ5" s="194"/>
      <c r="BK5" s="194"/>
      <c r="BL5" s="194"/>
      <c r="BM5" s="194"/>
      <c r="BN5" s="194"/>
      <c r="BO5" s="194"/>
      <c r="BP5" s="194"/>
      <c r="BQ5" s="194"/>
      <c r="BR5" s="194"/>
      <c r="BS5" s="194"/>
      <c r="BT5" s="194"/>
      <c r="BU5" s="195"/>
    </row>
    <row r="6" spans="1:73" ht="60">
      <c r="A6" s="3" t="s">
        <v>4</v>
      </c>
      <c r="B6" s="3" t="s">
        <v>7</v>
      </c>
      <c r="C6" s="3" t="s">
        <v>8</v>
      </c>
      <c r="D6" s="3" t="s">
        <v>32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12</v>
      </c>
      <c r="L6" s="9" t="s">
        <v>13</v>
      </c>
      <c r="M6" s="9" t="s">
        <v>9</v>
      </c>
      <c r="N6" s="3" t="s">
        <v>43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44</v>
      </c>
      <c r="U6" s="3" t="s">
        <v>45</v>
      </c>
      <c r="V6" s="3" t="s">
        <v>9</v>
      </c>
      <c r="W6" s="41" t="s">
        <v>38</v>
      </c>
      <c r="X6" s="41" t="s">
        <v>41</v>
      </c>
      <c r="Y6" s="41" t="s">
        <v>9</v>
      </c>
      <c r="Z6" s="41" t="s">
        <v>41</v>
      </c>
      <c r="AA6" s="41" t="s">
        <v>37</v>
      </c>
      <c r="AB6" s="41" t="s">
        <v>41</v>
      </c>
      <c r="AC6" s="3" t="s">
        <v>43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44</v>
      </c>
      <c r="AJ6" s="3" t="s">
        <v>45</v>
      </c>
      <c r="AK6" s="3" t="s">
        <v>9</v>
      </c>
      <c r="AL6" s="46" t="s">
        <v>38</v>
      </c>
      <c r="AM6" s="46" t="s">
        <v>41</v>
      </c>
      <c r="AN6" s="46" t="s">
        <v>9</v>
      </c>
      <c r="AO6" s="46" t="s">
        <v>41</v>
      </c>
      <c r="AP6" s="46" t="s">
        <v>37</v>
      </c>
      <c r="AQ6" s="46" t="s">
        <v>41</v>
      </c>
      <c r="AR6" s="3" t="s">
        <v>43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44</v>
      </c>
      <c r="AY6" s="3" t="s">
        <v>45</v>
      </c>
      <c r="AZ6" s="3" t="s">
        <v>9</v>
      </c>
      <c r="BA6" s="107" t="s">
        <v>38</v>
      </c>
      <c r="BB6" s="107" t="s">
        <v>41</v>
      </c>
      <c r="BC6" s="107" t="s">
        <v>9</v>
      </c>
      <c r="BD6" s="107" t="s">
        <v>41</v>
      </c>
      <c r="BE6" s="107" t="s">
        <v>37</v>
      </c>
      <c r="BF6" s="107" t="s">
        <v>41</v>
      </c>
      <c r="BG6" s="3" t="s">
        <v>43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44</v>
      </c>
      <c r="BN6" s="3" t="s">
        <v>45</v>
      </c>
      <c r="BO6" s="3" t="s">
        <v>9</v>
      </c>
      <c r="BP6" s="108" t="s">
        <v>38</v>
      </c>
      <c r="BQ6" s="108" t="s">
        <v>41</v>
      </c>
      <c r="BR6" s="108" t="s">
        <v>9</v>
      </c>
      <c r="BS6" s="108" t="s">
        <v>41</v>
      </c>
      <c r="BT6" s="108" t="s">
        <v>37</v>
      </c>
      <c r="BU6" s="108" t="s">
        <v>41</v>
      </c>
    </row>
    <row r="7" spans="1:73">
      <c r="A7" s="4">
        <f>E3</f>
        <v>200</v>
      </c>
      <c r="B7" s="13">
        <v>200</v>
      </c>
      <c r="C7" s="13">
        <v>200</v>
      </c>
      <c r="D7" s="13">
        <f>A7/(B7*C7)</f>
        <v>5.0000000000000001E-3</v>
      </c>
      <c r="E7" s="4"/>
      <c r="F7" s="4">
        <v>1</v>
      </c>
      <c r="G7" s="1">
        <v>10</v>
      </c>
      <c r="H7" s="4">
        <v>13.23</v>
      </c>
      <c r="I7" s="4">
        <v>2</v>
      </c>
      <c r="J7" s="16">
        <f>I7/A$7</f>
        <v>0.01</v>
      </c>
      <c r="K7" s="12">
        <f>AVERAGE(H7:H16)</f>
        <v>455.47699999999986</v>
      </c>
      <c r="L7" s="12">
        <f>AVERAGEIF(H7:H16,"&gt;0")</f>
        <v>506.0855555555554</v>
      </c>
      <c r="M7" s="15">
        <f>AVERAGE(J7:J16)</f>
        <v>2.3E-2</v>
      </c>
      <c r="N7" s="4">
        <v>1</v>
      </c>
      <c r="O7" s="4">
        <v>402.44</v>
      </c>
      <c r="P7" s="4">
        <v>183</v>
      </c>
      <c r="Q7" s="16">
        <f>P7/A$8</f>
        <v>0.91500000000000004</v>
      </c>
      <c r="R7" s="92">
        <f>AVERAGE(O7:O26)</f>
        <v>339.83600000000001</v>
      </c>
      <c r="S7" s="92">
        <f>AVERAGEIF(O7:O26,"&gt;0")</f>
        <v>339.83600000000001</v>
      </c>
      <c r="T7" s="92">
        <f>VAR(O7:O26)</f>
        <v>16730.002583157882</v>
      </c>
      <c r="U7" s="92">
        <f>STDEV(O7:O26)</f>
        <v>129.34451122161266</v>
      </c>
      <c r="V7" s="93">
        <f>AVERAGE(Q7:Q26)</f>
        <v>0.81425000000000003</v>
      </c>
      <c r="W7" s="44">
        <v>340</v>
      </c>
      <c r="X7" s="62">
        <v>60.4</v>
      </c>
      <c r="Y7" s="62">
        <v>163</v>
      </c>
      <c r="Z7" s="62">
        <v>25.8</v>
      </c>
      <c r="AA7" s="45">
        <f>Y7/$A8</f>
        <v>0.81499999999999995</v>
      </c>
      <c r="AB7" s="45">
        <f>Z7/$A$8</f>
        <v>0.129</v>
      </c>
      <c r="AC7" s="4">
        <v>1</v>
      </c>
      <c r="AD7" s="4">
        <v>62.15</v>
      </c>
      <c r="AE7" s="4">
        <v>9</v>
      </c>
      <c r="AF7" s="16">
        <f t="shared" ref="AF7:AF26" si="0">AE7/A$9</f>
        <v>4.4999999999999998E-2</v>
      </c>
      <c r="AG7" s="92">
        <f>AVERAGE(AD7:AD26)</f>
        <v>146.09200000000004</v>
      </c>
      <c r="AH7" s="92">
        <f>AVERAGEIF(AD7:AD26,"&gt;0")</f>
        <v>146.09200000000004</v>
      </c>
      <c r="AI7" s="92">
        <f>VAR(AD7:AD26)</f>
        <v>47859.017753684202</v>
      </c>
      <c r="AJ7" s="92">
        <f>STDEV(AD7:AD26)</f>
        <v>218.76703991617248</v>
      </c>
      <c r="AK7" s="93">
        <f>AVERAGE(AF7:AF26)</f>
        <v>8.3999999999999977E-2</v>
      </c>
      <c r="AL7" s="48">
        <v>99.1</v>
      </c>
      <c r="AM7" s="63">
        <v>46.4</v>
      </c>
      <c r="AN7" s="63">
        <v>16.3</v>
      </c>
      <c r="AO7" s="63">
        <v>8.51</v>
      </c>
      <c r="AP7" s="49">
        <f>AN7/$A9</f>
        <v>8.1500000000000003E-2</v>
      </c>
      <c r="AQ7" s="49">
        <f>AO7/$A$9</f>
        <v>4.2549999999999998E-2</v>
      </c>
      <c r="AR7" s="4">
        <v>1</v>
      </c>
      <c r="AS7" s="4">
        <v>74.38</v>
      </c>
      <c r="AT7" s="4">
        <v>8</v>
      </c>
      <c r="AU7" s="16">
        <f t="shared" ref="AU7:AU26" si="1">AT7/A$10</f>
        <v>0.04</v>
      </c>
      <c r="AV7" s="92">
        <f>AVERAGE(AS7:AS26)</f>
        <v>60.05</v>
      </c>
      <c r="AW7" s="92">
        <f>AVERAGEIF(AS7:AS26,"&gt;0")</f>
        <v>63.210526315789473</v>
      </c>
      <c r="AX7" s="92">
        <f>VAR(AS7:AS26)</f>
        <v>2343.7095263157871</v>
      </c>
      <c r="AY7" s="92">
        <f>STDEV(AS7:AS26)</f>
        <v>48.411873815374953</v>
      </c>
      <c r="AZ7" s="93">
        <f>AVERAGE(AU7:AU26)</f>
        <v>4.0750000000000008E-2</v>
      </c>
      <c r="BA7" s="121">
        <v>60.1</v>
      </c>
      <c r="BB7" s="122">
        <v>22.7</v>
      </c>
      <c r="BC7" s="122">
        <v>8.15</v>
      </c>
      <c r="BD7" s="122">
        <v>3.28</v>
      </c>
      <c r="BE7" s="123">
        <f>BC7/$A10</f>
        <v>4.0750000000000001E-2</v>
      </c>
      <c r="BF7" s="123">
        <f>BD7/$A$10</f>
        <v>1.6399999999999998E-2</v>
      </c>
      <c r="BG7" s="4">
        <v>1</v>
      </c>
      <c r="BH7" s="4"/>
      <c r="BI7" s="4"/>
      <c r="BJ7" s="16">
        <f t="shared" ref="BJ7:BJ26" si="2"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f>A7</f>
        <v>200</v>
      </c>
      <c r="B8" s="14">
        <v>100</v>
      </c>
      <c r="C8" s="14">
        <v>100</v>
      </c>
      <c r="D8" s="14">
        <f t="shared" ref="D8:D10" si="3">A8/(B8*C8)</f>
        <v>0.02</v>
      </c>
      <c r="F8" s="4">
        <v>2</v>
      </c>
      <c r="G8" s="1">
        <v>10</v>
      </c>
      <c r="H8" s="4">
        <v>37.69</v>
      </c>
      <c r="I8" s="4">
        <v>5</v>
      </c>
      <c r="J8" s="16">
        <f t="shared" ref="J8:J16" si="4">I8/A$7</f>
        <v>2.5000000000000001E-2</v>
      </c>
      <c r="N8" s="4">
        <v>2</v>
      </c>
      <c r="O8" s="4">
        <v>451.34</v>
      </c>
      <c r="P8" s="4">
        <v>160</v>
      </c>
      <c r="Q8" s="16">
        <f t="shared" ref="Q8:Q26" si="5">P8/A$8</f>
        <v>0.8</v>
      </c>
      <c r="AC8" s="4">
        <v>2</v>
      </c>
      <c r="AD8" s="4">
        <v>98.86</v>
      </c>
      <c r="AE8" s="4">
        <v>15</v>
      </c>
      <c r="AF8" s="16">
        <f t="shared" si="0"/>
        <v>7.4999999999999997E-2</v>
      </c>
      <c r="AR8" s="4">
        <v>2</v>
      </c>
      <c r="AS8" s="4">
        <v>62.16</v>
      </c>
      <c r="AT8" s="4">
        <v>10</v>
      </c>
      <c r="AU8" s="16">
        <f t="shared" si="1"/>
        <v>0.05</v>
      </c>
      <c r="BG8" s="4">
        <v>2</v>
      </c>
      <c r="BH8" s="4"/>
      <c r="BI8" s="4"/>
      <c r="BJ8" s="16">
        <f t="shared" si="2"/>
        <v>0</v>
      </c>
    </row>
    <row r="9" spans="1:73">
      <c r="A9" s="4">
        <f t="shared" ref="A9:A13" si="6">A8</f>
        <v>200</v>
      </c>
      <c r="B9" s="47">
        <v>141</v>
      </c>
      <c r="C9" s="47">
        <v>141</v>
      </c>
      <c r="D9" s="47">
        <f t="shared" si="3"/>
        <v>1.005985614405714E-2</v>
      </c>
      <c r="F9" s="4">
        <v>3</v>
      </c>
      <c r="G9" s="1">
        <v>10</v>
      </c>
      <c r="H9" s="4">
        <v>4271</v>
      </c>
      <c r="I9" s="4">
        <v>5</v>
      </c>
      <c r="J9" s="16">
        <f t="shared" si="4"/>
        <v>2.5000000000000001E-2</v>
      </c>
      <c r="N9" s="4">
        <v>3</v>
      </c>
      <c r="O9" s="4">
        <v>270.08999999999997</v>
      </c>
      <c r="P9" s="4">
        <v>185</v>
      </c>
      <c r="Q9" s="16">
        <f t="shared" si="5"/>
        <v>0.92500000000000004</v>
      </c>
      <c r="AC9" s="4">
        <v>3</v>
      </c>
      <c r="AD9" s="4">
        <v>208.92</v>
      </c>
      <c r="AE9" s="4">
        <v>32</v>
      </c>
      <c r="AF9" s="16">
        <f t="shared" si="0"/>
        <v>0.16</v>
      </c>
      <c r="AR9" s="4">
        <v>3</v>
      </c>
      <c r="AS9" s="4">
        <v>135.57</v>
      </c>
      <c r="AT9" s="4">
        <v>19</v>
      </c>
      <c r="AU9" s="16">
        <f t="shared" si="1"/>
        <v>9.5000000000000001E-2</v>
      </c>
      <c r="BG9" s="4">
        <v>3</v>
      </c>
      <c r="BH9" s="4"/>
      <c r="BI9" s="4"/>
      <c r="BJ9" s="16">
        <f t="shared" si="2"/>
        <v>0</v>
      </c>
    </row>
    <row r="10" spans="1:73">
      <c r="A10" s="4">
        <f t="shared" si="6"/>
        <v>200</v>
      </c>
      <c r="B10" s="50">
        <v>158</v>
      </c>
      <c r="C10" s="50">
        <v>158</v>
      </c>
      <c r="D10" s="50">
        <f t="shared" si="3"/>
        <v>8.0115366127223205E-3</v>
      </c>
      <c r="F10" s="4">
        <v>4</v>
      </c>
      <c r="G10" s="1">
        <v>10</v>
      </c>
      <c r="H10" s="4">
        <v>37.700000000000003</v>
      </c>
      <c r="I10" s="4">
        <v>6</v>
      </c>
      <c r="J10" s="16">
        <f t="shared" si="4"/>
        <v>0.03</v>
      </c>
      <c r="N10" s="4">
        <v>4</v>
      </c>
      <c r="O10" s="4">
        <v>265.64999999999998</v>
      </c>
      <c r="P10" s="4">
        <v>196</v>
      </c>
      <c r="Q10" s="16">
        <f t="shared" si="5"/>
        <v>0.98</v>
      </c>
      <c r="AC10" s="4">
        <v>4</v>
      </c>
      <c r="AD10" s="4">
        <v>62.15</v>
      </c>
      <c r="AE10" s="4">
        <v>8</v>
      </c>
      <c r="AF10" s="16">
        <f t="shared" si="0"/>
        <v>0.04</v>
      </c>
      <c r="AR10" s="4">
        <v>4</v>
      </c>
      <c r="AS10" s="4">
        <v>42.7</v>
      </c>
      <c r="AT10" s="4">
        <v>6</v>
      </c>
      <c r="AU10" s="16">
        <f t="shared" si="1"/>
        <v>0.03</v>
      </c>
      <c r="BG10" s="4">
        <v>4</v>
      </c>
      <c r="BH10" s="4"/>
      <c r="BI10" s="4"/>
      <c r="BJ10" s="16">
        <f t="shared" si="2"/>
        <v>0</v>
      </c>
    </row>
    <row r="11" spans="1:73">
      <c r="A11" s="4">
        <f t="shared" si="6"/>
        <v>200</v>
      </c>
      <c r="B11" s="111">
        <v>447</v>
      </c>
      <c r="C11" s="111">
        <v>447</v>
      </c>
      <c r="D11" s="111">
        <f t="shared" ref="D11" si="7">A11/(B11*C11)</f>
        <v>1.0009559128968165E-3</v>
      </c>
      <c r="F11" s="4">
        <v>5</v>
      </c>
      <c r="G11" s="1">
        <v>10</v>
      </c>
      <c r="H11" s="4">
        <v>86.61</v>
      </c>
      <c r="I11" s="4">
        <v>8</v>
      </c>
      <c r="J11" s="16">
        <f t="shared" si="4"/>
        <v>0.04</v>
      </c>
      <c r="N11" s="4">
        <v>5</v>
      </c>
      <c r="O11" s="4">
        <v>419.63</v>
      </c>
      <c r="P11" s="4">
        <v>182</v>
      </c>
      <c r="Q11" s="16">
        <f t="shared" si="5"/>
        <v>0.91</v>
      </c>
      <c r="AC11" s="4">
        <v>5</v>
      </c>
      <c r="AD11" s="4">
        <v>86.61</v>
      </c>
      <c r="AE11" s="4">
        <v>10</v>
      </c>
      <c r="AF11" s="16">
        <f t="shared" si="0"/>
        <v>0.05</v>
      </c>
      <c r="AR11" s="4">
        <v>5</v>
      </c>
      <c r="AS11" s="4">
        <v>74.38</v>
      </c>
      <c r="AT11" s="4">
        <v>10</v>
      </c>
      <c r="AU11" s="16">
        <f t="shared" si="1"/>
        <v>0.05</v>
      </c>
      <c r="BG11" s="4">
        <v>5</v>
      </c>
      <c r="BH11" s="4"/>
      <c r="BI11" s="4"/>
      <c r="BJ11" s="16">
        <f t="shared" si="2"/>
        <v>0</v>
      </c>
    </row>
    <row r="12" spans="1:73">
      <c r="A12" s="1">
        <f t="shared" si="6"/>
        <v>200</v>
      </c>
      <c r="B12" s="128">
        <v>632</v>
      </c>
      <c r="C12" s="128">
        <v>632</v>
      </c>
      <c r="D12" s="136">
        <f t="shared" ref="D12:D13" si="8">A12/(B12*C12)</f>
        <v>5.0072103829514503E-4</v>
      </c>
      <c r="F12" s="4">
        <v>6</v>
      </c>
      <c r="G12" s="1">
        <v>10</v>
      </c>
      <c r="H12" s="4">
        <v>32.159999999999997</v>
      </c>
      <c r="I12" s="4">
        <v>9</v>
      </c>
      <c r="J12" s="16">
        <f t="shared" si="4"/>
        <v>4.4999999999999998E-2</v>
      </c>
      <c r="N12" s="4">
        <v>6</v>
      </c>
      <c r="O12" s="4">
        <v>348.49</v>
      </c>
      <c r="P12" s="4">
        <v>168</v>
      </c>
      <c r="Q12" s="16">
        <f t="shared" si="5"/>
        <v>0.84</v>
      </c>
      <c r="AC12" s="4">
        <v>6</v>
      </c>
      <c r="AD12" s="4">
        <v>91.63</v>
      </c>
      <c r="AE12" s="4">
        <v>14</v>
      </c>
      <c r="AF12" s="16">
        <f t="shared" si="0"/>
        <v>7.0000000000000007E-2</v>
      </c>
      <c r="AR12" s="4">
        <v>6</v>
      </c>
      <c r="AS12" s="4">
        <v>74.39</v>
      </c>
      <c r="AT12" s="4">
        <v>10</v>
      </c>
      <c r="AU12" s="16">
        <f t="shared" si="1"/>
        <v>0.05</v>
      </c>
      <c r="BG12" s="4">
        <v>6</v>
      </c>
      <c r="BH12" s="4"/>
      <c r="BI12" s="4"/>
      <c r="BJ12" s="16">
        <f t="shared" si="2"/>
        <v>0</v>
      </c>
    </row>
    <row r="13" spans="1:73">
      <c r="A13" s="1">
        <f t="shared" si="6"/>
        <v>200</v>
      </c>
      <c r="B13" s="135">
        <v>1414</v>
      </c>
      <c r="C13" s="135">
        <v>1414</v>
      </c>
      <c r="D13" s="137">
        <f t="shared" si="8"/>
        <v>1.000302091231552E-4</v>
      </c>
      <c r="F13" s="4">
        <v>7</v>
      </c>
      <c r="G13" s="1">
        <v>10</v>
      </c>
      <c r="H13" s="4">
        <v>0</v>
      </c>
      <c r="I13" s="4">
        <v>1</v>
      </c>
      <c r="J13" s="16">
        <f t="shared" si="4"/>
        <v>5.0000000000000001E-3</v>
      </c>
      <c r="N13" s="4">
        <v>7</v>
      </c>
      <c r="O13" s="4">
        <v>375.74</v>
      </c>
      <c r="P13" s="4">
        <v>183</v>
      </c>
      <c r="Q13" s="16">
        <f t="shared" si="5"/>
        <v>0.91500000000000004</v>
      </c>
      <c r="AC13" s="4">
        <v>7</v>
      </c>
      <c r="AD13" s="4">
        <v>977</v>
      </c>
      <c r="AE13" s="4">
        <v>4</v>
      </c>
      <c r="AF13" s="16">
        <f t="shared" si="0"/>
        <v>0.02</v>
      </c>
      <c r="AR13" s="4">
        <v>7</v>
      </c>
      <c r="AS13" s="4">
        <v>25.46</v>
      </c>
      <c r="AT13" s="4">
        <v>3</v>
      </c>
      <c r="AU13" s="16">
        <f t="shared" si="1"/>
        <v>1.4999999999999999E-2</v>
      </c>
      <c r="BG13" s="4">
        <v>7</v>
      </c>
      <c r="BH13" s="4"/>
      <c r="BI13" s="4"/>
      <c r="BJ13" s="16">
        <f t="shared" si="2"/>
        <v>0</v>
      </c>
    </row>
    <row r="14" spans="1:73">
      <c r="F14" s="4">
        <v>8</v>
      </c>
      <c r="G14" s="1">
        <v>10</v>
      </c>
      <c r="H14" s="4">
        <v>25.46</v>
      </c>
      <c r="I14" s="4">
        <v>3</v>
      </c>
      <c r="J14" s="16">
        <f t="shared" si="4"/>
        <v>1.4999999999999999E-2</v>
      </c>
      <c r="N14" s="4">
        <v>8</v>
      </c>
      <c r="O14" s="4">
        <v>234.4</v>
      </c>
      <c r="P14" s="4">
        <v>187</v>
      </c>
      <c r="Q14" s="16">
        <f t="shared" si="5"/>
        <v>0.93500000000000005</v>
      </c>
      <c r="AC14" s="4">
        <v>8</v>
      </c>
      <c r="AD14" s="4">
        <v>324.02</v>
      </c>
      <c r="AE14" s="4">
        <v>52</v>
      </c>
      <c r="AF14" s="16">
        <f t="shared" si="0"/>
        <v>0.26</v>
      </c>
      <c r="AR14" s="4">
        <v>8</v>
      </c>
      <c r="AS14" s="4">
        <v>67.17</v>
      </c>
      <c r="AT14" s="4">
        <v>8</v>
      </c>
      <c r="AU14" s="16">
        <f t="shared" si="1"/>
        <v>0.04</v>
      </c>
      <c r="BG14" s="4">
        <v>8</v>
      </c>
      <c r="BH14" s="4"/>
      <c r="BI14" s="4"/>
      <c r="BJ14" s="16">
        <f t="shared" si="2"/>
        <v>0</v>
      </c>
    </row>
    <row r="15" spans="1:73">
      <c r="F15" s="4">
        <v>9</v>
      </c>
      <c r="G15" s="1">
        <v>10</v>
      </c>
      <c r="H15" s="4">
        <v>13.23</v>
      </c>
      <c r="I15" s="4">
        <v>2</v>
      </c>
      <c r="J15" s="16">
        <f t="shared" si="4"/>
        <v>0.01</v>
      </c>
      <c r="N15" s="4">
        <v>9</v>
      </c>
      <c r="O15" s="4">
        <v>37.69</v>
      </c>
      <c r="P15" s="4">
        <v>4</v>
      </c>
      <c r="Q15" s="16">
        <f t="shared" si="5"/>
        <v>0.02</v>
      </c>
      <c r="AC15" s="4">
        <v>9</v>
      </c>
      <c r="AD15" s="4">
        <v>13.23</v>
      </c>
      <c r="AE15" s="4">
        <v>2</v>
      </c>
      <c r="AF15" s="16">
        <f t="shared" si="0"/>
        <v>0.01</v>
      </c>
      <c r="AR15" s="4">
        <v>9</v>
      </c>
      <c r="AS15" s="4">
        <v>13.23</v>
      </c>
      <c r="AT15" s="4">
        <v>2</v>
      </c>
      <c r="AU15" s="16">
        <f t="shared" si="1"/>
        <v>0.01</v>
      </c>
      <c r="BG15" s="4">
        <v>9</v>
      </c>
      <c r="BH15" s="4"/>
      <c r="BI15" s="4"/>
      <c r="BJ15" s="16">
        <f t="shared" si="2"/>
        <v>0</v>
      </c>
    </row>
    <row r="16" spans="1:73">
      <c r="F16" s="4">
        <v>10</v>
      </c>
      <c r="G16" s="1">
        <v>10</v>
      </c>
      <c r="H16" s="4">
        <v>37.69</v>
      </c>
      <c r="I16" s="4">
        <v>5</v>
      </c>
      <c r="J16" s="16">
        <f t="shared" si="4"/>
        <v>2.5000000000000001E-2</v>
      </c>
      <c r="N16" s="4">
        <v>10</v>
      </c>
      <c r="O16" s="4">
        <v>478.57</v>
      </c>
      <c r="P16" s="4">
        <v>171</v>
      </c>
      <c r="Q16" s="16">
        <f t="shared" si="5"/>
        <v>0.85499999999999998</v>
      </c>
      <c r="AC16" s="4">
        <v>10</v>
      </c>
      <c r="AD16" s="4">
        <v>37.69</v>
      </c>
      <c r="AE16" s="4">
        <v>5</v>
      </c>
      <c r="AF16" s="16">
        <f t="shared" si="0"/>
        <v>2.5000000000000001E-2</v>
      </c>
      <c r="AR16" s="4">
        <v>10</v>
      </c>
      <c r="AS16" s="4">
        <v>37.69</v>
      </c>
      <c r="AT16" s="4">
        <v>5</v>
      </c>
      <c r="AU16" s="16">
        <f t="shared" si="1"/>
        <v>2.5000000000000001E-2</v>
      </c>
      <c r="BG16" s="4">
        <v>10</v>
      </c>
      <c r="BH16" s="4"/>
      <c r="BI16" s="4"/>
      <c r="BJ16" s="16">
        <f t="shared" si="2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316.77999999999997</v>
      </c>
      <c r="P17" s="4">
        <v>193</v>
      </c>
      <c r="Q17" s="16">
        <f t="shared" si="5"/>
        <v>0.96499999999999997</v>
      </c>
      <c r="AC17" s="4">
        <v>11</v>
      </c>
      <c r="AD17" s="4">
        <v>13.23</v>
      </c>
      <c r="AE17" s="4">
        <v>2</v>
      </c>
      <c r="AF17" s="16">
        <f t="shared" si="0"/>
        <v>0.01</v>
      </c>
      <c r="AR17" s="4">
        <v>11</v>
      </c>
      <c r="AS17" s="4">
        <v>13.23</v>
      </c>
      <c r="AT17" s="4">
        <v>2</v>
      </c>
      <c r="AU17" s="16">
        <f t="shared" si="1"/>
        <v>0.01</v>
      </c>
      <c r="BG17" s="4">
        <v>11</v>
      </c>
      <c r="BH17" s="4"/>
      <c r="BI17" s="4"/>
      <c r="BJ17" s="16">
        <f t="shared" si="2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392.43</v>
      </c>
      <c r="P18" s="4">
        <v>185</v>
      </c>
      <c r="Q18" s="16">
        <f t="shared" si="5"/>
        <v>0.92500000000000004</v>
      </c>
      <c r="AC18" s="4">
        <v>12</v>
      </c>
      <c r="AD18" s="4">
        <v>360.7</v>
      </c>
      <c r="AE18" s="4">
        <v>62</v>
      </c>
      <c r="AF18" s="16">
        <f t="shared" si="0"/>
        <v>0.31</v>
      </c>
      <c r="AR18" s="4">
        <v>12</v>
      </c>
      <c r="AS18" s="4">
        <v>0</v>
      </c>
      <c r="AT18" s="4">
        <v>1</v>
      </c>
      <c r="AU18" s="16">
        <f t="shared" si="1"/>
        <v>5.0000000000000001E-3</v>
      </c>
      <c r="BG18" s="4">
        <v>12</v>
      </c>
      <c r="BH18" s="4"/>
      <c r="BI18" s="4"/>
      <c r="BJ18" s="16">
        <f t="shared" si="2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421.89</v>
      </c>
      <c r="P19" s="4">
        <v>170</v>
      </c>
      <c r="Q19" s="16">
        <f t="shared" si="5"/>
        <v>0.85</v>
      </c>
      <c r="AC19" s="4">
        <v>13</v>
      </c>
      <c r="AD19" s="4">
        <v>25.46</v>
      </c>
      <c r="AE19" s="4">
        <v>3</v>
      </c>
      <c r="AF19" s="16">
        <f t="shared" si="0"/>
        <v>1.4999999999999999E-2</v>
      </c>
      <c r="AR19" s="4">
        <v>13</v>
      </c>
      <c r="AS19" s="4">
        <v>25.46</v>
      </c>
      <c r="AT19" s="4">
        <v>3</v>
      </c>
      <c r="AU19" s="16">
        <f t="shared" si="1"/>
        <v>1.4999999999999999E-2</v>
      </c>
      <c r="BG19" s="4">
        <v>13</v>
      </c>
      <c r="BH19" s="4"/>
      <c r="BI19" s="4"/>
      <c r="BJ19" s="16">
        <f t="shared" si="2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512.49</v>
      </c>
      <c r="P20" s="4">
        <v>175</v>
      </c>
      <c r="Q20" s="16">
        <f t="shared" si="5"/>
        <v>0.875</v>
      </c>
      <c r="AC20" s="4">
        <v>14</v>
      </c>
      <c r="AD20" s="4">
        <v>147.78</v>
      </c>
      <c r="AE20" s="4">
        <v>44</v>
      </c>
      <c r="AF20" s="16">
        <f t="shared" si="0"/>
        <v>0.22</v>
      </c>
      <c r="AR20" s="4">
        <v>14</v>
      </c>
      <c r="AS20" s="4">
        <v>123.32</v>
      </c>
      <c r="AT20" s="4">
        <v>22</v>
      </c>
      <c r="AU20" s="16">
        <f t="shared" si="1"/>
        <v>0.11</v>
      </c>
      <c r="BG20" s="4">
        <v>14</v>
      </c>
      <c r="BH20" s="4"/>
      <c r="BI20" s="4"/>
      <c r="BJ20" s="16">
        <f t="shared" si="2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365.73</v>
      </c>
      <c r="P21" s="4">
        <v>182</v>
      </c>
      <c r="Q21" s="16">
        <f t="shared" si="5"/>
        <v>0.91</v>
      </c>
      <c r="AC21" s="4">
        <v>15</v>
      </c>
      <c r="AD21" s="4">
        <v>74.38</v>
      </c>
      <c r="AE21" s="4">
        <v>9</v>
      </c>
      <c r="AF21" s="16">
        <f t="shared" si="0"/>
        <v>4.4999999999999998E-2</v>
      </c>
      <c r="AR21" s="4">
        <v>15</v>
      </c>
      <c r="AS21" s="4">
        <v>74.38</v>
      </c>
      <c r="AT21" s="4">
        <v>9</v>
      </c>
      <c r="AU21" s="16">
        <f t="shared" si="1"/>
        <v>4.4999999999999998E-2</v>
      </c>
      <c r="BG21" s="4">
        <v>15</v>
      </c>
      <c r="BH21" s="4"/>
      <c r="BI21" s="4"/>
      <c r="BJ21" s="16">
        <f t="shared" si="2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512.51</v>
      </c>
      <c r="P22" s="4">
        <v>149</v>
      </c>
      <c r="Q22" s="16">
        <f t="shared" si="5"/>
        <v>0.745</v>
      </c>
      <c r="AC22" s="4">
        <v>16</v>
      </c>
      <c r="AD22" s="4">
        <v>37.69</v>
      </c>
      <c r="AE22" s="4">
        <v>5</v>
      </c>
      <c r="AF22" s="16">
        <f t="shared" si="0"/>
        <v>2.5000000000000001E-2</v>
      </c>
      <c r="AR22" s="4">
        <v>16</v>
      </c>
      <c r="AS22" s="4">
        <v>25.46</v>
      </c>
      <c r="AT22" s="4">
        <v>3</v>
      </c>
      <c r="AU22" s="16">
        <f t="shared" si="1"/>
        <v>1.4999999999999999E-2</v>
      </c>
      <c r="BG22" s="4">
        <v>16</v>
      </c>
      <c r="BH22" s="4"/>
      <c r="BI22" s="4"/>
      <c r="BJ22" s="16">
        <f t="shared" si="2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334.03</v>
      </c>
      <c r="P23" s="4">
        <v>193</v>
      </c>
      <c r="Q23" s="16">
        <f t="shared" si="5"/>
        <v>0.96499999999999997</v>
      </c>
      <c r="AC23" s="4">
        <v>17</v>
      </c>
      <c r="AD23" s="4">
        <v>54.94</v>
      </c>
      <c r="AE23" s="4">
        <v>8</v>
      </c>
      <c r="AF23" s="16">
        <f t="shared" si="0"/>
        <v>0.04</v>
      </c>
      <c r="AR23" s="4">
        <v>17</v>
      </c>
      <c r="AS23" s="4">
        <v>62.16</v>
      </c>
      <c r="AT23" s="4">
        <v>7</v>
      </c>
      <c r="AU23" s="16">
        <f t="shared" si="1"/>
        <v>3.5000000000000003E-2</v>
      </c>
      <c r="BG23" s="4">
        <v>17</v>
      </c>
      <c r="BH23" s="4"/>
      <c r="BI23" s="4"/>
      <c r="BJ23" s="16">
        <f t="shared" si="2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285.11</v>
      </c>
      <c r="P24" s="4">
        <v>194</v>
      </c>
      <c r="Q24" s="16">
        <f t="shared" si="5"/>
        <v>0.97</v>
      </c>
      <c r="AC24" s="4">
        <v>18</v>
      </c>
      <c r="AD24" s="4">
        <v>182.25</v>
      </c>
      <c r="AE24" s="4">
        <v>44</v>
      </c>
      <c r="AF24" s="16">
        <f t="shared" si="0"/>
        <v>0.22</v>
      </c>
      <c r="AR24" s="4">
        <v>18</v>
      </c>
      <c r="AS24" s="4">
        <v>201.7</v>
      </c>
      <c r="AT24" s="4">
        <v>27</v>
      </c>
      <c r="AU24" s="16">
        <f t="shared" si="1"/>
        <v>0.13500000000000001</v>
      </c>
      <c r="BG24" s="4">
        <v>18</v>
      </c>
      <c r="BH24" s="4"/>
      <c r="BI24" s="4"/>
      <c r="BJ24" s="16">
        <f t="shared" si="2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42.7</v>
      </c>
      <c r="P25" s="4">
        <v>7</v>
      </c>
      <c r="Q25" s="16">
        <f t="shared" si="5"/>
        <v>3.5000000000000003E-2</v>
      </c>
      <c r="AC25" s="4">
        <v>19</v>
      </c>
      <c r="AD25" s="4">
        <v>37.69</v>
      </c>
      <c r="AE25" s="4">
        <v>5</v>
      </c>
      <c r="AF25" s="16">
        <f t="shared" si="0"/>
        <v>2.5000000000000001E-2</v>
      </c>
      <c r="AR25" s="4">
        <v>19</v>
      </c>
      <c r="AS25" s="4">
        <v>42.7</v>
      </c>
      <c r="AT25" s="4">
        <v>5</v>
      </c>
      <c r="AU25" s="16">
        <f t="shared" si="1"/>
        <v>2.5000000000000001E-2</v>
      </c>
      <c r="BG25" s="4">
        <v>19</v>
      </c>
      <c r="BH25" s="4"/>
      <c r="BI25" s="4"/>
      <c r="BJ25" s="16">
        <f t="shared" si="2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329.01</v>
      </c>
      <c r="P26" s="4">
        <v>190</v>
      </c>
      <c r="Q26" s="16">
        <f t="shared" si="5"/>
        <v>0.95</v>
      </c>
      <c r="AC26" s="4">
        <v>20</v>
      </c>
      <c r="AD26" s="4">
        <v>25.46</v>
      </c>
      <c r="AE26" s="4">
        <v>3</v>
      </c>
      <c r="AF26" s="16">
        <f t="shared" si="0"/>
        <v>1.4999999999999999E-2</v>
      </c>
      <c r="AR26" s="4">
        <v>20</v>
      </c>
      <c r="AS26" s="4">
        <v>25.46</v>
      </c>
      <c r="AT26" s="4">
        <v>3</v>
      </c>
      <c r="AU26" s="16">
        <f t="shared" si="1"/>
        <v>1.4999999999999999E-2</v>
      </c>
      <c r="BG26" s="4">
        <v>20</v>
      </c>
      <c r="BH26" s="4"/>
      <c r="BI26" s="4"/>
      <c r="BJ26" s="16">
        <f t="shared" si="2"/>
        <v>0</v>
      </c>
    </row>
    <row r="27" spans="1:73">
      <c r="H27" s="1"/>
    </row>
    <row r="28" spans="1:73">
      <c r="A28" s="182" t="s">
        <v>10</v>
      </c>
      <c r="B28" s="182"/>
      <c r="H28" s="1"/>
    </row>
    <row r="29" spans="1:73">
      <c r="A29" s="10">
        <v>1</v>
      </c>
      <c r="B29" s="11" t="s">
        <v>11</v>
      </c>
      <c r="H29" s="1"/>
    </row>
    <row r="30" spans="1:73" ht="15.75">
      <c r="H30" s="1"/>
      <c r="N30" s="183" t="s">
        <v>34</v>
      </c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  <c r="AA30" s="184"/>
      <c r="AB30" s="185"/>
      <c r="AC30" s="164" t="s">
        <v>35</v>
      </c>
      <c r="AD30" s="165"/>
      <c r="AE30" s="165"/>
      <c r="AF30" s="165"/>
      <c r="AG30" s="165"/>
      <c r="AH30" s="165"/>
      <c r="AI30" s="165"/>
      <c r="AJ30" s="165"/>
      <c r="AK30" s="165"/>
      <c r="AL30" s="165"/>
      <c r="AM30" s="165"/>
      <c r="AN30" s="165"/>
      <c r="AO30" s="165"/>
      <c r="AP30" s="165"/>
      <c r="AQ30" s="166"/>
      <c r="AR30" s="186" t="s">
        <v>36</v>
      </c>
      <c r="AS30" s="187"/>
      <c r="AT30" s="187"/>
      <c r="AU30" s="187"/>
      <c r="AV30" s="187"/>
      <c r="AW30" s="187"/>
      <c r="AX30" s="187"/>
      <c r="AY30" s="187"/>
      <c r="AZ30" s="187"/>
      <c r="BA30" s="187"/>
      <c r="BB30" s="187"/>
      <c r="BC30" s="187"/>
      <c r="BD30" s="187"/>
      <c r="BE30" s="187"/>
      <c r="BF30" s="188"/>
      <c r="BG30" s="193" t="s">
        <v>49</v>
      </c>
      <c r="BH30" s="194"/>
      <c r="BI30" s="194"/>
      <c r="BJ30" s="194"/>
      <c r="BK30" s="194"/>
      <c r="BL30" s="194"/>
      <c r="BM30" s="194"/>
      <c r="BN30" s="194"/>
      <c r="BO30" s="194"/>
      <c r="BP30" s="194"/>
      <c r="BQ30" s="194"/>
      <c r="BR30" s="194"/>
      <c r="BS30" s="194"/>
      <c r="BT30" s="194"/>
      <c r="BU30" s="195"/>
    </row>
    <row r="31" spans="1:73" ht="60">
      <c r="A31" s="3" t="s">
        <v>4</v>
      </c>
      <c r="B31" s="3" t="s">
        <v>7</v>
      </c>
      <c r="C31" s="3" t="s">
        <v>8</v>
      </c>
      <c r="D31" s="3" t="s">
        <v>32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12</v>
      </c>
      <c r="L31" s="9" t="s">
        <v>13</v>
      </c>
      <c r="M31" s="9" t="s">
        <v>9</v>
      </c>
      <c r="N31" s="3" t="s">
        <v>43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44</v>
      </c>
      <c r="U31" s="3" t="s">
        <v>45</v>
      </c>
      <c r="V31" s="3" t="s">
        <v>9</v>
      </c>
      <c r="W31" s="41" t="s">
        <v>38</v>
      </c>
      <c r="X31" s="41" t="s">
        <v>41</v>
      </c>
      <c r="Y31" s="41" t="s">
        <v>9</v>
      </c>
      <c r="Z31" s="41" t="s">
        <v>41</v>
      </c>
      <c r="AA31" s="41" t="s">
        <v>37</v>
      </c>
      <c r="AB31" s="41" t="s">
        <v>41</v>
      </c>
      <c r="AC31" s="3" t="s">
        <v>43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44</v>
      </c>
      <c r="AJ31" s="3" t="s">
        <v>45</v>
      </c>
      <c r="AK31" s="3" t="s">
        <v>9</v>
      </c>
      <c r="AL31" s="46" t="s">
        <v>38</v>
      </c>
      <c r="AM31" s="46" t="s">
        <v>41</v>
      </c>
      <c r="AN31" s="46" t="s">
        <v>9</v>
      </c>
      <c r="AO31" s="46" t="s">
        <v>41</v>
      </c>
      <c r="AP31" s="46" t="s">
        <v>37</v>
      </c>
      <c r="AQ31" s="46" t="s">
        <v>41</v>
      </c>
      <c r="AR31" s="3" t="s">
        <v>43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44</v>
      </c>
      <c r="AY31" s="3" t="s">
        <v>45</v>
      </c>
      <c r="AZ31" s="3" t="s">
        <v>9</v>
      </c>
      <c r="BA31" s="107" t="s">
        <v>38</v>
      </c>
      <c r="BB31" s="107" t="s">
        <v>41</v>
      </c>
      <c r="BC31" s="107" t="s">
        <v>9</v>
      </c>
      <c r="BD31" s="107" t="s">
        <v>41</v>
      </c>
      <c r="BE31" s="107" t="s">
        <v>37</v>
      </c>
      <c r="BF31" s="107" t="s">
        <v>41</v>
      </c>
      <c r="BG31" s="3" t="s">
        <v>43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44</v>
      </c>
      <c r="BN31" s="3" t="s">
        <v>45</v>
      </c>
      <c r="BO31" s="3" t="s">
        <v>9</v>
      </c>
      <c r="BP31" s="108" t="s">
        <v>38</v>
      </c>
      <c r="BQ31" s="108" t="s">
        <v>41</v>
      </c>
      <c r="BR31" s="108" t="s">
        <v>9</v>
      </c>
      <c r="BS31" s="108" t="s">
        <v>41</v>
      </c>
      <c r="BT31" s="108" t="s">
        <v>37</v>
      </c>
      <c r="BU31" s="108" t="s">
        <v>41</v>
      </c>
    </row>
    <row r="32" spans="1:73">
      <c r="A32" s="4">
        <f>A7</f>
        <v>200</v>
      </c>
      <c r="B32" s="13">
        <f>B7</f>
        <v>200</v>
      </c>
      <c r="C32" s="13">
        <f t="shared" ref="C32:D32" si="9">C7</f>
        <v>200</v>
      </c>
      <c r="D32" s="13">
        <f t="shared" si="9"/>
        <v>5.0000000000000001E-3</v>
      </c>
      <c r="F32" s="4">
        <v>1</v>
      </c>
      <c r="G32" s="1">
        <v>15</v>
      </c>
      <c r="H32" s="4">
        <v>62.15</v>
      </c>
      <c r="I32" s="4">
        <v>9</v>
      </c>
      <c r="J32" s="16">
        <f>I32/A$32</f>
        <v>4.4999999999999998E-2</v>
      </c>
      <c r="K32" s="12">
        <f>AVERAGE(H32:H41)</f>
        <v>118.59900000000002</v>
      </c>
      <c r="L32" s="12">
        <f>AVERAGEIF(H32:H41,"&gt;0")</f>
        <v>118.59900000000002</v>
      </c>
      <c r="M32" s="15">
        <f>AVERAGE(J32:J41)</f>
        <v>0.14750000000000002</v>
      </c>
      <c r="N32" s="4">
        <v>1</v>
      </c>
      <c r="O32" s="4">
        <v>208.91</v>
      </c>
      <c r="P32" s="4">
        <v>199</v>
      </c>
      <c r="Q32" s="16">
        <f>P32/A$33</f>
        <v>0.995</v>
      </c>
      <c r="R32" s="92">
        <f>AVERAGE(O32:O51)</f>
        <v>193.95578947368418</v>
      </c>
      <c r="S32" s="92">
        <f>AVERAGEIF(O32:O51,"&gt;0")</f>
        <v>193.95578947368418</v>
      </c>
      <c r="T32" s="92">
        <f>VAR(O32:O51)</f>
        <v>948.93475906434469</v>
      </c>
      <c r="U32" s="92">
        <f>STDEV(O32:O51)</f>
        <v>30.8047846781039</v>
      </c>
      <c r="V32" s="93">
        <f>AVERAGE(Q32:Q51)</f>
        <v>0.99625000000000008</v>
      </c>
      <c r="W32" s="44">
        <v>200</v>
      </c>
      <c r="X32" s="62">
        <v>10.4</v>
      </c>
      <c r="Y32" s="62">
        <v>199</v>
      </c>
      <c r="Z32" s="62">
        <v>0.66</v>
      </c>
      <c r="AA32" s="45">
        <f>Y32/$A33</f>
        <v>0.995</v>
      </c>
      <c r="AB32" s="45">
        <f>Z32/$A$33</f>
        <v>3.3E-3</v>
      </c>
      <c r="AC32" s="4">
        <v>1</v>
      </c>
      <c r="AD32" s="4">
        <v>351.28</v>
      </c>
      <c r="AE32" s="4">
        <v>192</v>
      </c>
      <c r="AF32" s="16">
        <f t="shared" ref="AF32:AF51" si="10">AE32/A$34</f>
        <v>0.96</v>
      </c>
      <c r="AG32" s="92">
        <f>AVERAGE(AD32:AD51)</f>
        <v>314.88250000000005</v>
      </c>
      <c r="AH32" s="92">
        <f>AVERAGEIF(AD32:AD51,"&gt;0")</f>
        <v>314.88250000000005</v>
      </c>
      <c r="AI32" s="92">
        <f>VAR(AD32:AD51)</f>
        <v>15398.980019736815</v>
      </c>
      <c r="AJ32" s="92">
        <f>STDEV(AD32:AD51)</f>
        <v>124.09262677426413</v>
      </c>
      <c r="AK32" s="93">
        <f>AVERAGE(AF32:AF51)</f>
        <v>0.8547499999999999</v>
      </c>
      <c r="AL32" s="48">
        <v>315</v>
      </c>
      <c r="AM32" s="63">
        <v>58.1</v>
      </c>
      <c r="AN32" s="63">
        <v>171</v>
      </c>
      <c r="AO32" s="63">
        <v>26.7</v>
      </c>
      <c r="AP32" s="49">
        <f>AN32/$A34</f>
        <v>0.85499999999999998</v>
      </c>
      <c r="AQ32" s="49">
        <f>AO32/$A$34</f>
        <v>0.13350000000000001</v>
      </c>
      <c r="AR32" s="4">
        <v>1</v>
      </c>
      <c r="AS32" s="4">
        <v>536.94000000000005</v>
      </c>
      <c r="AT32" s="4">
        <v>165</v>
      </c>
      <c r="AU32" s="16">
        <f t="shared" ref="AU32:AU51" si="11">AT32/A$35</f>
        <v>0.82499999999999996</v>
      </c>
      <c r="AV32" s="92">
        <f>AVERAGE(AS32:AS51)</f>
        <v>324.69349999999997</v>
      </c>
      <c r="AW32" s="92">
        <f>AVERAGEIF(AS32:AS51,"&gt;0")</f>
        <v>324.69349999999997</v>
      </c>
      <c r="AX32" s="92">
        <f>VAR(AS32:AS51)</f>
        <v>20929.358266052644</v>
      </c>
      <c r="AY32" s="92">
        <f>STDEV(AS32:AS51)</f>
        <v>144.66982500180418</v>
      </c>
      <c r="AZ32" s="93">
        <f>AVERAGE(AU32:AU51)</f>
        <v>0.6925</v>
      </c>
      <c r="BA32" s="121">
        <v>325</v>
      </c>
      <c r="BB32" s="122">
        <v>67.7</v>
      </c>
      <c r="BC32" s="122">
        <v>139</v>
      </c>
      <c r="BD32" s="122">
        <v>30.4</v>
      </c>
      <c r="BE32" s="123">
        <f>BC32/$A35</f>
        <v>0.69499999999999995</v>
      </c>
      <c r="BF32" s="123">
        <f>BD32/$A$35</f>
        <v>0.152</v>
      </c>
      <c r="BG32" s="4">
        <v>1</v>
      </c>
      <c r="BH32" s="4"/>
      <c r="BI32" s="4"/>
      <c r="BJ32" s="16">
        <f t="shared" ref="BJ32:BJ51" si="12"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A36" si="13">A8</f>
        <v>200</v>
      </c>
      <c r="B33" s="14">
        <f t="shared" ref="B33:D36" si="14">B8</f>
        <v>100</v>
      </c>
      <c r="C33" s="14">
        <f t="shared" si="14"/>
        <v>100</v>
      </c>
      <c r="D33" s="14">
        <f t="shared" si="14"/>
        <v>0.02</v>
      </c>
      <c r="F33" s="4">
        <v>2</v>
      </c>
      <c r="G33" s="1">
        <v>15</v>
      </c>
      <c r="H33" s="4">
        <v>17.25</v>
      </c>
      <c r="I33" s="4">
        <v>64</v>
      </c>
      <c r="J33" s="16">
        <f t="shared" ref="J33:J41" si="15">I33/A$32</f>
        <v>0.32</v>
      </c>
      <c r="N33" s="4">
        <v>2</v>
      </c>
      <c r="O33" s="4" t="s">
        <v>23</v>
      </c>
      <c r="P33" s="4">
        <v>198</v>
      </c>
      <c r="Q33" s="16">
        <f t="shared" ref="Q33:Q51" si="16">P33/A$33</f>
        <v>0.99</v>
      </c>
      <c r="AC33" s="4">
        <v>2</v>
      </c>
      <c r="AD33" s="4">
        <v>395.2</v>
      </c>
      <c r="AE33" s="4">
        <v>175</v>
      </c>
      <c r="AF33" s="16">
        <f t="shared" si="10"/>
        <v>0.875</v>
      </c>
      <c r="AO33" s="64"/>
      <c r="AR33" s="4">
        <v>2</v>
      </c>
      <c r="AS33" s="4">
        <v>201.71</v>
      </c>
      <c r="AT33" s="4">
        <v>75</v>
      </c>
      <c r="AU33" s="16">
        <f t="shared" si="11"/>
        <v>0.375</v>
      </c>
      <c r="BG33" s="4">
        <v>2</v>
      </c>
      <c r="BH33" s="4"/>
      <c r="BI33" s="4"/>
      <c r="BJ33" s="16">
        <f t="shared" si="12"/>
        <v>0</v>
      </c>
    </row>
    <row r="34" spans="1:62">
      <c r="A34" s="4">
        <f t="shared" si="13"/>
        <v>200</v>
      </c>
      <c r="B34" s="47">
        <f t="shared" si="14"/>
        <v>141</v>
      </c>
      <c r="C34" s="47">
        <f t="shared" si="14"/>
        <v>141</v>
      </c>
      <c r="D34" s="47">
        <f t="shared" si="14"/>
        <v>1.005985614405714E-2</v>
      </c>
      <c r="F34" s="4">
        <v>3</v>
      </c>
      <c r="G34" s="1">
        <v>15</v>
      </c>
      <c r="H34" s="4">
        <v>208.93</v>
      </c>
      <c r="I34" s="4">
        <v>35</v>
      </c>
      <c r="J34" s="16">
        <f t="shared" si="15"/>
        <v>0.17499999999999999</v>
      </c>
      <c r="N34" s="4">
        <v>3</v>
      </c>
      <c r="O34" s="4">
        <v>182.24</v>
      </c>
      <c r="P34" s="4">
        <v>200</v>
      </c>
      <c r="Q34" s="16">
        <f t="shared" si="16"/>
        <v>1</v>
      </c>
      <c r="AC34" s="4">
        <v>3</v>
      </c>
      <c r="AD34" s="4">
        <v>248.4</v>
      </c>
      <c r="AE34" s="4">
        <v>188</v>
      </c>
      <c r="AF34" s="16">
        <f t="shared" si="10"/>
        <v>0.94</v>
      </c>
      <c r="AR34" s="4">
        <v>3</v>
      </c>
      <c r="AS34" s="4">
        <v>280.12</v>
      </c>
      <c r="AT34" s="4">
        <v>161</v>
      </c>
      <c r="AU34" s="16">
        <f t="shared" si="11"/>
        <v>0.80500000000000005</v>
      </c>
      <c r="BG34" s="4">
        <v>3</v>
      </c>
      <c r="BH34" s="4"/>
      <c r="BI34" s="4"/>
      <c r="BJ34" s="16">
        <f t="shared" si="12"/>
        <v>0</v>
      </c>
    </row>
    <row r="35" spans="1:62">
      <c r="A35" s="4">
        <f t="shared" si="13"/>
        <v>200</v>
      </c>
      <c r="B35" s="50">
        <f t="shared" si="14"/>
        <v>158</v>
      </c>
      <c r="C35" s="50">
        <f t="shared" si="14"/>
        <v>158</v>
      </c>
      <c r="D35" s="50">
        <f t="shared" si="14"/>
        <v>8.0115366127223205E-3</v>
      </c>
      <c r="F35" s="4">
        <v>4</v>
      </c>
      <c r="G35" s="1">
        <v>15</v>
      </c>
      <c r="H35" s="4">
        <v>324.01</v>
      </c>
      <c r="I35" s="4">
        <v>64</v>
      </c>
      <c r="J35" s="16">
        <f t="shared" si="15"/>
        <v>0.32</v>
      </c>
      <c r="N35" s="4">
        <v>4</v>
      </c>
      <c r="O35" s="4">
        <v>157.79</v>
      </c>
      <c r="P35" s="4">
        <v>200</v>
      </c>
      <c r="Q35" s="16">
        <f t="shared" si="16"/>
        <v>1</v>
      </c>
      <c r="AC35" s="4">
        <v>4</v>
      </c>
      <c r="AD35" s="4">
        <v>226.18</v>
      </c>
      <c r="AE35" s="4">
        <v>196</v>
      </c>
      <c r="AF35" s="16">
        <f t="shared" si="10"/>
        <v>0.98</v>
      </c>
      <c r="AR35" s="4">
        <v>4</v>
      </c>
      <c r="AS35" s="4">
        <v>297.35000000000002</v>
      </c>
      <c r="AT35" s="4">
        <v>185</v>
      </c>
      <c r="AU35" s="16">
        <f t="shared" si="11"/>
        <v>0.92500000000000004</v>
      </c>
      <c r="BG35" s="4">
        <v>4</v>
      </c>
      <c r="BH35" s="4"/>
      <c r="BI35" s="4"/>
      <c r="BJ35" s="16">
        <f t="shared" si="12"/>
        <v>0</v>
      </c>
    </row>
    <row r="36" spans="1:62">
      <c r="A36" s="4">
        <f t="shared" si="13"/>
        <v>200</v>
      </c>
      <c r="B36" s="111">
        <f t="shared" si="14"/>
        <v>447</v>
      </c>
      <c r="C36" s="111">
        <f t="shared" si="14"/>
        <v>447</v>
      </c>
      <c r="D36" s="111">
        <f t="shared" si="14"/>
        <v>1.0009559128968165E-3</v>
      </c>
      <c r="F36" s="4">
        <v>5</v>
      </c>
      <c r="G36" s="1">
        <v>15</v>
      </c>
      <c r="H36" s="4">
        <v>86.61</v>
      </c>
      <c r="I36" s="4">
        <v>10</v>
      </c>
      <c r="J36" s="16">
        <f t="shared" si="15"/>
        <v>0.05</v>
      </c>
      <c r="N36" s="4">
        <v>5</v>
      </c>
      <c r="O36" s="4">
        <v>211.72</v>
      </c>
      <c r="P36" s="4">
        <v>199</v>
      </c>
      <c r="Q36" s="16">
        <f t="shared" si="16"/>
        <v>0.995</v>
      </c>
      <c r="AC36" s="4">
        <v>5</v>
      </c>
      <c r="AD36" s="4">
        <v>353.49</v>
      </c>
      <c r="AE36" s="4">
        <v>198</v>
      </c>
      <c r="AF36" s="16">
        <f t="shared" si="10"/>
        <v>0.99</v>
      </c>
      <c r="AR36" s="4">
        <v>5</v>
      </c>
      <c r="AS36" s="4">
        <v>429.64</v>
      </c>
      <c r="AT36" s="4">
        <v>168</v>
      </c>
      <c r="AU36" s="16">
        <f t="shared" si="11"/>
        <v>0.84</v>
      </c>
      <c r="BG36" s="4">
        <v>5</v>
      </c>
      <c r="BH36" s="4"/>
      <c r="BI36" s="4"/>
      <c r="BJ36" s="16">
        <f t="shared" si="12"/>
        <v>0</v>
      </c>
    </row>
    <row r="37" spans="1:62">
      <c r="A37" s="1">
        <f t="shared" ref="A37:D37" si="17">A12</f>
        <v>200</v>
      </c>
      <c r="B37" s="128">
        <f t="shared" si="17"/>
        <v>632</v>
      </c>
      <c r="C37" s="128">
        <f t="shared" si="17"/>
        <v>632</v>
      </c>
      <c r="D37" s="136">
        <f t="shared" si="17"/>
        <v>5.0072103829514503E-4</v>
      </c>
      <c r="F37" s="4">
        <v>6</v>
      </c>
      <c r="G37" s="1">
        <v>15</v>
      </c>
      <c r="H37" s="4">
        <v>86.61</v>
      </c>
      <c r="I37" s="4">
        <v>14</v>
      </c>
      <c r="J37" s="16">
        <f t="shared" si="15"/>
        <v>7.0000000000000007E-2</v>
      </c>
      <c r="N37" s="4">
        <v>6</v>
      </c>
      <c r="O37" s="4">
        <v>226.16</v>
      </c>
      <c r="P37" s="4">
        <v>199</v>
      </c>
      <c r="Q37" s="16">
        <f t="shared" si="16"/>
        <v>0.995</v>
      </c>
      <c r="AC37" s="4">
        <v>6</v>
      </c>
      <c r="AD37" s="4">
        <v>351.27</v>
      </c>
      <c r="AE37" s="4">
        <v>195</v>
      </c>
      <c r="AF37" s="16">
        <f t="shared" si="10"/>
        <v>0.97499999999999998</v>
      </c>
      <c r="AR37" s="4">
        <v>6</v>
      </c>
      <c r="AS37" s="4">
        <v>365.73</v>
      </c>
      <c r="AT37" s="4">
        <v>150</v>
      </c>
      <c r="AU37" s="16">
        <f t="shared" si="11"/>
        <v>0.75</v>
      </c>
      <c r="BG37" s="4">
        <v>6</v>
      </c>
      <c r="BH37" s="4"/>
      <c r="BI37" s="4"/>
      <c r="BJ37" s="16">
        <f t="shared" si="12"/>
        <v>0</v>
      </c>
    </row>
    <row r="38" spans="1:62">
      <c r="A38" s="1">
        <f t="shared" ref="A38:D38" si="18">A13</f>
        <v>200</v>
      </c>
      <c r="B38" s="135">
        <f t="shared" si="18"/>
        <v>1414</v>
      </c>
      <c r="C38" s="135">
        <f t="shared" si="18"/>
        <v>1414</v>
      </c>
      <c r="D38" s="137">
        <f t="shared" si="18"/>
        <v>1.000302091231552E-4</v>
      </c>
      <c r="F38" s="4">
        <v>7</v>
      </c>
      <c r="G38" s="1">
        <v>15</v>
      </c>
      <c r="H38" s="4">
        <v>37.700000000000003</v>
      </c>
      <c r="I38" s="4">
        <v>4</v>
      </c>
      <c r="J38" s="16">
        <f t="shared" si="15"/>
        <v>0.02</v>
      </c>
      <c r="N38" s="4">
        <v>7</v>
      </c>
      <c r="O38" s="4">
        <v>196.69</v>
      </c>
      <c r="P38" s="4">
        <v>200</v>
      </c>
      <c r="Q38" s="16">
        <f t="shared" si="16"/>
        <v>1</v>
      </c>
      <c r="AC38" s="4">
        <v>7</v>
      </c>
      <c r="AD38" s="4">
        <v>321.82</v>
      </c>
      <c r="AE38" s="4">
        <v>190</v>
      </c>
      <c r="AF38" s="16">
        <f t="shared" si="10"/>
        <v>0.95</v>
      </c>
      <c r="AR38" s="4">
        <v>7</v>
      </c>
      <c r="AS38" s="4">
        <v>395.21</v>
      </c>
      <c r="AT38" s="4">
        <v>181</v>
      </c>
      <c r="AU38" s="16">
        <f t="shared" si="11"/>
        <v>0.90500000000000003</v>
      </c>
      <c r="BG38" s="4">
        <v>7</v>
      </c>
      <c r="BH38" s="4"/>
      <c r="BI38" s="4"/>
      <c r="BJ38" s="16">
        <f t="shared" si="12"/>
        <v>0</v>
      </c>
    </row>
    <row r="39" spans="1:62">
      <c r="F39" s="4">
        <v>8</v>
      </c>
      <c r="G39" s="1">
        <v>15</v>
      </c>
      <c r="H39" s="4">
        <v>311.81</v>
      </c>
      <c r="I39" s="4">
        <v>88</v>
      </c>
      <c r="J39" s="16">
        <f t="shared" si="15"/>
        <v>0.44</v>
      </c>
      <c r="N39" s="4">
        <v>8</v>
      </c>
      <c r="O39" s="4">
        <v>147.80000000000001</v>
      </c>
      <c r="P39" s="4">
        <v>200</v>
      </c>
      <c r="Q39" s="16">
        <f t="shared" si="16"/>
        <v>1</v>
      </c>
      <c r="AC39" s="4">
        <v>8</v>
      </c>
      <c r="AD39" s="4">
        <v>238.41</v>
      </c>
      <c r="AE39" s="4">
        <v>198</v>
      </c>
      <c r="AF39" s="16">
        <f t="shared" si="10"/>
        <v>0.99</v>
      </c>
      <c r="AR39" s="4">
        <v>8</v>
      </c>
      <c r="AS39" s="4">
        <v>257.86</v>
      </c>
      <c r="AT39" s="4">
        <v>186</v>
      </c>
      <c r="AU39" s="16">
        <f t="shared" si="11"/>
        <v>0.93</v>
      </c>
      <c r="BG39" s="4">
        <v>8</v>
      </c>
      <c r="BH39" s="4"/>
      <c r="BI39" s="4"/>
      <c r="BJ39" s="16">
        <f t="shared" si="12"/>
        <v>0</v>
      </c>
    </row>
    <row r="40" spans="1:62">
      <c r="F40" s="4">
        <v>9</v>
      </c>
      <c r="G40" s="1">
        <v>15</v>
      </c>
      <c r="H40" s="4">
        <v>13.23</v>
      </c>
      <c r="I40" s="4">
        <v>2</v>
      </c>
      <c r="J40" s="16">
        <f t="shared" si="15"/>
        <v>0.01</v>
      </c>
      <c r="N40" s="4">
        <v>9</v>
      </c>
      <c r="O40" s="4">
        <v>106.71</v>
      </c>
      <c r="P40" s="4">
        <v>200</v>
      </c>
      <c r="Q40" s="16">
        <f t="shared" si="16"/>
        <v>1</v>
      </c>
      <c r="AC40" s="4">
        <v>9</v>
      </c>
      <c r="AD40" s="4">
        <v>37.69</v>
      </c>
      <c r="AE40" s="4">
        <v>4</v>
      </c>
      <c r="AF40" s="16">
        <f t="shared" si="10"/>
        <v>0.02</v>
      </c>
      <c r="AR40" s="4">
        <v>9</v>
      </c>
      <c r="AS40" s="4">
        <v>37.69</v>
      </c>
      <c r="AT40" s="4">
        <v>4</v>
      </c>
      <c r="AU40" s="16">
        <f t="shared" si="11"/>
        <v>0.02</v>
      </c>
      <c r="BG40" s="4">
        <v>9</v>
      </c>
      <c r="BH40" s="4"/>
      <c r="BI40" s="4"/>
      <c r="BJ40" s="16">
        <f t="shared" si="12"/>
        <v>0</v>
      </c>
    </row>
    <row r="41" spans="1:62">
      <c r="F41" s="4">
        <v>10</v>
      </c>
      <c r="G41" s="1">
        <v>15</v>
      </c>
      <c r="H41" s="4">
        <v>37.69</v>
      </c>
      <c r="I41" s="4">
        <v>5</v>
      </c>
      <c r="J41" s="16">
        <f t="shared" si="15"/>
        <v>2.5000000000000001E-2</v>
      </c>
      <c r="N41" s="4">
        <v>10</v>
      </c>
      <c r="O41" s="4">
        <v>211.72</v>
      </c>
      <c r="P41" s="4">
        <v>200</v>
      </c>
      <c r="Q41" s="16">
        <f t="shared" si="16"/>
        <v>1</v>
      </c>
      <c r="AC41" s="4">
        <v>10</v>
      </c>
      <c r="AD41" s="4">
        <v>368.5</v>
      </c>
      <c r="AE41" s="4">
        <v>182</v>
      </c>
      <c r="AF41" s="16">
        <f t="shared" si="10"/>
        <v>0.91</v>
      </c>
      <c r="AR41" s="4">
        <v>10</v>
      </c>
      <c r="AS41" s="4">
        <v>96.63</v>
      </c>
      <c r="AT41" s="4">
        <v>12</v>
      </c>
      <c r="AU41" s="16">
        <f t="shared" si="11"/>
        <v>0.06</v>
      </c>
      <c r="BG41" s="4">
        <v>10</v>
      </c>
      <c r="BH41" s="4"/>
      <c r="BI41" s="4"/>
      <c r="BJ41" s="16">
        <f t="shared" si="12"/>
        <v>0</v>
      </c>
    </row>
    <row r="42" spans="1:62">
      <c r="F42" s="4">
        <v>11</v>
      </c>
      <c r="N42" s="4">
        <v>11</v>
      </c>
      <c r="O42" s="4">
        <v>194.47</v>
      </c>
      <c r="P42" s="4">
        <v>200</v>
      </c>
      <c r="Q42" s="16">
        <f t="shared" si="16"/>
        <v>1</v>
      </c>
      <c r="AC42" s="4">
        <v>11</v>
      </c>
      <c r="AD42" s="4">
        <v>304.57</v>
      </c>
      <c r="AE42" s="4">
        <v>193</v>
      </c>
      <c r="AF42" s="16">
        <f t="shared" si="10"/>
        <v>0.96499999999999997</v>
      </c>
      <c r="AR42" s="4">
        <v>11</v>
      </c>
      <c r="AS42" s="4">
        <v>316.81</v>
      </c>
      <c r="AT42" s="4">
        <v>191</v>
      </c>
      <c r="AU42" s="16">
        <f t="shared" si="11"/>
        <v>0.95499999999999996</v>
      </c>
      <c r="BG42" s="4">
        <v>11</v>
      </c>
      <c r="BH42" s="4"/>
      <c r="BI42" s="4"/>
      <c r="BJ42" s="16">
        <f t="shared" si="12"/>
        <v>0</v>
      </c>
    </row>
    <row r="43" spans="1:62">
      <c r="F43" s="4">
        <v>12</v>
      </c>
      <c r="N43" s="4">
        <v>12</v>
      </c>
      <c r="O43" s="4">
        <v>182.25</v>
      </c>
      <c r="P43" s="4">
        <v>200</v>
      </c>
      <c r="Q43" s="16">
        <f t="shared" si="16"/>
        <v>1</v>
      </c>
      <c r="AC43" s="4">
        <v>12</v>
      </c>
      <c r="AD43" s="4">
        <v>339.04</v>
      </c>
      <c r="AE43" s="4">
        <v>185</v>
      </c>
      <c r="AF43" s="16">
        <f t="shared" si="10"/>
        <v>0.92500000000000004</v>
      </c>
      <c r="AR43" s="4">
        <v>12</v>
      </c>
      <c r="AS43" s="4">
        <v>392.97</v>
      </c>
      <c r="AT43" s="4">
        <v>180</v>
      </c>
      <c r="AU43" s="16">
        <f t="shared" si="11"/>
        <v>0.9</v>
      </c>
      <c r="BG43" s="4">
        <v>12</v>
      </c>
      <c r="BH43" s="4"/>
      <c r="BI43" s="4"/>
      <c r="BJ43" s="16">
        <f t="shared" si="12"/>
        <v>0</v>
      </c>
    </row>
    <row r="44" spans="1:62">
      <c r="F44" s="4">
        <v>13</v>
      </c>
      <c r="N44" s="4">
        <v>13</v>
      </c>
      <c r="O44" s="4">
        <v>231.16</v>
      </c>
      <c r="P44" s="4">
        <v>200</v>
      </c>
      <c r="Q44" s="16">
        <f t="shared" si="16"/>
        <v>1</v>
      </c>
      <c r="AC44" s="4">
        <v>13</v>
      </c>
      <c r="AD44" s="4">
        <v>407.43</v>
      </c>
      <c r="AE44" s="4">
        <v>174</v>
      </c>
      <c r="AF44" s="16">
        <f t="shared" si="10"/>
        <v>0.87</v>
      </c>
      <c r="AR44" s="4">
        <v>13</v>
      </c>
      <c r="AS44" s="4">
        <v>439.13</v>
      </c>
      <c r="AT44" s="4">
        <v>169</v>
      </c>
      <c r="AU44" s="16">
        <f t="shared" si="11"/>
        <v>0.84499999999999997</v>
      </c>
      <c r="BG44" s="4">
        <v>13</v>
      </c>
      <c r="BH44" s="4"/>
      <c r="BI44" s="4"/>
      <c r="BJ44" s="16">
        <f t="shared" si="12"/>
        <v>0</v>
      </c>
    </row>
    <row r="45" spans="1:62">
      <c r="F45" s="4">
        <v>14</v>
      </c>
      <c r="N45" s="4">
        <v>14</v>
      </c>
      <c r="O45" s="4">
        <v>213.94</v>
      </c>
      <c r="P45" s="4">
        <v>198</v>
      </c>
      <c r="Q45" s="16">
        <f t="shared" si="16"/>
        <v>0.99</v>
      </c>
      <c r="AC45" s="4">
        <v>14</v>
      </c>
      <c r="AD45" s="4">
        <v>485.83</v>
      </c>
      <c r="AE45" s="4">
        <v>188</v>
      </c>
      <c r="AF45" s="16">
        <f t="shared" si="10"/>
        <v>0.94</v>
      </c>
      <c r="AR45" s="4">
        <v>14</v>
      </c>
      <c r="AS45" s="4">
        <v>593.66999999999996</v>
      </c>
      <c r="AT45" s="4">
        <v>161</v>
      </c>
      <c r="AU45" s="16">
        <f t="shared" si="11"/>
        <v>0.80500000000000005</v>
      </c>
      <c r="BG45" s="4">
        <v>14</v>
      </c>
      <c r="BH45" s="4"/>
      <c r="BI45" s="4"/>
      <c r="BJ45" s="16">
        <f t="shared" si="12"/>
        <v>0</v>
      </c>
    </row>
    <row r="46" spans="1:62">
      <c r="F46" s="4">
        <v>15</v>
      </c>
      <c r="N46" s="4">
        <v>15</v>
      </c>
      <c r="O46" s="4">
        <v>201.71</v>
      </c>
      <c r="P46" s="4">
        <v>199</v>
      </c>
      <c r="Q46" s="16">
        <f t="shared" si="16"/>
        <v>0.995</v>
      </c>
      <c r="AC46" s="4">
        <v>15</v>
      </c>
      <c r="AD46" s="4">
        <v>355.68</v>
      </c>
      <c r="AE46" s="4">
        <v>189</v>
      </c>
      <c r="AF46" s="16">
        <f t="shared" si="10"/>
        <v>0.94499999999999995</v>
      </c>
      <c r="AR46" s="4">
        <v>15</v>
      </c>
      <c r="AS46" s="4">
        <v>380.73</v>
      </c>
      <c r="AT46" s="4">
        <v>154</v>
      </c>
      <c r="AU46" s="16">
        <f t="shared" si="11"/>
        <v>0.77</v>
      </c>
      <c r="BG46" s="4">
        <v>15</v>
      </c>
      <c r="BH46" s="4"/>
      <c r="BI46" s="4"/>
      <c r="BJ46" s="16">
        <f t="shared" si="12"/>
        <v>0</v>
      </c>
    </row>
    <row r="47" spans="1:62">
      <c r="F47" s="4">
        <v>16</v>
      </c>
      <c r="N47" s="4">
        <v>16</v>
      </c>
      <c r="O47" s="4">
        <v>221.72</v>
      </c>
      <c r="P47" s="4">
        <v>200</v>
      </c>
      <c r="Q47" s="16">
        <f t="shared" si="16"/>
        <v>1</v>
      </c>
      <c r="AC47" s="4">
        <v>16</v>
      </c>
      <c r="AD47" s="4">
        <v>583.67999999999995</v>
      </c>
      <c r="AE47" s="4">
        <v>177</v>
      </c>
      <c r="AF47" s="16">
        <f t="shared" si="10"/>
        <v>0.88500000000000001</v>
      </c>
      <c r="AR47" s="4">
        <v>16</v>
      </c>
      <c r="AS47" s="4">
        <v>314.57</v>
      </c>
      <c r="AT47" s="4">
        <v>73</v>
      </c>
      <c r="AU47" s="16">
        <f t="shared" si="11"/>
        <v>0.36499999999999999</v>
      </c>
      <c r="BG47" s="4">
        <v>16</v>
      </c>
      <c r="BH47" s="4"/>
      <c r="BI47" s="4"/>
      <c r="BJ47" s="16">
        <f t="shared" si="12"/>
        <v>0</v>
      </c>
    </row>
    <row r="48" spans="1:62">
      <c r="F48" s="4">
        <v>17</v>
      </c>
      <c r="N48" s="4">
        <v>17</v>
      </c>
      <c r="O48" s="4">
        <v>201.7</v>
      </c>
      <c r="P48" s="4">
        <v>200</v>
      </c>
      <c r="Q48" s="16">
        <f t="shared" si="16"/>
        <v>1</v>
      </c>
      <c r="AC48" s="4">
        <v>17</v>
      </c>
      <c r="AD48" s="4">
        <v>292.33999999999997</v>
      </c>
      <c r="AE48" s="4">
        <v>198</v>
      </c>
      <c r="AF48" s="16">
        <f t="shared" si="10"/>
        <v>0.99</v>
      </c>
      <c r="AR48" s="4">
        <v>17</v>
      </c>
      <c r="AS48" s="4">
        <v>414.66</v>
      </c>
      <c r="AT48" s="4">
        <v>180</v>
      </c>
      <c r="AU48" s="16">
        <f t="shared" si="11"/>
        <v>0.9</v>
      </c>
      <c r="BG48" s="4">
        <v>17</v>
      </c>
      <c r="BH48" s="4"/>
      <c r="BI48" s="4"/>
      <c r="BJ48" s="16">
        <f t="shared" si="12"/>
        <v>0</v>
      </c>
    </row>
    <row r="49" spans="1:103">
      <c r="F49" s="4">
        <v>18</v>
      </c>
      <c r="N49" s="4">
        <v>18</v>
      </c>
      <c r="O49" s="4">
        <v>180.04</v>
      </c>
      <c r="P49" s="4">
        <v>200</v>
      </c>
      <c r="Q49" s="16">
        <f t="shared" si="16"/>
        <v>1</v>
      </c>
      <c r="AC49" s="4">
        <v>18</v>
      </c>
      <c r="AD49" s="4">
        <v>287.33999999999997</v>
      </c>
      <c r="AE49" s="4">
        <v>196</v>
      </c>
      <c r="AF49" s="16">
        <f t="shared" si="10"/>
        <v>0.98</v>
      </c>
      <c r="AR49" s="4">
        <v>18</v>
      </c>
      <c r="AS49" s="4">
        <v>334.03</v>
      </c>
      <c r="AT49" s="4">
        <v>178</v>
      </c>
      <c r="AU49" s="16">
        <f t="shared" si="11"/>
        <v>0.89</v>
      </c>
      <c r="BG49" s="4">
        <v>18</v>
      </c>
      <c r="BH49" s="4"/>
      <c r="BI49" s="4"/>
      <c r="BJ49" s="16">
        <f t="shared" si="12"/>
        <v>0</v>
      </c>
    </row>
    <row r="50" spans="1:103">
      <c r="F50" s="4">
        <v>19</v>
      </c>
      <c r="N50" s="4">
        <v>19</v>
      </c>
      <c r="O50" s="4">
        <v>184.49</v>
      </c>
      <c r="P50" s="4">
        <v>194</v>
      </c>
      <c r="Q50" s="16">
        <f t="shared" si="16"/>
        <v>0.97</v>
      </c>
      <c r="AC50" s="4">
        <v>19</v>
      </c>
      <c r="AD50" s="4">
        <v>49.93</v>
      </c>
      <c r="AE50" s="4">
        <v>7</v>
      </c>
      <c r="AF50" s="16">
        <f t="shared" si="10"/>
        <v>3.5000000000000003E-2</v>
      </c>
      <c r="AR50" s="4">
        <v>19</v>
      </c>
      <c r="AS50" s="4">
        <v>49.93</v>
      </c>
      <c r="AT50" s="4">
        <v>7</v>
      </c>
      <c r="AU50" s="16">
        <f t="shared" si="11"/>
        <v>3.5000000000000003E-2</v>
      </c>
      <c r="BG50" s="4">
        <v>19</v>
      </c>
      <c r="BH50" s="4"/>
      <c r="BI50" s="4"/>
      <c r="BJ50" s="16">
        <f t="shared" si="12"/>
        <v>0</v>
      </c>
    </row>
    <row r="51" spans="1:103">
      <c r="F51" s="4">
        <v>20</v>
      </c>
      <c r="N51" s="4">
        <v>20</v>
      </c>
      <c r="O51" s="4">
        <v>223.94</v>
      </c>
      <c r="P51" s="4">
        <v>199</v>
      </c>
      <c r="Q51" s="16">
        <f t="shared" si="16"/>
        <v>0.995</v>
      </c>
      <c r="AC51" s="4">
        <v>20</v>
      </c>
      <c r="AD51" s="4">
        <v>299.57</v>
      </c>
      <c r="AE51" s="4">
        <v>194</v>
      </c>
      <c r="AF51" s="16">
        <f t="shared" si="10"/>
        <v>0.97</v>
      </c>
      <c r="AR51" s="4">
        <v>20</v>
      </c>
      <c r="AS51" s="4">
        <v>358.49</v>
      </c>
      <c r="AT51" s="4">
        <v>190</v>
      </c>
      <c r="AU51" s="16">
        <f t="shared" si="11"/>
        <v>0.95</v>
      </c>
      <c r="BG51" s="4">
        <v>20</v>
      </c>
      <c r="BH51" s="4"/>
      <c r="BI51" s="4"/>
      <c r="BJ51" s="16">
        <f t="shared" si="12"/>
        <v>0</v>
      </c>
    </row>
    <row r="53" spans="1:103">
      <c r="A53" s="182" t="s">
        <v>10</v>
      </c>
      <c r="B53" s="182"/>
      <c r="H53" s="1"/>
    </row>
    <row r="54" spans="1:103">
      <c r="A54" s="10">
        <v>1</v>
      </c>
      <c r="B54" s="11" t="s">
        <v>11</v>
      </c>
      <c r="H54" s="1"/>
    </row>
    <row r="55" spans="1:103" ht="15.75">
      <c r="H55" s="1"/>
      <c r="N55" s="183" t="s">
        <v>34</v>
      </c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  <c r="AA55" s="184"/>
      <c r="AB55" s="185"/>
      <c r="AC55" s="164" t="s">
        <v>35</v>
      </c>
      <c r="AD55" s="165"/>
      <c r="AE55" s="165"/>
      <c r="AF55" s="165"/>
      <c r="AG55" s="165"/>
      <c r="AH55" s="165"/>
      <c r="AI55" s="165"/>
      <c r="AJ55" s="165"/>
      <c r="AK55" s="165"/>
      <c r="AL55" s="165"/>
      <c r="AM55" s="165"/>
      <c r="AN55" s="165"/>
      <c r="AO55" s="165"/>
      <c r="AP55" s="165"/>
      <c r="AQ55" s="166"/>
      <c r="AR55" s="186" t="s">
        <v>36</v>
      </c>
      <c r="AS55" s="187"/>
      <c r="AT55" s="187"/>
      <c r="AU55" s="187"/>
      <c r="AV55" s="187"/>
      <c r="AW55" s="187"/>
      <c r="AX55" s="187"/>
      <c r="AY55" s="187"/>
      <c r="AZ55" s="187"/>
      <c r="BA55" s="187"/>
      <c r="BB55" s="187"/>
      <c r="BC55" s="187"/>
      <c r="BD55" s="187"/>
      <c r="BE55" s="187"/>
      <c r="BF55" s="188"/>
      <c r="BG55" s="176" t="s">
        <v>49</v>
      </c>
      <c r="BH55" s="177"/>
      <c r="BI55" s="177"/>
      <c r="BJ55" s="177"/>
      <c r="BK55" s="177"/>
      <c r="BL55" s="177"/>
      <c r="BM55" s="177"/>
      <c r="BN55" s="177"/>
      <c r="BO55" s="177"/>
      <c r="BP55" s="177"/>
      <c r="BQ55" s="177"/>
      <c r="BR55" s="177"/>
      <c r="BS55" s="177"/>
      <c r="BT55" s="177"/>
      <c r="BU55" s="178"/>
      <c r="BV55" s="170" t="s">
        <v>52</v>
      </c>
      <c r="BW55" s="171"/>
      <c r="BX55" s="171"/>
      <c r="BY55" s="171"/>
      <c r="BZ55" s="171"/>
      <c r="CA55" s="171"/>
      <c r="CB55" s="171"/>
      <c r="CC55" s="171"/>
      <c r="CD55" s="171"/>
      <c r="CE55" s="171"/>
      <c r="CF55" s="171"/>
      <c r="CG55" s="171"/>
      <c r="CH55" s="171"/>
      <c r="CI55" s="171"/>
      <c r="CJ55" s="172"/>
      <c r="CK55" s="173" t="s">
        <v>53</v>
      </c>
      <c r="CL55" s="174"/>
      <c r="CM55" s="174"/>
      <c r="CN55" s="174"/>
      <c r="CO55" s="174"/>
      <c r="CP55" s="174"/>
      <c r="CQ55" s="174"/>
      <c r="CR55" s="174"/>
      <c r="CS55" s="174"/>
      <c r="CT55" s="174"/>
      <c r="CU55" s="174"/>
      <c r="CV55" s="174"/>
      <c r="CW55" s="174"/>
      <c r="CX55" s="174"/>
      <c r="CY55" s="175"/>
    </row>
    <row r="56" spans="1:103" ht="60">
      <c r="A56" s="3" t="s">
        <v>4</v>
      </c>
      <c r="B56" s="3" t="s">
        <v>7</v>
      </c>
      <c r="C56" s="3" t="s">
        <v>8</v>
      </c>
      <c r="D56" s="3" t="s">
        <v>32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12</v>
      </c>
      <c r="L56" s="9" t="s">
        <v>13</v>
      </c>
      <c r="M56" s="9" t="s">
        <v>9</v>
      </c>
      <c r="N56" s="3" t="s">
        <v>43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44</v>
      </c>
      <c r="U56" s="3" t="s">
        <v>41</v>
      </c>
      <c r="V56" s="3" t="s">
        <v>9</v>
      </c>
      <c r="W56" s="41" t="s">
        <v>38</v>
      </c>
      <c r="X56" s="61" t="s">
        <v>56</v>
      </c>
      <c r="Y56" s="41" t="s">
        <v>9</v>
      </c>
      <c r="Z56" s="41" t="s">
        <v>56</v>
      </c>
      <c r="AA56" s="41" t="s">
        <v>37</v>
      </c>
      <c r="AB56" s="41" t="s">
        <v>56</v>
      </c>
      <c r="AC56" s="3" t="s">
        <v>43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44</v>
      </c>
      <c r="AJ56" s="3" t="s">
        <v>41</v>
      </c>
      <c r="AK56" s="3" t="s">
        <v>9</v>
      </c>
      <c r="AL56" s="46" t="s">
        <v>38</v>
      </c>
      <c r="AM56" s="46" t="s">
        <v>56</v>
      </c>
      <c r="AN56" s="46" t="s">
        <v>9</v>
      </c>
      <c r="AO56" s="46" t="s">
        <v>56</v>
      </c>
      <c r="AP56" s="46" t="s">
        <v>37</v>
      </c>
      <c r="AQ56" s="46" t="s">
        <v>56</v>
      </c>
      <c r="AR56" s="3" t="s">
        <v>43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44</v>
      </c>
      <c r="AY56" s="3" t="s">
        <v>41</v>
      </c>
      <c r="AZ56" s="3" t="s">
        <v>9</v>
      </c>
      <c r="BA56" s="107" t="s">
        <v>38</v>
      </c>
      <c r="BB56" s="107" t="s">
        <v>56</v>
      </c>
      <c r="BC56" s="107" t="s">
        <v>9</v>
      </c>
      <c r="BD56" s="107" t="s">
        <v>56</v>
      </c>
      <c r="BE56" s="107" t="s">
        <v>37</v>
      </c>
      <c r="BF56" s="107" t="s">
        <v>56</v>
      </c>
      <c r="BG56" s="3" t="s">
        <v>43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44</v>
      </c>
      <c r="BN56" s="3" t="s">
        <v>41</v>
      </c>
      <c r="BO56" s="3" t="s">
        <v>9</v>
      </c>
      <c r="BP56" s="108" t="s">
        <v>38</v>
      </c>
      <c r="BQ56" s="108" t="s">
        <v>56</v>
      </c>
      <c r="BR56" s="108" t="s">
        <v>9</v>
      </c>
      <c r="BS56" s="108" t="s">
        <v>56</v>
      </c>
      <c r="BT56" s="108" t="s">
        <v>37</v>
      </c>
      <c r="BU56" s="108" t="s">
        <v>56</v>
      </c>
      <c r="BV56" s="3" t="s">
        <v>43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44</v>
      </c>
      <c r="CC56" s="3" t="s">
        <v>41</v>
      </c>
      <c r="CD56" s="3" t="s">
        <v>9</v>
      </c>
      <c r="CE56" s="127" t="s">
        <v>38</v>
      </c>
      <c r="CF56" s="127" t="s">
        <v>56</v>
      </c>
      <c r="CG56" s="127" t="s">
        <v>9</v>
      </c>
      <c r="CH56" s="127" t="s">
        <v>56</v>
      </c>
      <c r="CI56" s="127" t="s">
        <v>37</v>
      </c>
      <c r="CJ56" s="127" t="s">
        <v>56</v>
      </c>
      <c r="CK56" s="3" t="s">
        <v>43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44</v>
      </c>
      <c r="CR56" s="3" t="s">
        <v>41</v>
      </c>
      <c r="CS56" s="3" t="s">
        <v>9</v>
      </c>
      <c r="CT56" s="133" t="s">
        <v>38</v>
      </c>
      <c r="CU56" s="133" t="s">
        <v>56</v>
      </c>
      <c r="CV56" s="133" t="s">
        <v>9</v>
      </c>
      <c r="CW56" s="133" t="s">
        <v>56</v>
      </c>
      <c r="CX56" s="133" t="s">
        <v>37</v>
      </c>
      <c r="CY56" s="133" t="s">
        <v>56</v>
      </c>
    </row>
    <row r="57" spans="1:103">
      <c r="A57" s="4">
        <f>A32</f>
        <v>200</v>
      </c>
      <c r="B57" s="13">
        <f>B32</f>
        <v>200</v>
      </c>
      <c r="C57" s="13">
        <f t="shared" ref="C57:D57" si="19">C32</f>
        <v>200</v>
      </c>
      <c r="D57" s="13">
        <f t="shared" si="19"/>
        <v>5.0000000000000001E-3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220.55</v>
      </c>
      <c r="P57" s="4">
        <v>200</v>
      </c>
      <c r="Q57" s="16">
        <f>P57/A$33</f>
        <v>1</v>
      </c>
      <c r="R57" s="92">
        <f>AVERAGE(O57:O76)</f>
        <v>270.28949999999998</v>
      </c>
      <c r="S57" s="92">
        <f>AVERAGEIF(O57:O76,"&gt;0")</f>
        <v>270.28949999999998</v>
      </c>
      <c r="T57" s="92">
        <f>VAR(O57:O76)</f>
        <v>3214.4852997368375</v>
      </c>
      <c r="U57" s="92">
        <f>STDEV(O57:O76)</f>
        <v>56.696431102291065</v>
      </c>
      <c r="V57" s="93">
        <f>AVERAGE(Q57:Q76)</f>
        <v>0.99424999999999986</v>
      </c>
      <c r="W57" s="44">
        <v>270</v>
      </c>
      <c r="X57" s="62">
        <v>26.5</v>
      </c>
      <c r="Y57" s="62">
        <v>199</v>
      </c>
      <c r="Z57" s="62">
        <v>0.64900000000000002</v>
      </c>
      <c r="AA57" s="45">
        <f>Y57/$A58</f>
        <v>0.995</v>
      </c>
      <c r="AB57" s="45">
        <f>Z57/$A$33</f>
        <v>3.2450000000000001E-3</v>
      </c>
      <c r="AC57" s="4">
        <v>1</v>
      </c>
      <c r="AD57" s="4">
        <v>220.55</v>
      </c>
      <c r="AE57" s="4">
        <v>200</v>
      </c>
      <c r="AF57" s="16">
        <f t="shared" ref="AF57:AF76" si="20">AE57/A$34</f>
        <v>1</v>
      </c>
      <c r="AG57" s="92">
        <f>AVERAGE(AD57:AD76)</f>
        <v>270.28949999999998</v>
      </c>
      <c r="AH57" s="92">
        <f>AVERAGEIF(AD57:AD76,"&gt;0")</f>
        <v>270.28949999999998</v>
      </c>
      <c r="AI57" s="92">
        <f>VAR(AD57:AD76)</f>
        <v>3214.4852997368375</v>
      </c>
      <c r="AJ57" s="92">
        <f>STDEV(AD57:AD76)</f>
        <v>56.696431102291065</v>
      </c>
      <c r="AK57" s="93">
        <f>AVERAGE(AF57:AF76)</f>
        <v>0.99424999999999986</v>
      </c>
      <c r="AL57" s="48">
        <v>270</v>
      </c>
      <c r="AM57" s="63">
        <v>26.5</v>
      </c>
      <c r="AN57" s="63">
        <v>199</v>
      </c>
      <c r="AO57" s="63">
        <v>0.64900000000000002</v>
      </c>
      <c r="AP57" s="49">
        <f>AN57/$A59</f>
        <v>0.995</v>
      </c>
      <c r="AQ57" s="49">
        <f>AO57/$A$34</f>
        <v>3.2450000000000001E-3</v>
      </c>
      <c r="AR57" s="4">
        <v>1</v>
      </c>
      <c r="AS57" s="4">
        <v>220.55</v>
      </c>
      <c r="AT57" s="4">
        <v>200</v>
      </c>
      <c r="AU57" s="16">
        <f t="shared" ref="AU57:AU76" si="21">AT57/A$35</f>
        <v>1</v>
      </c>
      <c r="AV57" s="92">
        <f>AVERAGE(AS57:AS76)</f>
        <v>270.28949999999998</v>
      </c>
      <c r="AW57" s="92">
        <f>AVERAGEIF(AS57:AS76,"&gt;0")</f>
        <v>270.28949999999998</v>
      </c>
      <c r="AX57" s="92">
        <f>VAR(AS57:AS76)</f>
        <v>3214.4852997368375</v>
      </c>
      <c r="AY57" s="92">
        <f>STDEV(AS57:AS76)</f>
        <v>56.696431102291065</v>
      </c>
      <c r="AZ57" s="93">
        <f>AVERAGE(AU57:AU76)</f>
        <v>0.99424999999999986</v>
      </c>
      <c r="BA57" s="121">
        <v>270</v>
      </c>
      <c r="BB57" s="122">
        <v>26.5</v>
      </c>
      <c r="BC57" s="122">
        <v>199</v>
      </c>
      <c r="BD57" s="122">
        <v>0.64900000000000002</v>
      </c>
      <c r="BE57" s="123">
        <f>BC57/$A60</f>
        <v>0.995</v>
      </c>
      <c r="BF57" s="123">
        <f>BD57/$A$35</f>
        <v>3.2450000000000001E-3</v>
      </c>
      <c r="BG57" s="4">
        <v>1</v>
      </c>
      <c r="BH57" s="4">
        <v>306.77999999999997</v>
      </c>
      <c r="BI57" s="4">
        <v>197</v>
      </c>
      <c r="BJ57" s="16">
        <f t="shared" ref="BJ57:BJ76" si="22">BI57/A$61</f>
        <v>0.98499999999999999</v>
      </c>
      <c r="BK57" s="92">
        <f>AVERAGE(BH57:BH76)</f>
        <v>279.26800000000003</v>
      </c>
      <c r="BL57" s="92">
        <f>AVERAGEIF(BH57:BH76,"&gt;0")</f>
        <v>279.26800000000003</v>
      </c>
      <c r="BM57" s="92">
        <f>VAR(BH57:BH76)</f>
        <v>9537.9399431578968</v>
      </c>
      <c r="BN57" s="92">
        <f>STDEV(BH57:BH76)</f>
        <v>97.662377316743104</v>
      </c>
      <c r="BO57" s="93">
        <f>AVERAGE(BJ57:BJ76)</f>
        <v>0.87274999999999969</v>
      </c>
      <c r="BP57" s="104">
        <v>279</v>
      </c>
      <c r="BQ57" s="105">
        <v>45.7</v>
      </c>
      <c r="BR57" s="105">
        <v>175</v>
      </c>
      <c r="BS57" s="105">
        <v>27.2</v>
      </c>
      <c r="BT57" s="106">
        <f>BR57/$A61</f>
        <v>0.875</v>
      </c>
      <c r="BU57" s="106">
        <f>BS57/$A$61</f>
        <v>0.13600000000000001</v>
      </c>
      <c r="BV57" s="4">
        <v>1</v>
      </c>
      <c r="BW57" s="4">
        <v>62.15</v>
      </c>
      <c r="BX57" s="4">
        <v>9</v>
      </c>
      <c r="BY57" s="16">
        <f t="shared" ref="BY57:BY76" si="23">BX57/A$62</f>
        <v>4.4999999999999998E-2</v>
      </c>
      <c r="BZ57" s="92">
        <f>AVERAGE(BW57:BW76)</f>
        <v>214.69650000000001</v>
      </c>
      <c r="CA57" s="92">
        <f>AVERAGEIF(BW57:BW76,"&gt;0")</f>
        <v>214.69650000000001</v>
      </c>
      <c r="CB57" s="92">
        <f>VAR(BW57:BW76)</f>
        <v>34319.575066052646</v>
      </c>
      <c r="CC57" s="92">
        <f>STDEV(BW57:BW76)</f>
        <v>185.25543194749417</v>
      </c>
      <c r="CD57" s="93">
        <f>AVERAGE(BY57:BY76)</f>
        <v>0.2445</v>
      </c>
      <c r="CE57" s="124">
        <v>215</v>
      </c>
      <c r="CF57" s="125">
        <v>86.8</v>
      </c>
      <c r="CG57" s="125">
        <v>48.8</v>
      </c>
      <c r="CH57" s="125">
        <v>22.2</v>
      </c>
      <c r="CI57" s="126">
        <f>CG57/$A62</f>
        <v>0.24399999999999999</v>
      </c>
      <c r="CJ57" s="126">
        <f>CH57/$A$62</f>
        <v>0.111</v>
      </c>
      <c r="CK57" s="4">
        <v>1</v>
      </c>
      <c r="CL57" s="4">
        <v>0</v>
      </c>
      <c r="CM57" s="4">
        <v>1</v>
      </c>
      <c r="CN57" s="16">
        <f t="shared" ref="CN57:CN76" si="24">CM57/A$63</f>
        <v>5.0000000000000001E-3</v>
      </c>
      <c r="CO57" s="92">
        <f>AVERAGE(CL57:CL76)</f>
        <v>13.592000000000002</v>
      </c>
      <c r="CP57" s="92">
        <f>AVERAGEIF(CL57:CL76,"&gt;0")</f>
        <v>27.184000000000005</v>
      </c>
      <c r="CQ57" s="92">
        <f>VAR(CL57:CL76)</f>
        <v>217.83928000000006</v>
      </c>
      <c r="CR57" s="92">
        <f>STDEV(CL57:CL76)</f>
        <v>14.759379390746755</v>
      </c>
      <c r="CS57" s="93">
        <f>AVERAGE(CN57:CN76)</f>
        <v>1.0750000000000004E-2</v>
      </c>
      <c r="CT57" s="130">
        <v>13.6</v>
      </c>
      <c r="CU57" s="131">
        <v>6.91</v>
      </c>
      <c r="CV57" s="131">
        <v>2.15</v>
      </c>
      <c r="CW57" s="131">
        <v>0.81299999999999994</v>
      </c>
      <c r="CX57" s="132">
        <f>CV57/$A63</f>
        <v>1.0749999999999999E-2</v>
      </c>
      <c r="CY57" s="132">
        <f>CW57/$A$63</f>
        <v>4.065E-3</v>
      </c>
    </row>
    <row r="58" spans="1:103">
      <c r="A58" s="4">
        <f t="shared" ref="A58:A61" si="25">A33</f>
        <v>200</v>
      </c>
      <c r="B58" s="14">
        <f t="shared" ref="B58:D58" si="26">B33</f>
        <v>100</v>
      </c>
      <c r="C58" s="14">
        <f t="shared" si="26"/>
        <v>100</v>
      </c>
      <c r="D58" s="14">
        <f t="shared" si="26"/>
        <v>0.02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215</v>
      </c>
      <c r="P58" s="4">
        <v>200</v>
      </c>
      <c r="Q58" s="16">
        <f t="shared" ref="Q58:Q76" si="27">P58/A$33</f>
        <v>1</v>
      </c>
      <c r="AC58" s="4">
        <v>2</v>
      </c>
      <c r="AD58" s="4">
        <v>215</v>
      </c>
      <c r="AE58" s="4">
        <v>200</v>
      </c>
      <c r="AF58" s="16">
        <f t="shared" si="20"/>
        <v>1</v>
      </c>
      <c r="AO58" s="64"/>
      <c r="AR58" s="4">
        <v>2</v>
      </c>
      <c r="AS58" s="4">
        <v>215</v>
      </c>
      <c r="AT58" s="4">
        <v>200</v>
      </c>
      <c r="AU58" s="16">
        <f t="shared" si="21"/>
        <v>1</v>
      </c>
      <c r="BG58" s="4">
        <v>2</v>
      </c>
      <c r="BH58" s="4">
        <v>316.8</v>
      </c>
      <c r="BI58" s="4">
        <v>193</v>
      </c>
      <c r="BJ58" s="16">
        <f t="shared" si="22"/>
        <v>0.96499999999999997</v>
      </c>
      <c r="BV58" s="4">
        <v>2</v>
      </c>
      <c r="BW58" s="4">
        <v>177.24</v>
      </c>
      <c r="BX58" s="4">
        <v>64</v>
      </c>
      <c r="BY58" s="16">
        <f t="shared" si="23"/>
        <v>0.32</v>
      </c>
      <c r="CK58" s="4">
        <v>2</v>
      </c>
      <c r="CL58" s="4">
        <v>25.46</v>
      </c>
      <c r="CM58" s="4">
        <v>3</v>
      </c>
      <c r="CN58" s="16">
        <f t="shared" si="24"/>
        <v>1.4999999999999999E-2</v>
      </c>
    </row>
    <row r="59" spans="1:103">
      <c r="A59" s="4">
        <f t="shared" si="25"/>
        <v>200</v>
      </c>
      <c r="B59" s="47">
        <f t="shared" ref="B59:D59" si="28">B34</f>
        <v>141</v>
      </c>
      <c r="C59" s="47">
        <f t="shared" si="28"/>
        <v>141</v>
      </c>
      <c r="D59" s="47">
        <f t="shared" si="28"/>
        <v>1.005985614405714E-2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250.01</v>
      </c>
      <c r="P59" s="4">
        <v>200</v>
      </c>
      <c r="Q59" s="16">
        <f t="shared" si="27"/>
        <v>1</v>
      </c>
      <c r="U59" s="189" t="s">
        <v>57</v>
      </c>
      <c r="AC59" s="4">
        <v>3</v>
      </c>
      <c r="AD59" s="4">
        <v>250.01</v>
      </c>
      <c r="AE59" s="4">
        <v>200</v>
      </c>
      <c r="AF59" s="16">
        <f t="shared" si="20"/>
        <v>1</v>
      </c>
      <c r="AJ59" s="189" t="s">
        <v>57</v>
      </c>
      <c r="AR59" s="4">
        <v>3</v>
      </c>
      <c r="AS59" s="4">
        <v>250.01</v>
      </c>
      <c r="AT59" s="4">
        <v>200</v>
      </c>
      <c r="AU59" s="16">
        <f t="shared" si="21"/>
        <v>1</v>
      </c>
      <c r="AY59" s="189" t="s">
        <v>57</v>
      </c>
      <c r="BG59" s="4">
        <v>3</v>
      </c>
      <c r="BH59" s="4">
        <v>218.96</v>
      </c>
      <c r="BI59" s="4">
        <v>194</v>
      </c>
      <c r="BJ59" s="16">
        <f t="shared" si="22"/>
        <v>0.97</v>
      </c>
      <c r="BN59" s="189" t="s">
        <v>57</v>
      </c>
      <c r="BV59" s="4">
        <v>3</v>
      </c>
      <c r="BW59" s="4">
        <v>184.47</v>
      </c>
      <c r="BX59" s="4">
        <v>35</v>
      </c>
      <c r="BY59" s="16">
        <f t="shared" si="23"/>
        <v>0.17499999999999999</v>
      </c>
      <c r="CC59" s="189" t="s">
        <v>57</v>
      </c>
      <c r="CK59" s="4">
        <v>3</v>
      </c>
      <c r="CL59" s="4">
        <v>37.69</v>
      </c>
      <c r="CM59" s="4">
        <v>4</v>
      </c>
      <c r="CN59" s="16">
        <f t="shared" si="24"/>
        <v>0.02</v>
      </c>
      <c r="CR59" s="189" t="s">
        <v>57</v>
      </c>
    </row>
    <row r="60" spans="1:103">
      <c r="A60" s="4">
        <f t="shared" si="25"/>
        <v>200</v>
      </c>
      <c r="B60" s="50">
        <f t="shared" ref="B60:D61" si="29">B35</f>
        <v>158</v>
      </c>
      <c r="C60" s="50">
        <f t="shared" si="29"/>
        <v>158</v>
      </c>
      <c r="D60" s="50">
        <f t="shared" si="29"/>
        <v>8.0115366127223205E-3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310.58</v>
      </c>
      <c r="P60" s="4">
        <v>196</v>
      </c>
      <c r="Q60" s="16">
        <f t="shared" si="27"/>
        <v>0.98</v>
      </c>
      <c r="U60" s="163"/>
      <c r="AC60" s="4">
        <v>4</v>
      </c>
      <c r="AD60" s="4">
        <v>310.58</v>
      </c>
      <c r="AE60" s="4">
        <v>196</v>
      </c>
      <c r="AF60" s="16">
        <f t="shared" si="20"/>
        <v>0.98</v>
      </c>
      <c r="AJ60" s="163"/>
      <c r="AR60" s="4">
        <v>4</v>
      </c>
      <c r="AS60" s="4">
        <v>310.58</v>
      </c>
      <c r="AT60" s="4">
        <v>196</v>
      </c>
      <c r="AU60" s="16">
        <f t="shared" si="21"/>
        <v>0.98</v>
      </c>
      <c r="AY60" s="163"/>
      <c r="BG60" s="4">
        <v>4</v>
      </c>
      <c r="BH60" s="4">
        <v>201.71</v>
      </c>
      <c r="BI60" s="4">
        <v>196</v>
      </c>
      <c r="BJ60" s="16">
        <f t="shared" si="22"/>
        <v>0.98</v>
      </c>
      <c r="BN60" s="163"/>
      <c r="BV60" s="4">
        <v>4</v>
      </c>
      <c r="BW60" s="4">
        <v>541.95000000000005</v>
      </c>
      <c r="BX60" s="4">
        <v>116</v>
      </c>
      <c r="BY60" s="16">
        <f t="shared" si="23"/>
        <v>0.57999999999999996</v>
      </c>
      <c r="CC60" s="163"/>
      <c r="CK60" s="4">
        <v>4</v>
      </c>
      <c r="CL60" s="4">
        <v>30.47</v>
      </c>
      <c r="CM60" s="4">
        <v>4</v>
      </c>
      <c r="CN60" s="16">
        <f t="shared" si="24"/>
        <v>0.02</v>
      </c>
      <c r="CR60" s="163"/>
    </row>
    <row r="61" spans="1:103">
      <c r="A61" s="4">
        <f t="shared" si="25"/>
        <v>200</v>
      </c>
      <c r="B61" s="111">
        <f t="shared" si="29"/>
        <v>447</v>
      </c>
      <c r="C61" s="111">
        <f t="shared" si="29"/>
        <v>447</v>
      </c>
      <c r="D61" s="111">
        <f t="shared" si="29"/>
        <v>1.0009559128968165E-3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236.69</v>
      </c>
      <c r="P61" s="4">
        <v>200</v>
      </c>
      <c r="Q61" s="16">
        <f t="shared" si="27"/>
        <v>1</v>
      </c>
      <c r="U61">
        <f>CONFIDENCE(0.05,U57,20)</f>
        <v>24.847849915702639</v>
      </c>
      <c r="AC61" s="4">
        <v>5</v>
      </c>
      <c r="AD61" s="4">
        <v>236.69</v>
      </c>
      <c r="AE61" s="4">
        <v>200</v>
      </c>
      <c r="AF61" s="16">
        <f t="shared" si="20"/>
        <v>1</v>
      </c>
      <c r="AJ61">
        <f>CONFIDENCE(0.05,AJ57,20)</f>
        <v>24.847849915702639</v>
      </c>
      <c r="AR61" s="4">
        <v>5</v>
      </c>
      <c r="AS61" s="4">
        <v>236.69</v>
      </c>
      <c r="AT61" s="4">
        <v>200</v>
      </c>
      <c r="AU61" s="16">
        <f t="shared" si="21"/>
        <v>1</v>
      </c>
      <c r="AY61">
        <f>CONFIDENCE(0.05,AY57,20)</f>
        <v>24.847849915702639</v>
      </c>
      <c r="BG61" s="4">
        <v>5</v>
      </c>
      <c r="BH61" s="4">
        <v>316.79000000000002</v>
      </c>
      <c r="BI61" s="4">
        <v>198</v>
      </c>
      <c r="BJ61" s="16">
        <f t="shared" si="22"/>
        <v>0.99</v>
      </c>
      <c r="BN61">
        <f>CONFIDENCE(0.05,BN57,20)</f>
        <v>42.80163754221018</v>
      </c>
      <c r="BV61" s="4">
        <v>5</v>
      </c>
      <c r="BW61" s="4">
        <v>74.38</v>
      </c>
      <c r="BX61" s="4">
        <v>12</v>
      </c>
      <c r="BY61" s="16">
        <f t="shared" si="23"/>
        <v>0.06</v>
      </c>
      <c r="CC61">
        <f>CONFIDENCE(0.05,CC57,20)</f>
        <v>81.190280933114806</v>
      </c>
      <c r="CK61" s="4">
        <v>5</v>
      </c>
      <c r="CL61" s="4">
        <v>0</v>
      </c>
      <c r="CM61" s="4">
        <v>1</v>
      </c>
      <c r="CN61" s="16">
        <f t="shared" si="24"/>
        <v>5.0000000000000001E-3</v>
      </c>
      <c r="CR61">
        <f>CONFIDENCE(0.05,CR57,20)</f>
        <v>6.4684643604554921</v>
      </c>
    </row>
    <row r="62" spans="1:103">
      <c r="A62" s="1">
        <f t="shared" ref="A62:D62" si="30">A37</f>
        <v>200</v>
      </c>
      <c r="B62" s="128">
        <f t="shared" si="30"/>
        <v>632</v>
      </c>
      <c r="C62" s="128">
        <f t="shared" si="30"/>
        <v>632</v>
      </c>
      <c r="D62" s="136">
        <f t="shared" si="30"/>
        <v>5.0072103829514503E-4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220.55</v>
      </c>
      <c r="P62" s="4">
        <v>200</v>
      </c>
      <c r="Q62" s="16">
        <f t="shared" si="27"/>
        <v>1</v>
      </c>
      <c r="AC62" s="4">
        <v>6</v>
      </c>
      <c r="AD62" s="4">
        <v>220.55</v>
      </c>
      <c r="AE62" s="4">
        <v>200</v>
      </c>
      <c r="AF62" s="16">
        <f t="shared" si="20"/>
        <v>1</v>
      </c>
      <c r="AR62" s="4">
        <v>6</v>
      </c>
      <c r="AS62" s="4">
        <v>220.55</v>
      </c>
      <c r="AT62" s="4">
        <v>200</v>
      </c>
      <c r="AU62" s="16">
        <f t="shared" si="21"/>
        <v>1</v>
      </c>
      <c r="BG62" s="4">
        <v>6</v>
      </c>
      <c r="BH62" s="4">
        <v>339.05</v>
      </c>
      <c r="BI62" s="4">
        <v>194</v>
      </c>
      <c r="BJ62" s="16">
        <f t="shared" si="22"/>
        <v>0.97</v>
      </c>
      <c r="BV62" s="4">
        <v>6</v>
      </c>
      <c r="BW62" s="4">
        <v>439.11</v>
      </c>
      <c r="BX62" s="4">
        <v>62</v>
      </c>
      <c r="BY62" s="16">
        <f t="shared" si="23"/>
        <v>0.31</v>
      </c>
      <c r="CK62" s="4">
        <v>6</v>
      </c>
      <c r="CL62" s="4">
        <v>0</v>
      </c>
      <c r="CM62" s="4">
        <v>1</v>
      </c>
      <c r="CN62" s="16">
        <f t="shared" si="24"/>
        <v>5.0000000000000001E-3</v>
      </c>
    </row>
    <row r="63" spans="1:103">
      <c r="A63" s="1">
        <f t="shared" ref="A63:D63" si="31">A38</f>
        <v>200</v>
      </c>
      <c r="B63" s="135">
        <f t="shared" si="31"/>
        <v>1414</v>
      </c>
      <c r="C63" s="135">
        <f t="shared" si="31"/>
        <v>1414</v>
      </c>
      <c r="D63" s="137">
        <f t="shared" si="31"/>
        <v>1.000302091231552E-4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214.47</v>
      </c>
      <c r="P63" s="4">
        <v>200</v>
      </c>
      <c r="Q63" s="16">
        <f t="shared" si="27"/>
        <v>1</v>
      </c>
      <c r="AC63" s="4">
        <v>7</v>
      </c>
      <c r="AD63" s="4">
        <v>214.47</v>
      </c>
      <c r="AE63" s="4">
        <v>200</v>
      </c>
      <c r="AF63" s="16">
        <f t="shared" si="20"/>
        <v>1</v>
      </c>
      <c r="AR63" s="4">
        <v>7</v>
      </c>
      <c r="AS63" s="4">
        <v>214.47</v>
      </c>
      <c r="AT63" s="4">
        <v>200</v>
      </c>
      <c r="AU63" s="16">
        <f t="shared" si="21"/>
        <v>1</v>
      </c>
      <c r="BG63" s="4">
        <v>7</v>
      </c>
      <c r="BH63" s="4">
        <v>272.87</v>
      </c>
      <c r="BI63" s="4">
        <v>191</v>
      </c>
      <c r="BJ63" s="16">
        <f t="shared" si="22"/>
        <v>0.95499999999999996</v>
      </c>
      <c r="BV63" s="4">
        <v>7</v>
      </c>
      <c r="BW63" s="4">
        <v>37.700000000000003</v>
      </c>
      <c r="BX63" s="4">
        <v>4</v>
      </c>
      <c r="BY63" s="16">
        <f t="shared" si="23"/>
        <v>0.02</v>
      </c>
      <c r="CK63" s="4">
        <v>7</v>
      </c>
      <c r="CL63" s="4">
        <v>0</v>
      </c>
      <c r="CM63" s="4">
        <v>1</v>
      </c>
      <c r="CN63" s="16">
        <f t="shared" si="24"/>
        <v>5.0000000000000001E-3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355</v>
      </c>
      <c r="P64" s="4">
        <v>196</v>
      </c>
      <c r="Q64" s="16">
        <f t="shared" si="27"/>
        <v>0.98</v>
      </c>
      <c r="AC64" s="4">
        <v>8</v>
      </c>
      <c r="AD64" s="4">
        <v>355</v>
      </c>
      <c r="AE64" s="4">
        <v>196</v>
      </c>
      <c r="AF64" s="16">
        <f t="shared" si="20"/>
        <v>0.98</v>
      </c>
      <c r="AR64" s="4">
        <v>8</v>
      </c>
      <c r="AS64" s="4">
        <v>355</v>
      </c>
      <c r="AT64" s="4">
        <v>196</v>
      </c>
      <c r="AU64" s="16">
        <f t="shared" si="21"/>
        <v>0.98</v>
      </c>
      <c r="BG64" s="4">
        <v>8</v>
      </c>
      <c r="BH64" s="4">
        <v>231.18</v>
      </c>
      <c r="BI64" s="4">
        <v>198</v>
      </c>
      <c r="BJ64" s="16">
        <f t="shared" si="22"/>
        <v>0.99</v>
      </c>
      <c r="BV64" s="4">
        <v>8</v>
      </c>
      <c r="BW64" s="4">
        <v>287.33</v>
      </c>
      <c r="BX64" s="4">
        <v>124</v>
      </c>
      <c r="BY64" s="16">
        <f t="shared" si="23"/>
        <v>0.62</v>
      </c>
      <c r="CK64" s="4">
        <v>8</v>
      </c>
      <c r="CL64" s="4">
        <v>25.46</v>
      </c>
      <c r="CM64" s="4">
        <v>3</v>
      </c>
      <c r="CN64" s="16">
        <f t="shared" si="24"/>
        <v>1.4999999999999999E-2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227.78</v>
      </c>
      <c r="P65" s="4">
        <v>200</v>
      </c>
      <c r="Q65" s="16">
        <f t="shared" si="27"/>
        <v>1</v>
      </c>
      <c r="AC65" s="4">
        <v>9</v>
      </c>
      <c r="AD65" s="4">
        <v>227.78</v>
      </c>
      <c r="AE65" s="4">
        <v>200</v>
      </c>
      <c r="AF65" s="16">
        <f t="shared" si="20"/>
        <v>1</v>
      </c>
      <c r="AR65" s="4">
        <v>9</v>
      </c>
      <c r="AS65" s="4">
        <v>227.78</v>
      </c>
      <c r="AT65" s="4">
        <v>200</v>
      </c>
      <c r="AU65" s="16">
        <f t="shared" si="21"/>
        <v>1</v>
      </c>
      <c r="BG65" s="4">
        <v>9</v>
      </c>
      <c r="BH65" s="4">
        <v>37.69</v>
      </c>
      <c r="BI65" s="4">
        <v>4</v>
      </c>
      <c r="BJ65" s="16">
        <f t="shared" si="22"/>
        <v>0.02</v>
      </c>
      <c r="BV65" s="4">
        <v>9</v>
      </c>
      <c r="BW65" s="4">
        <v>37.69</v>
      </c>
      <c r="BX65" s="4">
        <v>4</v>
      </c>
      <c r="BY65" s="16">
        <f t="shared" si="23"/>
        <v>0.02</v>
      </c>
      <c r="CK65" s="4">
        <v>9</v>
      </c>
      <c r="CL65" s="4">
        <v>0</v>
      </c>
      <c r="CM65" s="4">
        <v>1</v>
      </c>
      <c r="CN65" s="16">
        <f t="shared" si="24"/>
        <v>5.0000000000000001E-3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222.77</v>
      </c>
      <c r="P66" s="4">
        <v>197</v>
      </c>
      <c r="Q66" s="16">
        <f t="shared" si="27"/>
        <v>0.98499999999999999</v>
      </c>
      <c r="AC66" s="4">
        <v>10</v>
      </c>
      <c r="AD66" s="4">
        <v>222.77</v>
      </c>
      <c r="AE66" s="4">
        <v>197</v>
      </c>
      <c r="AF66" s="16">
        <f t="shared" si="20"/>
        <v>0.98499999999999999</v>
      </c>
      <c r="AR66" s="4">
        <v>10</v>
      </c>
      <c r="AS66" s="4">
        <v>222.77</v>
      </c>
      <c r="AT66" s="4">
        <v>197</v>
      </c>
      <c r="AU66" s="16">
        <f t="shared" si="21"/>
        <v>0.98499999999999999</v>
      </c>
      <c r="BG66" s="4">
        <v>10</v>
      </c>
      <c r="BH66" s="4">
        <v>341.26</v>
      </c>
      <c r="BI66" s="4">
        <v>183</v>
      </c>
      <c r="BJ66" s="16">
        <f t="shared" si="22"/>
        <v>0.91500000000000004</v>
      </c>
      <c r="BV66" s="4">
        <v>10</v>
      </c>
      <c r="BW66" s="4">
        <v>42.7</v>
      </c>
      <c r="BX66" s="4">
        <v>6</v>
      </c>
      <c r="BY66" s="16">
        <f t="shared" si="23"/>
        <v>0.03</v>
      </c>
      <c r="CK66" s="4">
        <v>10</v>
      </c>
      <c r="CL66" s="4">
        <v>37.69</v>
      </c>
      <c r="CM66" s="4">
        <v>5</v>
      </c>
      <c r="CN66" s="16">
        <f t="shared" si="24"/>
        <v>2.5000000000000001E-2</v>
      </c>
    </row>
    <row r="67" spans="6:92">
      <c r="F67" s="4">
        <v>11</v>
      </c>
      <c r="G67" s="1">
        <v>50</v>
      </c>
      <c r="N67" s="4">
        <v>11</v>
      </c>
      <c r="O67" s="4">
        <v>320.58</v>
      </c>
      <c r="P67" s="4">
        <v>198</v>
      </c>
      <c r="Q67" s="16">
        <f t="shared" si="27"/>
        <v>0.99</v>
      </c>
      <c r="AC67" s="4">
        <v>11</v>
      </c>
      <c r="AD67" s="4">
        <v>320.58</v>
      </c>
      <c r="AE67" s="4">
        <v>198</v>
      </c>
      <c r="AF67" s="16">
        <f t="shared" si="20"/>
        <v>0.99</v>
      </c>
      <c r="AR67" s="4">
        <v>11</v>
      </c>
      <c r="AS67" s="4">
        <v>320.58</v>
      </c>
      <c r="AT67" s="4">
        <v>198</v>
      </c>
      <c r="AU67" s="16">
        <f t="shared" si="21"/>
        <v>0.99</v>
      </c>
      <c r="BG67" s="4">
        <v>11</v>
      </c>
      <c r="BH67" s="4">
        <v>324.02</v>
      </c>
      <c r="BI67" s="4">
        <v>193</v>
      </c>
      <c r="BJ67" s="16">
        <f t="shared" si="22"/>
        <v>0.96499999999999997</v>
      </c>
      <c r="BV67" s="4">
        <v>11</v>
      </c>
      <c r="BW67" s="4">
        <v>13.23</v>
      </c>
      <c r="BX67" s="4">
        <v>2</v>
      </c>
      <c r="BY67" s="16">
        <f t="shared" si="23"/>
        <v>0.01</v>
      </c>
      <c r="CK67" s="4">
        <v>11</v>
      </c>
      <c r="CL67" s="4">
        <v>0</v>
      </c>
      <c r="CM67" s="4">
        <v>1</v>
      </c>
      <c r="CN67" s="16">
        <f t="shared" si="24"/>
        <v>5.0000000000000001E-3</v>
      </c>
    </row>
    <row r="68" spans="6:92">
      <c r="F68" s="4">
        <v>12</v>
      </c>
      <c r="G68" s="1">
        <v>50</v>
      </c>
      <c r="N68" s="4">
        <v>12</v>
      </c>
      <c r="O68" s="4">
        <v>254.47</v>
      </c>
      <c r="P68" s="4">
        <v>200</v>
      </c>
      <c r="Q68" s="16">
        <f t="shared" si="27"/>
        <v>1</v>
      </c>
      <c r="AC68" s="4">
        <v>12</v>
      </c>
      <c r="AD68" s="4">
        <v>254.47</v>
      </c>
      <c r="AE68" s="4">
        <v>200</v>
      </c>
      <c r="AF68" s="16">
        <f t="shared" si="20"/>
        <v>1</v>
      </c>
      <c r="AR68" s="4">
        <v>12</v>
      </c>
      <c r="AS68" s="4">
        <v>254.47</v>
      </c>
      <c r="AT68" s="4">
        <v>200</v>
      </c>
      <c r="AU68" s="16">
        <f t="shared" si="21"/>
        <v>1</v>
      </c>
      <c r="BG68" s="4">
        <v>12</v>
      </c>
      <c r="BH68" s="4">
        <v>304.56</v>
      </c>
      <c r="BI68" s="4">
        <v>200</v>
      </c>
      <c r="BJ68" s="16">
        <f t="shared" si="22"/>
        <v>1</v>
      </c>
      <c r="BV68" s="4">
        <v>12</v>
      </c>
      <c r="BW68" s="4">
        <v>355.7</v>
      </c>
      <c r="BX68" s="4">
        <v>75</v>
      </c>
      <c r="BY68" s="16">
        <f t="shared" si="23"/>
        <v>0.375</v>
      </c>
      <c r="CK68" s="4">
        <v>12</v>
      </c>
      <c r="CL68" s="4">
        <v>0</v>
      </c>
      <c r="CM68" s="4">
        <v>1</v>
      </c>
      <c r="CN68" s="16">
        <f t="shared" si="24"/>
        <v>5.0000000000000001E-3</v>
      </c>
    </row>
    <row r="69" spans="6:92">
      <c r="F69" s="4">
        <v>13</v>
      </c>
      <c r="G69" s="1">
        <v>50</v>
      </c>
      <c r="N69" s="4">
        <v>13</v>
      </c>
      <c r="O69" s="4">
        <v>332.79</v>
      </c>
      <c r="P69" s="4">
        <v>199</v>
      </c>
      <c r="Q69" s="16">
        <f t="shared" si="27"/>
        <v>0.995</v>
      </c>
      <c r="AC69" s="4">
        <v>13</v>
      </c>
      <c r="AD69" s="4">
        <v>332.79</v>
      </c>
      <c r="AE69" s="4">
        <v>199</v>
      </c>
      <c r="AF69" s="16">
        <f t="shared" si="20"/>
        <v>0.995</v>
      </c>
      <c r="AR69" s="4">
        <v>13</v>
      </c>
      <c r="AS69" s="4">
        <v>332.79</v>
      </c>
      <c r="AT69" s="4">
        <v>199</v>
      </c>
      <c r="AU69" s="16">
        <f t="shared" si="21"/>
        <v>0.995</v>
      </c>
      <c r="BG69" s="4">
        <v>13</v>
      </c>
      <c r="BH69" s="4">
        <v>382.94</v>
      </c>
      <c r="BI69" s="4">
        <v>176</v>
      </c>
      <c r="BJ69" s="16">
        <f t="shared" si="22"/>
        <v>0.88</v>
      </c>
      <c r="BV69" s="4">
        <v>13</v>
      </c>
      <c r="BW69" s="4">
        <v>94.63</v>
      </c>
      <c r="BX69" s="4">
        <v>10</v>
      </c>
      <c r="BY69" s="16">
        <f t="shared" si="23"/>
        <v>0.05</v>
      </c>
      <c r="CK69" s="4">
        <v>13</v>
      </c>
      <c r="CL69" s="4">
        <v>0</v>
      </c>
      <c r="CM69" s="4">
        <v>1</v>
      </c>
      <c r="CN69" s="16">
        <f t="shared" si="24"/>
        <v>5.0000000000000001E-3</v>
      </c>
    </row>
    <row r="70" spans="6:92">
      <c r="F70" s="4">
        <v>14</v>
      </c>
      <c r="G70" s="1">
        <v>50</v>
      </c>
      <c r="N70" s="4">
        <v>14</v>
      </c>
      <c r="O70" s="4">
        <v>295.57</v>
      </c>
      <c r="P70" s="4">
        <v>199</v>
      </c>
      <c r="Q70" s="16">
        <f t="shared" si="27"/>
        <v>0.995</v>
      </c>
      <c r="AC70" s="4">
        <v>14</v>
      </c>
      <c r="AD70" s="4">
        <v>295.57</v>
      </c>
      <c r="AE70" s="4">
        <v>199</v>
      </c>
      <c r="AF70" s="16">
        <f t="shared" si="20"/>
        <v>0.995</v>
      </c>
      <c r="AR70" s="4">
        <v>14</v>
      </c>
      <c r="AS70" s="4">
        <v>295.57</v>
      </c>
      <c r="AT70" s="4">
        <v>199</v>
      </c>
      <c r="AU70" s="16">
        <f t="shared" si="21"/>
        <v>0.995</v>
      </c>
      <c r="BG70" s="4">
        <v>14</v>
      </c>
      <c r="BH70" s="4">
        <v>436.87</v>
      </c>
      <c r="BI70" s="4">
        <v>188</v>
      </c>
      <c r="BJ70" s="16">
        <f t="shared" si="22"/>
        <v>0.94</v>
      </c>
      <c r="BV70" s="4">
        <v>14</v>
      </c>
      <c r="BW70" s="4">
        <v>517.49</v>
      </c>
      <c r="BX70" s="4">
        <v>129</v>
      </c>
      <c r="BY70" s="16">
        <f t="shared" si="23"/>
        <v>0.64500000000000002</v>
      </c>
      <c r="CK70" s="4">
        <v>14</v>
      </c>
      <c r="CL70" s="4">
        <v>13.23</v>
      </c>
      <c r="CM70" s="4">
        <v>2</v>
      </c>
      <c r="CN70" s="16">
        <f t="shared" si="24"/>
        <v>0.01</v>
      </c>
    </row>
    <row r="71" spans="6:92">
      <c r="F71" s="4">
        <v>15</v>
      </c>
      <c r="G71" s="1">
        <v>50</v>
      </c>
      <c r="N71" s="4">
        <v>15</v>
      </c>
      <c r="O71" s="4">
        <v>305.02</v>
      </c>
      <c r="P71" s="4">
        <v>199</v>
      </c>
      <c r="Q71" s="16">
        <f t="shared" si="27"/>
        <v>0.995</v>
      </c>
      <c r="AC71" s="4">
        <v>15</v>
      </c>
      <c r="AD71" s="4">
        <v>305.02</v>
      </c>
      <c r="AE71" s="4">
        <v>199</v>
      </c>
      <c r="AF71" s="16">
        <f t="shared" si="20"/>
        <v>0.995</v>
      </c>
      <c r="AR71" s="4">
        <v>15</v>
      </c>
      <c r="AS71" s="4">
        <v>305.02</v>
      </c>
      <c r="AT71" s="4">
        <v>199</v>
      </c>
      <c r="AU71" s="16">
        <f t="shared" si="21"/>
        <v>0.995</v>
      </c>
      <c r="BG71" s="4">
        <v>15</v>
      </c>
      <c r="BH71" s="4">
        <v>334.05</v>
      </c>
      <c r="BI71" s="4">
        <v>199</v>
      </c>
      <c r="BJ71" s="16">
        <f t="shared" si="22"/>
        <v>0.995</v>
      </c>
      <c r="BV71" s="4">
        <v>15</v>
      </c>
      <c r="BW71" s="4">
        <v>519.69000000000005</v>
      </c>
      <c r="BX71" s="4">
        <v>124</v>
      </c>
      <c r="BY71" s="16">
        <f t="shared" si="23"/>
        <v>0.62</v>
      </c>
      <c r="CK71" s="4">
        <v>15</v>
      </c>
      <c r="CL71" s="4">
        <v>0</v>
      </c>
      <c r="CM71" s="4">
        <v>1</v>
      </c>
      <c r="CN71" s="16">
        <f t="shared" si="24"/>
        <v>5.0000000000000001E-3</v>
      </c>
    </row>
    <row r="72" spans="6:92">
      <c r="F72" s="4">
        <v>16</v>
      </c>
      <c r="G72" s="1">
        <v>50</v>
      </c>
      <c r="N72" s="4">
        <v>16</v>
      </c>
      <c r="O72" s="4">
        <v>210</v>
      </c>
      <c r="P72" s="4">
        <v>200</v>
      </c>
      <c r="Q72" s="16">
        <f t="shared" si="27"/>
        <v>1</v>
      </c>
      <c r="AC72" s="4">
        <v>16</v>
      </c>
      <c r="AD72" s="4">
        <v>210</v>
      </c>
      <c r="AE72" s="4">
        <v>200</v>
      </c>
      <c r="AF72" s="16">
        <f t="shared" si="20"/>
        <v>1</v>
      </c>
      <c r="AR72" s="4">
        <v>16</v>
      </c>
      <c r="AS72" s="4">
        <v>210</v>
      </c>
      <c r="AT72" s="4">
        <v>200</v>
      </c>
      <c r="AU72" s="16">
        <f t="shared" si="21"/>
        <v>1</v>
      </c>
      <c r="BG72" s="4">
        <v>16</v>
      </c>
      <c r="BH72" s="4">
        <v>344.05</v>
      </c>
      <c r="BI72" s="4">
        <v>195</v>
      </c>
      <c r="BJ72" s="16">
        <f t="shared" si="22"/>
        <v>0.97499999999999998</v>
      </c>
      <c r="BV72" s="4">
        <v>16</v>
      </c>
      <c r="BW72" s="4">
        <v>37.700000000000003</v>
      </c>
      <c r="BX72" s="4">
        <v>5</v>
      </c>
      <c r="BY72" s="16">
        <f t="shared" si="23"/>
        <v>2.5000000000000001E-2</v>
      </c>
      <c r="CK72" s="4">
        <v>16</v>
      </c>
      <c r="CL72" s="4">
        <v>25.46</v>
      </c>
      <c r="CM72" s="4">
        <v>3</v>
      </c>
      <c r="CN72" s="16">
        <f t="shared" si="24"/>
        <v>1.4999999999999999E-2</v>
      </c>
    </row>
    <row r="73" spans="6:92">
      <c r="F73" s="4">
        <v>17</v>
      </c>
      <c r="G73" s="1">
        <v>50</v>
      </c>
      <c r="N73" s="4">
        <v>17</v>
      </c>
      <c r="O73" s="4">
        <v>305.58</v>
      </c>
      <c r="P73" s="4">
        <v>198</v>
      </c>
      <c r="Q73" s="16">
        <f t="shared" si="27"/>
        <v>0.99</v>
      </c>
      <c r="AC73" s="4">
        <v>17</v>
      </c>
      <c r="AD73" s="4">
        <v>305.58</v>
      </c>
      <c r="AE73" s="4">
        <v>198</v>
      </c>
      <c r="AF73" s="16">
        <f t="shared" si="20"/>
        <v>0.99</v>
      </c>
      <c r="AR73" s="4">
        <v>17</v>
      </c>
      <c r="AS73" s="4">
        <v>305.58</v>
      </c>
      <c r="AT73" s="4">
        <v>198</v>
      </c>
      <c r="AU73" s="16">
        <f t="shared" si="21"/>
        <v>0.99</v>
      </c>
      <c r="BG73" s="4">
        <v>17</v>
      </c>
      <c r="BH73" s="4">
        <v>287.32</v>
      </c>
      <c r="BI73" s="4">
        <v>197</v>
      </c>
      <c r="BJ73" s="16">
        <f t="shared" si="22"/>
        <v>0.98499999999999999</v>
      </c>
      <c r="BV73" s="4">
        <v>17</v>
      </c>
      <c r="BW73" s="4">
        <v>177.25</v>
      </c>
      <c r="BX73" s="4">
        <v>39</v>
      </c>
      <c r="BY73" s="16">
        <f t="shared" si="23"/>
        <v>0.19500000000000001</v>
      </c>
      <c r="CK73" s="4">
        <v>17</v>
      </c>
      <c r="CL73" s="4">
        <v>25.46</v>
      </c>
      <c r="CM73" s="4">
        <v>3</v>
      </c>
      <c r="CN73" s="16">
        <f t="shared" si="24"/>
        <v>1.4999999999999999E-2</v>
      </c>
    </row>
    <row r="74" spans="6:92">
      <c r="F74" s="4">
        <v>18</v>
      </c>
      <c r="G74" s="1">
        <v>50</v>
      </c>
      <c r="N74" s="4">
        <v>18</v>
      </c>
      <c r="O74" s="4">
        <v>352.8</v>
      </c>
      <c r="P74" s="4">
        <v>197</v>
      </c>
      <c r="Q74" s="16">
        <f t="shared" si="27"/>
        <v>0.98499999999999999</v>
      </c>
      <c r="AC74" s="4">
        <v>18</v>
      </c>
      <c r="AD74" s="4">
        <v>352.8</v>
      </c>
      <c r="AE74" s="4">
        <v>197</v>
      </c>
      <c r="AF74" s="16">
        <f t="shared" si="20"/>
        <v>0.98499999999999999</v>
      </c>
      <c r="AR74" s="4">
        <v>18</v>
      </c>
      <c r="AS74" s="4">
        <v>352.8</v>
      </c>
      <c r="AT74" s="4">
        <v>197</v>
      </c>
      <c r="AU74" s="16">
        <f t="shared" si="21"/>
        <v>0.98499999999999999</v>
      </c>
      <c r="BG74" s="4">
        <v>18</v>
      </c>
      <c r="BH74" s="4">
        <v>241.18</v>
      </c>
      <c r="BI74" s="4">
        <v>194</v>
      </c>
      <c r="BJ74" s="16">
        <f t="shared" si="22"/>
        <v>0.97</v>
      </c>
      <c r="BV74" s="4">
        <v>18</v>
      </c>
      <c r="BW74" s="4">
        <v>363.5</v>
      </c>
      <c r="BX74" s="4">
        <v>101</v>
      </c>
      <c r="BY74" s="16">
        <f t="shared" si="23"/>
        <v>0.505</v>
      </c>
      <c r="CK74" s="4">
        <v>18</v>
      </c>
      <c r="CL74" s="4">
        <v>0</v>
      </c>
      <c r="CM74" s="4">
        <v>1</v>
      </c>
      <c r="CN74" s="16">
        <f t="shared" si="24"/>
        <v>5.0000000000000001E-3</v>
      </c>
    </row>
    <row r="75" spans="6:92">
      <c r="F75" s="4">
        <v>19</v>
      </c>
      <c r="G75" s="1">
        <v>50</v>
      </c>
      <c r="N75" s="4">
        <v>19</v>
      </c>
      <c r="O75" s="4">
        <v>365.02</v>
      </c>
      <c r="P75" s="4">
        <v>199</v>
      </c>
      <c r="Q75" s="16">
        <f t="shared" si="27"/>
        <v>0.995</v>
      </c>
      <c r="AC75" s="4">
        <v>19</v>
      </c>
      <c r="AD75" s="4">
        <v>365.02</v>
      </c>
      <c r="AE75" s="4">
        <v>199</v>
      </c>
      <c r="AF75" s="16">
        <f t="shared" si="20"/>
        <v>0.995</v>
      </c>
      <c r="AR75" s="4">
        <v>19</v>
      </c>
      <c r="AS75" s="4">
        <v>365.02</v>
      </c>
      <c r="AT75" s="4">
        <v>199</v>
      </c>
      <c r="AU75" s="16">
        <f t="shared" si="21"/>
        <v>0.995</v>
      </c>
      <c r="BG75" s="4">
        <v>19</v>
      </c>
      <c r="BH75" s="4">
        <v>49.93</v>
      </c>
      <c r="BI75" s="4">
        <v>7</v>
      </c>
      <c r="BJ75" s="16">
        <f t="shared" si="22"/>
        <v>3.5000000000000003E-2</v>
      </c>
      <c r="BV75" s="4">
        <v>19</v>
      </c>
      <c r="BW75" s="4">
        <v>37.69</v>
      </c>
      <c r="BX75" s="4">
        <v>5</v>
      </c>
      <c r="BY75" s="16">
        <f t="shared" si="23"/>
        <v>2.5000000000000001E-2</v>
      </c>
      <c r="CK75" s="4">
        <v>19</v>
      </c>
      <c r="CL75" s="4">
        <v>25.46</v>
      </c>
      <c r="CM75" s="4">
        <v>3</v>
      </c>
      <c r="CN75" s="16">
        <f t="shared" si="24"/>
        <v>1.4999999999999999E-2</v>
      </c>
    </row>
    <row r="76" spans="6:92">
      <c r="F76" s="4">
        <v>20</v>
      </c>
      <c r="G76" s="1">
        <v>50</v>
      </c>
      <c r="N76" s="4">
        <v>20</v>
      </c>
      <c r="O76" s="4">
        <v>190.56</v>
      </c>
      <c r="P76" s="4">
        <v>199</v>
      </c>
      <c r="Q76" s="16">
        <f t="shared" si="27"/>
        <v>0.995</v>
      </c>
      <c r="AC76" s="4">
        <v>20</v>
      </c>
      <c r="AD76" s="4">
        <v>190.56</v>
      </c>
      <c r="AE76" s="4">
        <v>199</v>
      </c>
      <c r="AF76" s="16">
        <f t="shared" si="20"/>
        <v>0.995</v>
      </c>
      <c r="AR76" s="4">
        <v>20</v>
      </c>
      <c r="AS76" s="4">
        <v>190.56</v>
      </c>
      <c r="AT76" s="4">
        <v>199</v>
      </c>
      <c r="AU76" s="16">
        <f t="shared" si="21"/>
        <v>0.995</v>
      </c>
      <c r="BG76" s="4">
        <v>20</v>
      </c>
      <c r="BH76" s="4">
        <v>297.35000000000002</v>
      </c>
      <c r="BI76" s="4">
        <v>194</v>
      </c>
      <c r="BJ76" s="16">
        <f t="shared" si="22"/>
        <v>0.97</v>
      </c>
      <c r="BV76" s="4">
        <v>20</v>
      </c>
      <c r="BW76" s="4">
        <v>292.33</v>
      </c>
      <c r="BX76" s="4">
        <v>52</v>
      </c>
      <c r="BY76" s="16">
        <f t="shared" si="23"/>
        <v>0.26</v>
      </c>
      <c r="CK76" s="4">
        <v>20</v>
      </c>
      <c r="CL76" s="4">
        <v>25.46</v>
      </c>
      <c r="CM76" s="4">
        <v>3</v>
      </c>
      <c r="CN76" s="16">
        <f t="shared" si="24"/>
        <v>1.4999999999999999E-2</v>
      </c>
    </row>
    <row r="77" spans="6:92">
      <c r="BH77" s="4"/>
      <c r="BI77" s="4"/>
      <c r="BJ77" s="16"/>
    </row>
  </sheetData>
  <mergeCells count="24">
    <mergeCell ref="A53:B53"/>
    <mergeCell ref="N55:AB55"/>
    <mergeCell ref="AC55:AQ55"/>
    <mergeCell ref="AR55:BF55"/>
    <mergeCell ref="BG5:BU5"/>
    <mergeCell ref="BG30:BU30"/>
    <mergeCell ref="BG55:BU55"/>
    <mergeCell ref="B1:F1"/>
    <mergeCell ref="A3:B3"/>
    <mergeCell ref="A28:B28"/>
    <mergeCell ref="N5:AB5"/>
    <mergeCell ref="N30:AB30"/>
    <mergeCell ref="U59:U60"/>
    <mergeCell ref="AR30:BF30"/>
    <mergeCell ref="AC5:AQ5"/>
    <mergeCell ref="CC59:CC60"/>
    <mergeCell ref="CR59:CR60"/>
    <mergeCell ref="BN59:BN60"/>
    <mergeCell ref="AY59:AY60"/>
    <mergeCell ref="AJ59:AJ60"/>
    <mergeCell ref="AC30:AQ30"/>
    <mergeCell ref="AR5:BF5"/>
    <mergeCell ref="BV55:CJ55"/>
    <mergeCell ref="CK55:CY5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Foglio9"/>
  <dimension ref="A1:CY76"/>
  <sheetViews>
    <sheetView topLeftCell="AQ32" zoomScale="70" zoomScaleNormal="70" workbookViewId="0">
      <selection activeCell="X56" sqref="X56"/>
    </sheetView>
  </sheetViews>
  <sheetFormatPr defaultRowHeight="15"/>
  <cols>
    <col min="4" max="4" width="10.7109375" customWidth="1"/>
    <col min="6" max="6" width="11.140625" bestFit="1" customWidth="1"/>
    <col min="8" max="8" width="9" customWidth="1"/>
    <col min="17" max="17" width="9.42578125" bestFit="1" customWidth="1"/>
    <col min="27" max="27" width="10.28515625" bestFit="1" customWidth="1"/>
    <col min="63" max="64" width="12.28515625" bestFit="1" customWidth="1"/>
    <col min="67" max="67" width="10.85546875" customWidth="1"/>
    <col min="72" max="73" width="9.42578125" bestFit="1" customWidth="1"/>
  </cols>
  <sheetData>
    <row r="1" spans="1:73" ht="24" thickBot="1">
      <c r="B1" s="179" t="s">
        <v>0</v>
      </c>
      <c r="C1" s="180"/>
      <c r="D1" s="180"/>
      <c r="E1" s="180"/>
      <c r="F1" s="181"/>
    </row>
    <row r="3" spans="1:73">
      <c r="A3" s="182" t="s">
        <v>10</v>
      </c>
      <c r="B3" s="182"/>
      <c r="D3" s="109" t="s">
        <v>50</v>
      </c>
      <c r="E3" s="110">
        <v>500</v>
      </c>
    </row>
    <row r="4" spans="1:73">
      <c r="A4" s="10">
        <v>1</v>
      </c>
      <c r="B4" s="11" t="s">
        <v>11</v>
      </c>
    </row>
    <row r="5" spans="1:73" ht="15.75">
      <c r="N5" s="183" t="s">
        <v>34</v>
      </c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184"/>
      <c r="AB5" s="185"/>
      <c r="AC5" s="190" t="s">
        <v>35</v>
      </c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2"/>
      <c r="AR5" s="186" t="s">
        <v>36</v>
      </c>
      <c r="AS5" s="187"/>
      <c r="AT5" s="187"/>
      <c r="AU5" s="187"/>
      <c r="AV5" s="187"/>
      <c r="AW5" s="187"/>
      <c r="AX5" s="187"/>
      <c r="AY5" s="187"/>
      <c r="AZ5" s="187"/>
      <c r="BA5" s="187"/>
      <c r="BB5" s="187"/>
      <c r="BC5" s="187"/>
      <c r="BD5" s="187"/>
      <c r="BE5" s="187"/>
      <c r="BF5" s="188"/>
      <c r="BG5" s="193" t="s">
        <v>49</v>
      </c>
      <c r="BH5" s="194"/>
      <c r="BI5" s="194"/>
      <c r="BJ5" s="194"/>
      <c r="BK5" s="194"/>
      <c r="BL5" s="194"/>
      <c r="BM5" s="194"/>
      <c r="BN5" s="194"/>
      <c r="BO5" s="194"/>
      <c r="BP5" s="194"/>
      <c r="BQ5" s="194"/>
      <c r="BR5" s="194"/>
      <c r="BS5" s="194"/>
      <c r="BT5" s="194"/>
      <c r="BU5" s="195"/>
    </row>
    <row r="6" spans="1:73" ht="60">
      <c r="A6" s="3" t="s">
        <v>4</v>
      </c>
      <c r="B6" s="3" t="s">
        <v>7</v>
      </c>
      <c r="C6" s="3" t="s">
        <v>8</v>
      </c>
      <c r="D6" s="3" t="s">
        <v>32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12</v>
      </c>
      <c r="L6" s="9" t="s">
        <v>13</v>
      </c>
      <c r="M6" s="9" t="s">
        <v>9</v>
      </c>
      <c r="N6" s="3" t="s">
        <v>43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44</v>
      </c>
      <c r="U6" s="3" t="s">
        <v>45</v>
      </c>
      <c r="V6" s="3" t="s">
        <v>9</v>
      </c>
      <c r="W6" s="41" t="s">
        <v>38</v>
      </c>
      <c r="X6" s="41" t="s">
        <v>41</v>
      </c>
      <c r="Y6" s="41" t="s">
        <v>9</v>
      </c>
      <c r="Z6" s="41" t="s">
        <v>41</v>
      </c>
      <c r="AA6" s="41" t="s">
        <v>37</v>
      </c>
      <c r="AB6" s="41" t="s">
        <v>41</v>
      </c>
      <c r="AC6" s="3" t="s">
        <v>43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44</v>
      </c>
      <c r="AJ6" s="3" t="s">
        <v>45</v>
      </c>
      <c r="AK6" s="3" t="s">
        <v>9</v>
      </c>
      <c r="AL6" s="46" t="s">
        <v>38</v>
      </c>
      <c r="AM6" s="46" t="s">
        <v>41</v>
      </c>
      <c r="AN6" s="46" t="s">
        <v>9</v>
      </c>
      <c r="AO6" s="46" t="s">
        <v>41</v>
      </c>
      <c r="AP6" s="46" t="s">
        <v>37</v>
      </c>
      <c r="AQ6" s="46" t="s">
        <v>41</v>
      </c>
      <c r="AR6" s="3" t="s">
        <v>43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44</v>
      </c>
      <c r="AY6" s="3" t="s">
        <v>45</v>
      </c>
      <c r="AZ6" s="3" t="s">
        <v>9</v>
      </c>
      <c r="BA6" s="107" t="s">
        <v>38</v>
      </c>
      <c r="BB6" s="107" t="s">
        <v>41</v>
      </c>
      <c r="BC6" s="107" t="s">
        <v>9</v>
      </c>
      <c r="BD6" s="107" t="s">
        <v>41</v>
      </c>
      <c r="BE6" s="107" t="s">
        <v>37</v>
      </c>
      <c r="BF6" s="107" t="s">
        <v>41</v>
      </c>
      <c r="BG6" s="3" t="s">
        <v>43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44</v>
      </c>
      <c r="BN6" s="3" t="s">
        <v>45</v>
      </c>
      <c r="BO6" s="3" t="s">
        <v>9</v>
      </c>
      <c r="BP6" s="108" t="s">
        <v>38</v>
      </c>
      <c r="BQ6" s="108" t="s">
        <v>41</v>
      </c>
      <c r="BR6" s="108" t="s">
        <v>9</v>
      </c>
      <c r="BS6" s="108" t="s">
        <v>41</v>
      </c>
      <c r="BT6" s="108" t="s">
        <v>37</v>
      </c>
      <c r="BU6" s="108" t="s">
        <v>41</v>
      </c>
    </row>
    <row r="7" spans="1:73">
      <c r="A7" s="4">
        <f>E3</f>
        <v>500</v>
      </c>
      <c r="B7" s="13">
        <v>500</v>
      </c>
      <c r="C7" s="13">
        <v>500</v>
      </c>
      <c r="D7" s="13">
        <f>A7/(B7*C7)</f>
        <v>2E-3</v>
      </c>
      <c r="E7" s="4"/>
      <c r="F7" s="4">
        <v>1</v>
      </c>
      <c r="G7" s="1">
        <v>10</v>
      </c>
      <c r="H7" s="4">
        <v>0</v>
      </c>
      <c r="I7" s="4">
        <v>1</v>
      </c>
      <c r="J7" s="16">
        <f>I7/A$7</f>
        <v>2E-3</v>
      </c>
      <c r="K7" s="12">
        <f>AVERAGE(H7:H16)</f>
        <v>6.5150000000000006</v>
      </c>
      <c r="L7" s="12">
        <f>AVERAGEIF(H7:H16,"&gt;0")</f>
        <v>16.287500000000001</v>
      </c>
      <c r="M7" s="15">
        <f>AVERAGE(J7:J16)</f>
        <v>3.0000000000000005E-3</v>
      </c>
      <c r="N7" s="4">
        <v>1</v>
      </c>
      <c r="O7" s="4">
        <v>551.95000000000005</v>
      </c>
      <c r="P7" s="4">
        <v>463</v>
      </c>
      <c r="Q7" s="16">
        <f>P7/A$8</f>
        <v>0.92600000000000005</v>
      </c>
      <c r="R7" s="92">
        <f>AVERAGE(O7:O26)</f>
        <v>539.4</v>
      </c>
      <c r="S7" s="92">
        <f>AVERAGEIF(O7:O26,"&gt;0")</f>
        <v>539.4</v>
      </c>
      <c r="T7" s="92">
        <f>VAR(O7:O26)</f>
        <v>33183.596768421026</v>
      </c>
      <c r="U7" s="92">
        <f>STDEV(O7:O26)</f>
        <v>182.16365380728678</v>
      </c>
      <c r="V7" s="93">
        <f>AVERAGE(Q7:Q26)</f>
        <v>0.78699999999999992</v>
      </c>
      <c r="W7" s="44">
        <v>539</v>
      </c>
      <c r="X7" s="62">
        <v>85.3</v>
      </c>
      <c r="Y7" s="62">
        <v>394</v>
      </c>
      <c r="Z7" s="62">
        <v>53.4</v>
      </c>
      <c r="AA7" s="45">
        <f>Y7/$A8</f>
        <v>0.78800000000000003</v>
      </c>
      <c r="AB7" s="45">
        <f>Z7/$A$8</f>
        <v>0.10679999999999999</v>
      </c>
      <c r="AC7" s="4">
        <v>1</v>
      </c>
      <c r="AD7" s="4">
        <v>25.46</v>
      </c>
      <c r="AE7" s="4">
        <v>3</v>
      </c>
      <c r="AF7" s="16">
        <f t="shared" ref="AF7:AF26" si="0">AE7/A$9</f>
        <v>6.0000000000000001E-3</v>
      </c>
      <c r="AG7" s="92">
        <f>AVERAGE(AD7:AD26)</f>
        <v>101.64473684210527</v>
      </c>
      <c r="AH7" s="92">
        <f>AVERAGEIF(AD7:AD26,"&gt;0")</f>
        <v>113.60294117647061</v>
      </c>
      <c r="AI7" s="92">
        <f>VAR(AD7:AD26)</f>
        <v>8298.4300152046708</v>
      </c>
      <c r="AJ7" s="92">
        <f>STDEV(AD7:AD26)</f>
        <v>91.095718972982866</v>
      </c>
      <c r="AK7" s="93">
        <f>AVERAGE(AF7:AF26)</f>
        <v>4.8000000000000015E-2</v>
      </c>
      <c r="AL7" s="48">
        <v>116</v>
      </c>
      <c r="AM7" s="63">
        <v>52.3</v>
      </c>
      <c r="AN7" s="63">
        <v>24</v>
      </c>
      <c r="AO7" s="63">
        <v>12.3</v>
      </c>
      <c r="AP7" s="49">
        <f>AN7/$A9</f>
        <v>4.8000000000000001E-2</v>
      </c>
      <c r="AQ7" s="49">
        <f>AO7/$A$9</f>
        <v>2.46E-2</v>
      </c>
      <c r="AR7" s="4">
        <v>1</v>
      </c>
      <c r="AS7" s="4">
        <v>0</v>
      </c>
      <c r="AT7" s="4">
        <v>1</v>
      </c>
      <c r="AU7" s="16">
        <f t="shared" ref="AU7:AU26" si="1">AT7/A$10</f>
        <v>2E-3</v>
      </c>
      <c r="AV7" s="92">
        <f>AVERAGE(AS7:AS26)</f>
        <v>79.77000000000001</v>
      </c>
      <c r="AW7" s="92">
        <f>AVERAGEIF(AS7:AS26,"&gt;0")</f>
        <v>93.847058823529437</v>
      </c>
      <c r="AX7" s="92">
        <f>VAR(AS7:AS26)</f>
        <v>5399.6664210526305</v>
      </c>
      <c r="AY7" s="92">
        <f>STDEV(AS7:AS26)</f>
        <v>73.482422531191972</v>
      </c>
      <c r="AZ7" s="93">
        <f>AVERAGE(AU7:AU26)</f>
        <v>2.5900000000000006E-2</v>
      </c>
      <c r="BA7" s="121">
        <v>79.8</v>
      </c>
      <c r="BB7" s="122">
        <v>34.4</v>
      </c>
      <c r="BC7" s="122">
        <v>13</v>
      </c>
      <c r="BD7" s="122">
        <v>6.89</v>
      </c>
      <c r="BE7" s="123">
        <f>BC7/$A10</f>
        <v>2.5999999999999999E-2</v>
      </c>
      <c r="BF7" s="123">
        <f>BD7/$A$10</f>
        <v>1.3779999999999999E-2</v>
      </c>
      <c r="BG7" s="4">
        <v>1</v>
      </c>
      <c r="BH7" s="4"/>
      <c r="BI7" s="4"/>
      <c r="BJ7" s="16">
        <f t="shared" ref="BJ7:BJ26" si="2"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f>A7</f>
        <v>500</v>
      </c>
      <c r="B8" s="14">
        <v>158</v>
      </c>
      <c r="C8" s="14">
        <v>158</v>
      </c>
      <c r="D8" s="14">
        <f t="shared" ref="D8:D10" si="3">A8/(B8*C8)</f>
        <v>2.0028841531805799E-2</v>
      </c>
      <c r="F8" s="4">
        <v>2</v>
      </c>
      <c r="G8" s="1">
        <v>10</v>
      </c>
      <c r="H8" s="4">
        <v>13.23</v>
      </c>
      <c r="I8" s="4">
        <v>2</v>
      </c>
      <c r="J8" s="16">
        <f t="shared" ref="J8:J16" si="4">I8/A$7</f>
        <v>4.0000000000000001E-3</v>
      </c>
      <c r="N8" s="4">
        <v>2</v>
      </c>
      <c r="O8" s="4">
        <v>250.62</v>
      </c>
      <c r="P8" s="4">
        <v>148</v>
      </c>
      <c r="Q8" s="16">
        <f t="shared" ref="Q8:Q26" si="5">P8/A$8</f>
        <v>0.29599999999999999</v>
      </c>
      <c r="AC8" s="4">
        <v>2</v>
      </c>
      <c r="AD8" s="4">
        <v>111.08</v>
      </c>
      <c r="AE8" s="4">
        <v>14</v>
      </c>
      <c r="AF8" s="16">
        <f t="shared" si="0"/>
        <v>2.8000000000000001E-2</v>
      </c>
      <c r="AR8" s="4">
        <v>2</v>
      </c>
      <c r="AS8" s="4">
        <v>91.62</v>
      </c>
      <c r="AT8" s="4">
        <v>12</v>
      </c>
      <c r="AU8" s="16">
        <f t="shared" si="1"/>
        <v>2.4E-2</v>
      </c>
      <c r="BG8" s="4">
        <v>2</v>
      </c>
      <c r="BH8" s="4"/>
      <c r="BI8" s="4"/>
      <c r="BJ8" s="16">
        <f t="shared" si="2"/>
        <v>0</v>
      </c>
    </row>
    <row r="9" spans="1:73">
      <c r="A9" s="4">
        <f t="shared" ref="A9:A13" si="6">A8</f>
        <v>500</v>
      </c>
      <c r="B9" s="47">
        <v>224</v>
      </c>
      <c r="C9" s="47">
        <v>224</v>
      </c>
      <c r="D9" s="47">
        <f t="shared" si="3"/>
        <v>9.9649234693877549E-3</v>
      </c>
      <c r="F9" s="4">
        <v>3</v>
      </c>
      <c r="G9" s="1">
        <v>10</v>
      </c>
      <c r="H9" s="4">
        <v>0</v>
      </c>
      <c r="I9" s="4">
        <v>1</v>
      </c>
      <c r="J9" s="16">
        <f t="shared" si="4"/>
        <v>2E-3</v>
      </c>
      <c r="N9" s="4">
        <v>3</v>
      </c>
      <c r="O9" s="4">
        <v>811.04</v>
      </c>
      <c r="P9" s="4">
        <v>435</v>
      </c>
      <c r="Q9" s="16">
        <f t="shared" si="5"/>
        <v>0.87</v>
      </c>
      <c r="AC9" s="4">
        <v>3</v>
      </c>
      <c r="AD9" s="4">
        <v>336.26</v>
      </c>
      <c r="AE9" s="4">
        <v>55</v>
      </c>
      <c r="AF9" s="16">
        <f t="shared" si="0"/>
        <v>0.11</v>
      </c>
      <c r="AR9" s="4">
        <v>3</v>
      </c>
      <c r="AS9" s="4">
        <v>62.15</v>
      </c>
      <c r="AT9" s="4">
        <v>7</v>
      </c>
      <c r="AU9" s="16">
        <f t="shared" si="1"/>
        <v>1.4E-2</v>
      </c>
      <c r="BG9" s="4">
        <v>3</v>
      </c>
      <c r="BH9" s="4"/>
      <c r="BI9" s="4"/>
      <c r="BJ9" s="16">
        <f t="shared" si="2"/>
        <v>0</v>
      </c>
    </row>
    <row r="10" spans="1:73">
      <c r="A10" s="4">
        <f t="shared" si="6"/>
        <v>500</v>
      </c>
      <c r="B10" s="50">
        <v>250</v>
      </c>
      <c r="C10" s="50">
        <v>250</v>
      </c>
      <c r="D10" s="50">
        <f t="shared" si="3"/>
        <v>8.0000000000000002E-3</v>
      </c>
      <c r="F10" s="4">
        <v>4</v>
      </c>
      <c r="G10" s="1">
        <v>10</v>
      </c>
      <c r="H10" s="4">
        <v>0</v>
      </c>
      <c r="I10" s="4">
        <v>1</v>
      </c>
      <c r="J10" s="16">
        <f t="shared" si="4"/>
        <v>2E-3</v>
      </c>
      <c r="N10" s="4">
        <v>4</v>
      </c>
      <c r="O10" s="4">
        <v>25.46</v>
      </c>
      <c r="P10" s="4">
        <v>3</v>
      </c>
      <c r="Q10" s="16">
        <f t="shared" si="5"/>
        <v>6.0000000000000001E-3</v>
      </c>
      <c r="AC10" s="4">
        <v>4</v>
      </c>
      <c r="AD10" s="4">
        <v>0</v>
      </c>
      <c r="AE10" s="4">
        <v>1</v>
      </c>
      <c r="AF10" s="16">
        <f t="shared" si="0"/>
        <v>2E-3</v>
      </c>
      <c r="AR10" s="4">
        <v>4</v>
      </c>
      <c r="AS10" s="4">
        <v>0</v>
      </c>
      <c r="AT10" s="4">
        <v>1</v>
      </c>
      <c r="AU10" s="16">
        <f t="shared" si="1"/>
        <v>2E-3</v>
      </c>
      <c r="BG10" s="4">
        <v>4</v>
      </c>
      <c r="BH10" s="4"/>
      <c r="BI10" s="4"/>
      <c r="BJ10" s="16">
        <f t="shared" si="2"/>
        <v>0</v>
      </c>
    </row>
    <row r="11" spans="1:73">
      <c r="A11" s="4">
        <f t="shared" si="6"/>
        <v>500</v>
      </c>
      <c r="B11" s="111">
        <v>707</v>
      </c>
      <c r="C11" s="111">
        <v>707</v>
      </c>
      <c r="D11" s="111">
        <f t="shared" ref="D11" si="7">A11/(B11*C11)</f>
        <v>1.0003020912315518E-3</v>
      </c>
      <c r="F11" s="4">
        <v>5</v>
      </c>
      <c r="G11" s="1">
        <v>10</v>
      </c>
      <c r="H11" s="4">
        <v>13.23</v>
      </c>
      <c r="I11" s="4">
        <v>2</v>
      </c>
      <c r="J11" s="16">
        <f t="shared" si="4"/>
        <v>4.0000000000000001E-3</v>
      </c>
      <c r="N11" s="4">
        <v>5</v>
      </c>
      <c r="O11" s="4">
        <v>490.79</v>
      </c>
      <c r="P11" s="4">
        <v>435</v>
      </c>
      <c r="Q11" s="16">
        <f t="shared" si="5"/>
        <v>0.87</v>
      </c>
      <c r="AC11" s="4">
        <v>5</v>
      </c>
      <c r="AD11" s="4">
        <v>147.77000000000001</v>
      </c>
      <c r="AE11" s="4">
        <v>45</v>
      </c>
      <c r="AF11" s="16">
        <f t="shared" si="0"/>
        <v>0.09</v>
      </c>
      <c r="AR11" s="4">
        <v>5</v>
      </c>
      <c r="AS11" s="4">
        <v>140.57</v>
      </c>
      <c r="AT11" s="4">
        <v>29</v>
      </c>
      <c r="AU11" s="16">
        <f t="shared" si="1"/>
        <v>5.8000000000000003E-2</v>
      </c>
      <c r="BG11" s="4">
        <v>5</v>
      </c>
      <c r="BH11" s="4"/>
      <c r="BI11" s="4"/>
      <c r="BJ11" s="16">
        <f t="shared" si="2"/>
        <v>0</v>
      </c>
    </row>
    <row r="12" spans="1:73">
      <c r="A12" s="1">
        <f t="shared" si="6"/>
        <v>500</v>
      </c>
      <c r="B12" s="128">
        <v>1000</v>
      </c>
      <c r="C12" s="128">
        <v>1000</v>
      </c>
      <c r="D12" s="136">
        <f t="shared" ref="D12:D13" si="8">A12/(B12*C12)</f>
        <v>5.0000000000000001E-4</v>
      </c>
      <c r="F12" s="4">
        <v>6</v>
      </c>
      <c r="G12" s="1">
        <v>10</v>
      </c>
      <c r="H12" s="4">
        <v>0</v>
      </c>
      <c r="I12" s="4">
        <v>1</v>
      </c>
      <c r="J12" s="16">
        <f t="shared" si="4"/>
        <v>2E-3</v>
      </c>
      <c r="N12" s="4">
        <v>6</v>
      </c>
      <c r="O12" s="4">
        <v>608.11</v>
      </c>
      <c r="P12" s="4">
        <v>393</v>
      </c>
      <c r="Q12" s="16">
        <f t="shared" si="5"/>
        <v>0.78600000000000003</v>
      </c>
      <c r="AC12" s="4">
        <v>6</v>
      </c>
      <c r="AD12" s="4">
        <v>25.47</v>
      </c>
      <c r="AE12" s="4">
        <v>3</v>
      </c>
      <c r="AF12" s="16">
        <f t="shared" si="0"/>
        <v>6.0000000000000001E-3</v>
      </c>
      <c r="AR12" s="4">
        <v>6</v>
      </c>
      <c r="AS12" s="4">
        <v>13.23</v>
      </c>
      <c r="AT12" s="4">
        <v>2</v>
      </c>
      <c r="AU12" s="16">
        <f t="shared" si="1"/>
        <v>4.0000000000000001E-3</v>
      </c>
      <c r="BG12" s="4">
        <v>6</v>
      </c>
      <c r="BH12" s="4"/>
      <c r="BI12" s="4"/>
      <c r="BJ12" s="16">
        <f t="shared" si="2"/>
        <v>0</v>
      </c>
    </row>
    <row r="13" spans="1:73">
      <c r="A13" s="1">
        <f t="shared" si="6"/>
        <v>500</v>
      </c>
      <c r="B13" s="135">
        <v>2236</v>
      </c>
      <c r="C13" s="135">
        <v>2236</v>
      </c>
      <c r="D13" s="137">
        <f t="shared" si="8"/>
        <v>1.0000608036968648E-4</v>
      </c>
      <c r="F13" s="4">
        <v>7</v>
      </c>
      <c r="G13" s="1">
        <v>10</v>
      </c>
      <c r="H13" s="4">
        <v>13.23</v>
      </c>
      <c r="I13" s="4">
        <v>2</v>
      </c>
      <c r="J13" s="16">
        <f t="shared" si="4"/>
        <v>4.0000000000000001E-3</v>
      </c>
      <c r="N13" s="4">
        <v>7</v>
      </c>
      <c r="O13" s="4">
        <v>740.46</v>
      </c>
      <c r="P13" s="4">
        <v>409</v>
      </c>
      <c r="Q13" s="16">
        <f t="shared" si="5"/>
        <v>0.81799999999999995</v>
      </c>
      <c r="AC13" s="4">
        <v>7</v>
      </c>
      <c r="AD13" s="4">
        <v>152.80000000000001</v>
      </c>
      <c r="AE13" s="4">
        <v>28</v>
      </c>
      <c r="AF13" s="16">
        <f t="shared" si="0"/>
        <v>5.6000000000000001E-2</v>
      </c>
      <c r="AR13" s="4">
        <v>7</v>
      </c>
      <c r="AS13" s="4">
        <v>86.63</v>
      </c>
      <c r="AT13" s="4">
        <v>14</v>
      </c>
      <c r="AU13" s="16">
        <f t="shared" si="1"/>
        <v>2.8000000000000001E-2</v>
      </c>
      <c r="BG13" s="4">
        <v>7</v>
      </c>
      <c r="BH13" s="4"/>
      <c r="BI13" s="4"/>
      <c r="BJ13" s="16">
        <f t="shared" si="2"/>
        <v>0</v>
      </c>
    </row>
    <row r="14" spans="1:73">
      <c r="F14" s="4">
        <v>8</v>
      </c>
      <c r="G14" s="1">
        <v>10</v>
      </c>
      <c r="H14" s="4">
        <v>25.46</v>
      </c>
      <c r="I14" s="4">
        <v>3</v>
      </c>
      <c r="J14" s="16">
        <f t="shared" si="4"/>
        <v>6.0000000000000001E-3</v>
      </c>
      <c r="N14" s="4">
        <v>8</v>
      </c>
      <c r="O14" s="4">
        <v>617.59</v>
      </c>
      <c r="P14" s="4">
        <v>430</v>
      </c>
      <c r="Q14" s="16">
        <f t="shared" si="5"/>
        <v>0.86</v>
      </c>
      <c r="AC14" s="4">
        <v>8</v>
      </c>
      <c r="AD14" s="4">
        <v>111.08</v>
      </c>
      <c r="AE14" s="4">
        <v>14</v>
      </c>
      <c r="AF14" s="16">
        <f t="shared" si="0"/>
        <v>2.8000000000000001E-2</v>
      </c>
      <c r="AR14" s="4">
        <v>8</v>
      </c>
      <c r="AS14" s="4">
        <v>98.84</v>
      </c>
      <c r="AT14" s="4">
        <v>14</v>
      </c>
      <c r="AU14" s="16">
        <f t="shared" si="1"/>
        <v>2.8000000000000001E-2</v>
      </c>
      <c r="BG14" s="4">
        <v>8</v>
      </c>
      <c r="BH14" s="4"/>
      <c r="BI14" s="4"/>
      <c r="BJ14" s="16">
        <f t="shared" si="2"/>
        <v>0</v>
      </c>
    </row>
    <row r="15" spans="1:73">
      <c r="F15" s="4">
        <v>9</v>
      </c>
      <c r="G15" s="1">
        <v>10</v>
      </c>
      <c r="H15" s="4">
        <v>0</v>
      </c>
      <c r="I15" s="4">
        <v>1</v>
      </c>
      <c r="J15" s="16">
        <f t="shared" si="4"/>
        <v>2E-3</v>
      </c>
      <c r="N15" s="4">
        <v>9</v>
      </c>
      <c r="O15" s="4">
        <v>402.4</v>
      </c>
      <c r="P15" s="4">
        <v>369</v>
      </c>
      <c r="Q15" s="16">
        <f t="shared" si="5"/>
        <v>0.73799999999999999</v>
      </c>
      <c r="AC15" s="4">
        <v>9</v>
      </c>
      <c r="AD15" s="4">
        <v>42.7</v>
      </c>
      <c r="AE15" s="4">
        <v>5</v>
      </c>
      <c r="AF15" s="16">
        <f t="shared" si="0"/>
        <v>0.01</v>
      </c>
      <c r="AR15" s="4">
        <v>9</v>
      </c>
      <c r="AS15" s="4">
        <v>49.92</v>
      </c>
      <c r="AT15" s="4">
        <v>5</v>
      </c>
      <c r="AU15" s="16">
        <f t="shared" si="1"/>
        <v>0.01</v>
      </c>
      <c r="BG15" s="4">
        <v>9</v>
      </c>
      <c r="BH15" s="4"/>
      <c r="BI15" s="4"/>
      <c r="BJ15" s="16">
        <f t="shared" si="2"/>
        <v>0</v>
      </c>
    </row>
    <row r="16" spans="1:73">
      <c r="F16" s="4">
        <v>10</v>
      </c>
      <c r="G16" s="1">
        <v>10</v>
      </c>
      <c r="H16" s="4">
        <v>0</v>
      </c>
      <c r="I16" s="4">
        <v>1</v>
      </c>
      <c r="J16" s="16">
        <f t="shared" si="4"/>
        <v>2E-3</v>
      </c>
      <c r="N16" s="4">
        <v>10</v>
      </c>
      <c r="O16" s="4">
        <v>495.24</v>
      </c>
      <c r="P16" s="4">
        <v>390</v>
      </c>
      <c r="Q16" s="16">
        <f t="shared" si="5"/>
        <v>0.78</v>
      </c>
      <c r="AC16" s="4">
        <v>10</v>
      </c>
      <c r="AD16" s="4">
        <v>285.08999999999997</v>
      </c>
      <c r="AE16" s="4">
        <v>68</v>
      </c>
      <c r="AF16" s="16">
        <f t="shared" si="0"/>
        <v>0.13600000000000001</v>
      </c>
      <c r="AR16" s="4">
        <v>10</v>
      </c>
      <c r="AS16" s="4">
        <v>128.31</v>
      </c>
      <c r="AT16" s="4">
        <v>18</v>
      </c>
      <c r="AU16" s="16">
        <f t="shared" si="1"/>
        <v>3.5999999999999997E-2</v>
      </c>
      <c r="BG16" s="4">
        <v>10</v>
      </c>
      <c r="BH16" s="4"/>
      <c r="BI16" s="4"/>
      <c r="BJ16" s="16">
        <f t="shared" si="2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691.51</v>
      </c>
      <c r="P17" s="4">
        <v>401</v>
      </c>
      <c r="Q17" s="16">
        <f t="shared" si="5"/>
        <v>0.80200000000000005</v>
      </c>
      <c r="AC17" s="4">
        <v>11</v>
      </c>
      <c r="AD17" s="4">
        <v>121.1</v>
      </c>
      <c r="AE17" s="4">
        <v>23</v>
      </c>
      <c r="AF17" s="16">
        <f t="shared" si="0"/>
        <v>4.5999999999999999E-2</v>
      </c>
      <c r="AR17" s="4">
        <v>11</v>
      </c>
      <c r="AS17" s="4">
        <v>294.55</v>
      </c>
      <c r="AT17" s="4">
        <v>64</v>
      </c>
      <c r="AU17" s="16">
        <f t="shared" si="1"/>
        <v>0.128</v>
      </c>
      <c r="BG17" s="4">
        <v>11</v>
      </c>
      <c r="BH17" s="4"/>
      <c r="BI17" s="4"/>
      <c r="BJ17" s="16">
        <f t="shared" si="2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495.24</v>
      </c>
      <c r="P18" s="4">
        <v>454</v>
      </c>
      <c r="Q18" s="16">
        <f t="shared" si="5"/>
        <v>0.90800000000000003</v>
      </c>
      <c r="AC18" s="4">
        <v>12</v>
      </c>
      <c r="AD18" s="4" t="s">
        <v>47</v>
      </c>
      <c r="AE18" s="4">
        <v>96</v>
      </c>
      <c r="AF18" s="16">
        <f t="shared" si="0"/>
        <v>0.192</v>
      </c>
      <c r="AR18" s="4">
        <v>12</v>
      </c>
      <c r="AS18" s="4">
        <v>213.94</v>
      </c>
      <c r="AT18" s="4">
        <v>31</v>
      </c>
      <c r="AU18" s="16">
        <f t="shared" si="1"/>
        <v>6.2E-2</v>
      </c>
      <c r="BG18" s="4">
        <v>12</v>
      </c>
      <c r="BH18" s="4"/>
      <c r="BI18" s="4"/>
      <c r="BJ18" s="16">
        <f t="shared" si="2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585.86</v>
      </c>
      <c r="P19" s="4">
        <v>456</v>
      </c>
      <c r="Q19" s="16">
        <f t="shared" si="5"/>
        <v>0.91200000000000003</v>
      </c>
      <c r="AC19" s="4">
        <v>13</v>
      </c>
      <c r="AD19" s="4">
        <v>86.63</v>
      </c>
      <c r="AE19" s="4">
        <v>17</v>
      </c>
      <c r="AF19" s="16">
        <f t="shared" si="0"/>
        <v>3.4000000000000002E-2</v>
      </c>
      <c r="AR19" s="4">
        <v>13</v>
      </c>
      <c r="AS19" s="4">
        <v>103.85</v>
      </c>
      <c r="AT19" s="4">
        <v>13</v>
      </c>
      <c r="AU19" s="16">
        <f t="shared" si="1"/>
        <v>2.5999999999999999E-2</v>
      </c>
      <c r="BG19" s="4">
        <v>13</v>
      </c>
      <c r="BH19" s="4"/>
      <c r="BI19" s="4"/>
      <c r="BJ19" s="16">
        <f t="shared" si="2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466.35</v>
      </c>
      <c r="P20" s="4">
        <v>454</v>
      </c>
      <c r="Q20" s="16">
        <f t="shared" si="5"/>
        <v>0.90800000000000003</v>
      </c>
      <c r="AC20" s="4">
        <v>14</v>
      </c>
      <c r="AD20" s="4">
        <v>37.700000000000003</v>
      </c>
      <c r="AE20" s="4">
        <v>6</v>
      </c>
      <c r="AF20" s="16">
        <f t="shared" si="0"/>
        <v>1.2E-2</v>
      </c>
      <c r="AR20" s="4">
        <v>14</v>
      </c>
      <c r="AS20" s="4">
        <v>37.69</v>
      </c>
      <c r="AT20" s="4">
        <v>4</v>
      </c>
      <c r="AU20" s="16">
        <f t="shared" si="1"/>
        <v>8.0000000000000002E-3</v>
      </c>
      <c r="BG20" s="4">
        <v>14</v>
      </c>
      <c r="BH20" s="4"/>
      <c r="BI20" s="4"/>
      <c r="BJ20" s="16">
        <f t="shared" si="2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779.36</v>
      </c>
      <c r="P21" s="4">
        <v>431</v>
      </c>
      <c r="Q21" s="16">
        <f t="shared" si="5"/>
        <v>0.86199999999999999</v>
      </c>
      <c r="AC21" s="4">
        <v>15</v>
      </c>
      <c r="AD21" s="4">
        <v>0</v>
      </c>
      <c r="AE21" s="4">
        <v>1</v>
      </c>
      <c r="AF21" s="16">
        <f t="shared" si="0"/>
        <v>2E-3</v>
      </c>
      <c r="AR21" s="4">
        <v>15</v>
      </c>
      <c r="AS21" s="4">
        <v>0</v>
      </c>
      <c r="AT21" s="4">
        <v>1</v>
      </c>
      <c r="AU21" s="16">
        <f t="shared" si="1"/>
        <v>2E-3</v>
      </c>
      <c r="BG21" s="4">
        <v>15</v>
      </c>
      <c r="BH21" s="4"/>
      <c r="BI21" s="4"/>
      <c r="BJ21" s="16">
        <f t="shared" si="2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566.42999999999995</v>
      </c>
      <c r="P22" s="4">
        <v>429</v>
      </c>
      <c r="Q22" s="16">
        <f t="shared" si="5"/>
        <v>0.85799999999999998</v>
      </c>
      <c r="AC22" s="4">
        <v>16</v>
      </c>
      <c r="AD22" s="4">
        <v>111.08</v>
      </c>
      <c r="AE22" s="4">
        <v>28</v>
      </c>
      <c r="AF22" s="16">
        <f t="shared" si="0"/>
        <v>5.6000000000000001E-2</v>
      </c>
      <c r="AR22" s="4">
        <v>16</v>
      </c>
      <c r="AS22" s="4">
        <v>49.93</v>
      </c>
      <c r="AT22" s="4">
        <v>9</v>
      </c>
      <c r="AU22" s="16">
        <f t="shared" si="1"/>
        <v>1.7999999999999999E-2</v>
      </c>
      <c r="BG22" s="4">
        <v>16</v>
      </c>
      <c r="BH22" s="4"/>
      <c r="BI22" s="4"/>
      <c r="BJ22" s="16">
        <f t="shared" si="2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613.13</v>
      </c>
      <c r="P23" s="4">
        <v>427</v>
      </c>
      <c r="Q23" s="16">
        <f t="shared" si="5"/>
        <v>0.85399999999999998</v>
      </c>
      <c r="AC23" s="4">
        <v>17</v>
      </c>
      <c r="AD23" s="4">
        <v>25.46</v>
      </c>
      <c r="AE23" s="4">
        <v>3</v>
      </c>
      <c r="AF23" s="16">
        <f t="shared" si="0"/>
        <v>6.0000000000000001E-3</v>
      </c>
      <c r="AR23" s="4">
        <v>17</v>
      </c>
      <c r="AS23" s="4">
        <v>25.46</v>
      </c>
      <c r="AT23" s="4">
        <v>3</v>
      </c>
      <c r="AU23" s="16">
        <f t="shared" si="1"/>
        <v>6.0000000000000001E-3</v>
      </c>
      <c r="BG23" s="4">
        <v>17</v>
      </c>
      <c r="BH23" s="4"/>
      <c r="BI23" s="4"/>
      <c r="BJ23" s="16">
        <f t="shared" si="2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529.76</v>
      </c>
      <c r="P24" s="4">
        <v>454</v>
      </c>
      <c r="Q24" s="16">
        <f t="shared" si="5"/>
        <v>0.90800000000000003</v>
      </c>
      <c r="AC24" s="4">
        <v>18</v>
      </c>
      <c r="AD24" s="4">
        <v>74.39</v>
      </c>
      <c r="AE24" s="4">
        <v>9</v>
      </c>
      <c r="AF24" s="16">
        <f t="shared" si="0"/>
        <v>1.7999999999999999E-2</v>
      </c>
      <c r="AR24" s="4">
        <v>18</v>
      </c>
      <c r="AS24" s="4">
        <v>74.39</v>
      </c>
      <c r="AT24" s="4">
        <v>8</v>
      </c>
      <c r="AU24" s="16">
        <f t="shared" si="1"/>
        <v>1.6E-2</v>
      </c>
      <c r="BG24" s="4">
        <v>18</v>
      </c>
      <c r="BH24" s="4"/>
      <c r="BI24" s="4"/>
      <c r="BJ24" s="16">
        <f t="shared" si="2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395.19</v>
      </c>
      <c r="P25" s="4">
        <v>462</v>
      </c>
      <c r="Q25" s="16">
        <f t="shared" si="5"/>
        <v>0.92400000000000004</v>
      </c>
      <c r="AC25" s="4">
        <v>19</v>
      </c>
      <c r="AD25" s="4">
        <v>182.25</v>
      </c>
      <c r="AE25" s="4">
        <v>53</v>
      </c>
      <c r="AF25" s="16">
        <f t="shared" si="0"/>
        <v>0.106</v>
      </c>
      <c r="AR25" s="4">
        <v>19</v>
      </c>
      <c r="AS25" s="4">
        <v>74.39</v>
      </c>
      <c r="AT25" s="4">
        <v>15</v>
      </c>
      <c r="AU25" s="16">
        <f t="shared" si="1"/>
        <v>0.03</v>
      </c>
      <c r="BG25" s="4">
        <v>19</v>
      </c>
      <c r="BH25" s="4"/>
      <c r="BI25" s="4"/>
      <c r="BJ25" s="16">
        <f t="shared" si="2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671.51</v>
      </c>
      <c r="P26" s="4">
        <v>427</v>
      </c>
      <c r="Q26" s="16">
        <f t="shared" si="5"/>
        <v>0.85399999999999998</v>
      </c>
      <c r="AC26" s="4">
        <v>20</v>
      </c>
      <c r="AD26" s="4">
        <v>54.93</v>
      </c>
      <c r="AE26" s="4">
        <v>8</v>
      </c>
      <c r="AF26" s="16">
        <f t="shared" si="0"/>
        <v>1.6E-2</v>
      </c>
      <c r="AR26" s="4">
        <v>20</v>
      </c>
      <c r="AS26" s="4">
        <v>49.93</v>
      </c>
      <c r="AT26" s="4">
        <v>8</v>
      </c>
      <c r="AU26" s="16">
        <f t="shared" si="1"/>
        <v>1.6E-2</v>
      </c>
      <c r="BG26" s="4">
        <v>20</v>
      </c>
      <c r="BH26" s="4"/>
      <c r="BI26" s="4"/>
      <c r="BJ26" s="16">
        <f t="shared" si="2"/>
        <v>0</v>
      </c>
    </row>
    <row r="27" spans="1:73">
      <c r="H27" s="1"/>
    </row>
    <row r="28" spans="1:73">
      <c r="A28" s="182" t="s">
        <v>10</v>
      </c>
      <c r="B28" s="182"/>
      <c r="H28" s="1"/>
    </row>
    <row r="29" spans="1:73">
      <c r="A29" s="10">
        <v>1</v>
      </c>
      <c r="B29" s="11" t="s">
        <v>11</v>
      </c>
      <c r="H29" s="1"/>
    </row>
    <row r="30" spans="1:73" ht="15.75">
      <c r="H30" s="1"/>
      <c r="N30" s="183" t="s">
        <v>34</v>
      </c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  <c r="AA30" s="184"/>
      <c r="AB30" s="185"/>
      <c r="AC30" s="190" t="s">
        <v>35</v>
      </c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2"/>
      <c r="AR30" s="186" t="s">
        <v>36</v>
      </c>
      <c r="AS30" s="187"/>
      <c r="AT30" s="187"/>
      <c r="AU30" s="187"/>
      <c r="AV30" s="187"/>
      <c r="AW30" s="187"/>
      <c r="AX30" s="187"/>
      <c r="AY30" s="187"/>
      <c r="AZ30" s="187"/>
      <c r="BA30" s="187"/>
      <c r="BB30" s="187"/>
      <c r="BC30" s="187"/>
      <c r="BD30" s="187"/>
      <c r="BE30" s="187"/>
      <c r="BF30" s="188"/>
      <c r="BG30" s="193" t="s">
        <v>49</v>
      </c>
      <c r="BH30" s="194"/>
      <c r="BI30" s="194"/>
      <c r="BJ30" s="194"/>
      <c r="BK30" s="194"/>
      <c r="BL30" s="194"/>
      <c r="BM30" s="194"/>
      <c r="BN30" s="194"/>
      <c r="BO30" s="194"/>
      <c r="BP30" s="194"/>
      <c r="BQ30" s="194"/>
      <c r="BR30" s="194"/>
      <c r="BS30" s="194"/>
      <c r="BT30" s="194"/>
      <c r="BU30" s="195"/>
    </row>
    <row r="31" spans="1:73" ht="60">
      <c r="A31" s="3" t="s">
        <v>4</v>
      </c>
      <c r="B31" s="3" t="s">
        <v>7</v>
      </c>
      <c r="C31" s="3" t="s">
        <v>8</v>
      </c>
      <c r="D31" s="3" t="s">
        <v>32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12</v>
      </c>
      <c r="L31" s="9" t="s">
        <v>13</v>
      </c>
      <c r="M31" s="9" t="s">
        <v>9</v>
      </c>
      <c r="N31" s="3" t="s">
        <v>43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44</v>
      </c>
      <c r="U31" s="3" t="s">
        <v>45</v>
      </c>
      <c r="V31" s="3" t="s">
        <v>9</v>
      </c>
      <c r="W31" s="41" t="s">
        <v>38</v>
      </c>
      <c r="X31" s="41" t="s">
        <v>41</v>
      </c>
      <c r="Y31" s="41" t="s">
        <v>9</v>
      </c>
      <c r="Z31" s="41" t="s">
        <v>41</v>
      </c>
      <c r="AA31" s="41" t="s">
        <v>37</v>
      </c>
      <c r="AB31" s="41" t="s">
        <v>41</v>
      </c>
      <c r="AC31" s="3" t="s">
        <v>43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44</v>
      </c>
      <c r="AJ31" s="3" t="s">
        <v>45</v>
      </c>
      <c r="AK31" s="3" t="s">
        <v>9</v>
      </c>
      <c r="AL31" s="46" t="s">
        <v>38</v>
      </c>
      <c r="AM31" s="46" t="s">
        <v>41</v>
      </c>
      <c r="AN31" s="46" t="s">
        <v>9</v>
      </c>
      <c r="AO31" s="46" t="s">
        <v>41</v>
      </c>
      <c r="AP31" s="46" t="s">
        <v>37</v>
      </c>
      <c r="AQ31" s="46" t="s">
        <v>41</v>
      </c>
      <c r="AR31" s="3" t="s">
        <v>43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44</v>
      </c>
      <c r="AY31" s="3" t="s">
        <v>45</v>
      </c>
      <c r="AZ31" s="3" t="s">
        <v>9</v>
      </c>
      <c r="BA31" s="107" t="s">
        <v>38</v>
      </c>
      <c r="BB31" s="107" t="s">
        <v>41</v>
      </c>
      <c r="BC31" s="107" t="s">
        <v>9</v>
      </c>
      <c r="BD31" s="107" t="s">
        <v>41</v>
      </c>
      <c r="BE31" s="107" t="s">
        <v>37</v>
      </c>
      <c r="BF31" s="107" t="s">
        <v>41</v>
      </c>
      <c r="BG31" s="3" t="s">
        <v>43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44</v>
      </c>
      <c r="BN31" s="3" t="s">
        <v>45</v>
      </c>
      <c r="BO31" s="3" t="s">
        <v>9</v>
      </c>
      <c r="BP31" s="108" t="s">
        <v>38</v>
      </c>
      <c r="BQ31" s="108" t="s">
        <v>41</v>
      </c>
      <c r="BR31" s="108" t="s">
        <v>9</v>
      </c>
      <c r="BS31" s="108" t="s">
        <v>41</v>
      </c>
      <c r="BT31" s="108" t="s">
        <v>37</v>
      </c>
      <c r="BU31" s="108" t="s">
        <v>41</v>
      </c>
    </row>
    <row r="32" spans="1:73">
      <c r="A32" s="4">
        <f>A7</f>
        <v>500</v>
      </c>
      <c r="B32" s="13">
        <f>B7</f>
        <v>500</v>
      </c>
      <c r="C32" s="13">
        <f t="shared" ref="C32:D32" si="9">C7</f>
        <v>500</v>
      </c>
      <c r="D32" s="13">
        <f t="shared" si="9"/>
        <v>2E-3</v>
      </c>
      <c r="F32" s="4">
        <v>1</v>
      </c>
      <c r="G32" s="1">
        <v>15</v>
      </c>
      <c r="H32" s="4">
        <v>0</v>
      </c>
      <c r="I32" s="4">
        <v>1</v>
      </c>
      <c r="J32" s="16">
        <f>I32/A$32</f>
        <v>2E-3</v>
      </c>
      <c r="K32" s="12">
        <f>AVERAGE(H32:H41)</f>
        <v>27.387</v>
      </c>
      <c r="L32" s="12">
        <f>AVERAGEIF(H32:H41,"&gt;0")</f>
        <v>39.124285714285712</v>
      </c>
      <c r="M32" s="15">
        <f>AVERAGE(J32:J41)</f>
        <v>7.4000000000000012E-3</v>
      </c>
      <c r="N32" s="4">
        <v>1</v>
      </c>
      <c r="O32" s="4">
        <v>334.02</v>
      </c>
      <c r="P32" s="4">
        <v>488</v>
      </c>
      <c r="Q32" s="16">
        <f>P32/A$33</f>
        <v>0.97599999999999998</v>
      </c>
      <c r="R32" s="92">
        <f>AVERAGE(O32:O51)</f>
        <v>286.10050000000001</v>
      </c>
      <c r="S32" s="92">
        <f>AVERAGEIF(O32:O51,"&gt;0")</f>
        <v>286.10050000000001</v>
      </c>
      <c r="T32" s="92">
        <f>VAR(O32:O51)</f>
        <v>979.28709973684067</v>
      </c>
      <c r="U32" s="92">
        <f>STDEV(O32:O51)</f>
        <v>31.293563231706944</v>
      </c>
      <c r="V32" s="93">
        <f>AVERAGE(Q32:Q51)</f>
        <v>0.98539999999999994</v>
      </c>
      <c r="W32" s="44">
        <v>286</v>
      </c>
      <c r="X32" s="62">
        <v>14.6</v>
      </c>
      <c r="Y32" s="62">
        <v>493</v>
      </c>
      <c r="Z32" s="62">
        <v>1.53</v>
      </c>
      <c r="AA32" s="45">
        <f>Y32/$A33</f>
        <v>0.98599999999999999</v>
      </c>
      <c r="AB32" s="45">
        <f>Z32/$A$33</f>
        <v>3.0600000000000002E-3</v>
      </c>
      <c r="AC32" s="4">
        <v>1</v>
      </c>
      <c r="AD32" s="4">
        <v>505.28</v>
      </c>
      <c r="AE32" s="4">
        <v>471</v>
      </c>
      <c r="AF32" s="16">
        <f t="shared" ref="AF32:AF51" si="10">AE32/A$34</f>
        <v>0.94199999999999995</v>
      </c>
      <c r="AG32" s="92">
        <f>AVERAGE(AD32:AD51)</f>
        <v>32252.088500000005</v>
      </c>
      <c r="AH32" s="92">
        <f>AVERAGEIF(AD32:AD51,"&gt;0")</f>
        <v>32252.088500000005</v>
      </c>
      <c r="AI32" s="92">
        <f>VAR(AD32:AD51)</f>
        <v>17062269254.210928</v>
      </c>
      <c r="AJ32" s="92">
        <f>STDEV(AD32:AD51)</f>
        <v>130622.62152556474</v>
      </c>
      <c r="AK32" s="93">
        <f>AVERAGE(AF32:AF51)</f>
        <v>0.84460000000000002</v>
      </c>
      <c r="AL32" s="48">
        <v>476</v>
      </c>
      <c r="AM32" s="63">
        <v>62.1</v>
      </c>
      <c r="AN32" s="63">
        <v>422</v>
      </c>
      <c r="AO32" s="63">
        <v>56</v>
      </c>
      <c r="AP32" s="49">
        <f>AN32/$A34</f>
        <v>0.84399999999999997</v>
      </c>
      <c r="AQ32" s="49">
        <f>AO32/$A$34</f>
        <v>0.112</v>
      </c>
      <c r="AR32" s="4">
        <v>1</v>
      </c>
      <c r="AS32" s="120">
        <v>583.66</v>
      </c>
      <c r="AT32" s="4">
        <v>454</v>
      </c>
      <c r="AU32" s="16">
        <f t="shared" ref="AU32:AU51" si="11">AT32/A$35</f>
        <v>0.90800000000000003</v>
      </c>
      <c r="AV32" s="92">
        <f>AVERAGE(AS32:AS51)</f>
        <v>559.59100000000001</v>
      </c>
      <c r="AW32" s="92">
        <f>AVERAGEIF(AS32:AS51,"&gt;0")</f>
        <v>559.59100000000001</v>
      </c>
      <c r="AX32" s="92">
        <f>VAR(AS32:AS51)</f>
        <v>31059.882598947392</v>
      </c>
      <c r="AY32" s="92">
        <f>STDEV(AS32:AS51)</f>
        <v>176.23814172575524</v>
      </c>
      <c r="AZ32" s="93">
        <f>AVERAGE(AU32:AU51)</f>
        <v>0.69140000000000001</v>
      </c>
      <c r="BA32" s="121">
        <v>560</v>
      </c>
      <c r="BB32" s="122">
        <v>82.5</v>
      </c>
      <c r="BC32" s="122">
        <v>346</v>
      </c>
      <c r="BD32" s="122">
        <v>52.3</v>
      </c>
      <c r="BE32" s="123">
        <f>BC32/$A35</f>
        <v>0.69199999999999995</v>
      </c>
      <c r="BF32" s="123">
        <f>BD32/$A$35</f>
        <v>0.1046</v>
      </c>
      <c r="BG32" s="4">
        <v>1</v>
      </c>
      <c r="BH32" s="4"/>
      <c r="BI32" s="4"/>
      <c r="BJ32" s="16">
        <f t="shared" ref="BJ32:BJ51" si="12"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A36" si="13">A8</f>
        <v>500</v>
      </c>
      <c r="B33" s="14">
        <f t="shared" ref="B33:D36" si="14">B8</f>
        <v>158</v>
      </c>
      <c r="C33" s="14">
        <f t="shared" si="14"/>
        <v>158</v>
      </c>
      <c r="D33" s="14">
        <f t="shared" si="14"/>
        <v>2.0028841531805799E-2</v>
      </c>
      <c r="F33" s="4">
        <v>2</v>
      </c>
      <c r="G33" s="1">
        <v>15</v>
      </c>
      <c r="H33" s="4">
        <v>86.61</v>
      </c>
      <c r="I33" s="4">
        <v>8</v>
      </c>
      <c r="J33" s="16">
        <f t="shared" ref="J33:J41" si="15">I33/A$32</f>
        <v>1.6E-2</v>
      </c>
      <c r="N33" s="4">
        <v>2</v>
      </c>
      <c r="O33" s="4">
        <v>297.35000000000002</v>
      </c>
      <c r="P33" s="4">
        <v>491</v>
      </c>
      <c r="Q33" s="16">
        <f t="shared" ref="Q33:Q51" si="16">P33/A$33</f>
        <v>0.98199999999999998</v>
      </c>
      <c r="AC33" s="4">
        <v>2</v>
      </c>
      <c r="AD33" s="4">
        <v>206.72</v>
      </c>
      <c r="AE33" s="4">
        <v>150</v>
      </c>
      <c r="AF33" s="16">
        <f t="shared" si="10"/>
        <v>0.3</v>
      </c>
      <c r="AO33" s="64"/>
      <c r="AR33" s="4">
        <v>2</v>
      </c>
      <c r="AS33" s="4">
        <v>292.38</v>
      </c>
      <c r="AT33" s="4">
        <v>146</v>
      </c>
      <c r="AU33" s="16">
        <f t="shared" si="11"/>
        <v>0.29199999999999998</v>
      </c>
      <c r="BG33" s="4">
        <v>2</v>
      </c>
      <c r="BH33" s="4"/>
      <c r="BI33" s="4"/>
      <c r="BJ33" s="16">
        <f t="shared" si="12"/>
        <v>0</v>
      </c>
    </row>
    <row r="34" spans="1:62">
      <c r="A34" s="4">
        <f t="shared" si="13"/>
        <v>500</v>
      </c>
      <c r="B34" s="47">
        <f t="shared" si="14"/>
        <v>224</v>
      </c>
      <c r="C34" s="47">
        <f t="shared" si="14"/>
        <v>224</v>
      </c>
      <c r="D34" s="47">
        <f t="shared" si="14"/>
        <v>9.9649234693877549E-3</v>
      </c>
      <c r="F34" s="4">
        <v>3</v>
      </c>
      <c r="G34" s="1">
        <v>15</v>
      </c>
      <c r="H34" s="4">
        <v>13.23</v>
      </c>
      <c r="I34" s="4">
        <v>2</v>
      </c>
      <c r="J34" s="16">
        <f t="shared" si="15"/>
        <v>4.0000000000000001E-3</v>
      </c>
      <c r="N34" s="4">
        <v>3</v>
      </c>
      <c r="O34" s="4">
        <v>223.96</v>
      </c>
      <c r="P34" s="4">
        <v>498</v>
      </c>
      <c r="Q34" s="16">
        <f t="shared" si="16"/>
        <v>0.996</v>
      </c>
      <c r="AC34" s="4">
        <v>3</v>
      </c>
      <c r="AD34" s="4">
        <v>468.57</v>
      </c>
      <c r="AE34" s="4">
        <v>479</v>
      </c>
      <c r="AF34" s="16">
        <f t="shared" si="10"/>
        <v>0.95799999999999996</v>
      </c>
      <c r="AR34" s="4">
        <v>3</v>
      </c>
      <c r="AS34" s="4">
        <v>857.77</v>
      </c>
      <c r="AT34" s="4">
        <v>412</v>
      </c>
      <c r="AU34" s="16">
        <f t="shared" si="11"/>
        <v>0.82399999999999995</v>
      </c>
      <c r="BG34" s="4">
        <v>3</v>
      </c>
      <c r="BH34" s="4"/>
      <c r="BI34" s="4"/>
      <c r="BJ34" s="16">
        <f t="shared" si="12"/>
        <v>0</v>
      </c>
    </row>
    <row r="35" spans="1:62">
      <c r="A35" s="4">
        <f t="shared" si="13"/>
        <v>500</v>
      </c>
      <c r="B35" s="50">
        <f t="shared" si="14"/>
        <v>250</v>
      </c>
      <c r="C35" s="50">
        <f t="shared" si="14"/>
        <v>250</v>
      </c>
      <c r="D35" s="50">
        <f t="shared" si="14"/>
        <v>8.0000000000000002E-3</v>
      </c>
      <c r="F35" s="4">
        <v>4</v>
      </c>
      <c r="G35" s="1">
        <v>15</v>
      </c>
      <c r="H35" s="4">
        <v>0</v>
      </c>
      <c r="I35" s="4">
        <v>1</v>
      </c>
      <c r="J35" s="16">
        <f t="shared" si="15"/>
        <v>2E-3</v>
      </c>
      <c r="N35" s="4">
        <v>4</v>
      </c>
      <c r="O35" s="4">
        <v>292.32</v>
      </c>
      <c r="P35" s="4">
        <v>491</v>
      </c>
      <c r="Q35" s="16">
        <f t="shared" si="16"/>
        <v>0.98199999999999998</v>
      </c>
      <c r="AC35" s="4">
        <v>4</v>
      </c>
      <c r="AD35" s="4">
        <v>98.84</v>
      </c>
      <c r="AE35" s="4">
        <v>13</v>
      </c>
      <c r="AF35" s="16">
        <f t="shared" si="10"/>
        <v>2.5999999999999999E-2</v>
      </c>
      <c r="AR35" s="4">
        <v>4</v>
      </c>
      <c r="AS35" s="4">
        <v>25.46</v>
      </c>
      <c r="AT35" s="4">
        <v>3</v>
      </c>
      <c r="AU35" s="16">
        <f t="shared" si="11"/>
        <v>6.0000000000000001E-3</v>
      </c>
      <c r="BG35" s="4">
        <v>4</v>
      </c>
      <c r="BH35" s="4"/>
      <c r="BI35" s="4"/>
      <c r="BJ35" s="16">
        <f t="shared" si="12"/>
        <v>0</v>
      </c>
    </row>
    <row r="36" spans="1:62">
      <c r="A36" s="4">
        <f t="shared" si="13"/>
        <v>500</v>
      </c>
      <c r="B36" s="111">
        <f t="shared" si="14"/>
        <v>707</v>
      </c>
      <c r="C36" s="111">
        <f t="shared" si="14"/>
        <v>707</v>
      </c>
      <c r="D36" s="111">
        <f t="shared" si="14"/>
        <v>1.0003020912315518E-3</v>
      </c>
      <c r="F36" s="4">
        <v>5</v>
      </c>
      <c r="G36" s="1">
        <v>15</v>
      </c>
      <c r="H36" s="4">
        <v>54.93</v>
      </c>
      <c r="I36" s="4">
        <v>6</v>
      </c>
      <c r="J36" s="16">
        <f t="shared" si="15"/>
        <v>1.2E-2</v>
      </c>
      <c r="N36" s="4">
        <v>5</v>
      </c>
      <c r="O36" s="4">
        <v>307.33999999999997</v>
      </c>
      <c r="P36" s="4">
        <v>492</v>
      </c>
      <c r="Q36" s="16">
        <f t="shared" si="16"/>
        <v>0.98399999999999999</v>
      </c>
      <c r="AC36" s="4">
        <v>5</v>
      </c>
      <c r="AD36" s="4">
        <v>493.01</v>
      </c>
      <c r="AE36" s="4">
        <v>448</v>
      </c>
      <c r="AF36" s="16">
        <f t="shared" si="10"/>
        <v>0.89600000000000002</v>
      </c>
      <c r="AR36" s="4">
        <v>5</v>
      </c>
      <c r="AS36" s="4">
        <v>554.19000000000005</v>
      </c>
      <c r="AT36" s="4">
        <v>405</v>
      </c>
      <c r="AU36" s="16">
        <f t="shared" si="11"/>
        <v>0.81</v>
      </c>
      <c r="BG36" s="4">
        <v>5</v>
      </c>
      <c r="BH36" s="4"/>
      <c r="BI36" s="4"/>
      <c r="BJ36" s="16">
        <f t="shared" si="12"/>
        <v>0</v>
      </c>
    </row>
    <row r="37" spans="1:62">
      <c r="A37" s="1">
        <f t="shared" ref="A37:D37" si="17">A12</f>
        <v>500</v>
      </c>
      <c r="B37" s="128">
        <f t="shared" si="17"/>
        <v>1000</v>
      </c>
      <c r="C37" s="128">
        <f t="shared" si="17"/>
        <v>1000</v>
      </c>
      <c r="D37" s="136">
        <f t="shared" si="17"/>
        <v>5.0000000000000001E-4</v>
      </c>
      <c r="F37" s="4">
        <v>6</v>
      </c>
      <c r="G37" s="1">
        <v>15</v>
      </c>
      <c r="H37" s="4">
        <v>13.23</v>
      </c>
      <c r="I37" s="4">
        <v>2</v>
      </c>
      <c r="J37" s="16">
        <f t="shared" si="15"/>
        <v>4.0000000000000001E-3</v>
      </c>
      <c r="N37" s="4">
        <v>6</v>
      </c>
      <c r="O37" s="4">
        <v>260.64</v>
      </c>
      <c r="P37" s="4">
        <v>490</v>
      </c>
      <c r="Q37" s="16">
        <f t="shared" si="16"/>
        <v>0.98</v>
      </c>
      <c r="AC37" s="4">
        <v>6</v>
      </c>
      <c r="AD37" s="4">
        <v>585.89</v>
      </c>
      <c r="AE37" s="4">
        <v>444</v>
      </c>
      <c r="AF37" s="16">
        <f t="shared" si="10"/>
        <v>0.88800000000000001</v>
      </c>
      <c r="AR37" s="4">
        <v>6</v>
      </c>
      <c r="AS37" s="4">
        <v>661.53</v>
      </c>
      <c r="AT37" s="4">
        <v>352</v>
      </c>
      <c r="AU37" s="16">
        <f t="shared" si="11"/>
        <v>0.70399999999999996</v>
      </c>
      <c r="BG37" s="4">
        <v>6</v>
      </c>
      <c r="BH37" s="4"/>
      <c r="BI37" s="4"/>
      <c r="BJ37" s="16">
        <f t="shared" si="12"/>
        <v>0</v>
      </c>
    </row>
    <row r="38" spans="1:62">
      <c r="A38" s="1">
        <f t="shared" ref="A38:D38" si="18">A13</f>
        <v>500</v>
      </c>
      <c r="B38" s="135">
        <f t="shared" si="18"/>
        <v>2236</v>
      </c>
      <c r="C38" s="135">
        <f t="shared" si="18"/>
        <v>2236</v>
      </c>
      <c r="D38" s="137">
        <f t="shared" si="18"/>
        <v>1.0000608036968648E-4</v>
      </c>
      <c r="F38" s="4">
        <v>7</v>
      </c>
      <c r="G38" s="1">
        <v>15</v>
      </c>
      <c r="H38" s="4">
        <v>42.7</v>
      </c>
      <c r="I38" s="4">
        <v>7</v>
      </c>
      <c r="J38" s="16">
        <f t="shared" si="15"/>
        <v>1.4E-2</v>
      </c>
      <c r="N38" s="4">
        <v>7</v>
      </c>
      <c r="O38" s="4">
        <v>280.11</v>
      </c>
      <c r="P38" s="4">
        <v>496</v>
      </c>
      <c r="Q38" s="16">
        <f t="shared" si="16"/>
        <v>0.99199999999999999</v>
      </c>
      <c r="AC38" s="4">
        <v>7</v>
      </c>
      <c r="AD38" s="4">
        <v>51525</v>
      </c>
      <c r="AE38" s="4">
        <v>463</v>
      </c>
      <c r="AF38" s="16">
        <f t="shared" si="10"/>
        <v>0.92600000000000005</v>
      </c>
      <c r="AR38" s="4">
        <v>7</v>
      </c>
      <c r="AS38" s="4">
        <v>826.11</v>
      </c>
      <c r="AT38" s="4">
        <v>379</v>
      </c>
      <c r="AU38" s="16">
        <f t="shared" si="11"/>
        <v>0.75800000000000001</v>
      </c>
      <c r="BG38" s="4">
        <v>7</v>
      </c>
      <c r="BH38" s="4"/>
      <c r="BI38" s="4"/>
      <c r="BJ38" s="16">
        <f t="shared" si="12"/>
        <v>0</v>
      </c>
    </row>
    <row r="39" spans="1:62">
      <c r="F39" s="4">
        <v>8</v>
      </c>
      <c r="G39" s="1">
        <v>15</v>
      </c>
      <c r="H39" s="4">
        <v>37.700000000000003</v>
      </c>
      <c r="I39" s="4">
        <v>6</v>
      </c>
      <c r="J39" s="16">
        <f t="shared" si="15"/>
        <v>1.2E-2</v>
      </c>
      <c r="N39" s="4">
        <v>8</v>
      </c>
      <c r="O39" s="4">
        <v>280.08999999999997</v>
      </c>
      <c r="P39" s="4">
        <v>495</v>
      </c>
      <c r="Q39" s="16">
        <f t="shared" si="16"/>
        <v>0.99</v>
      </c>
      <c r="AC39" s="4">
        <v>8</v>
      </c>
      <c r="AD39" s="4">
        <v>585088</v>
      </c>
      <c r="AE39" s="4">
        <v>455</v>
      </c>
      <c r="AF39" s="16">
        <f t="shared" si="10"/>
        <v>0.91</v>
      </c>
      <c r="AR39" s="4">
        <v>8</v>
      </c>
      <c r="AS39" s="4">
        <v>610.92999999999995</v>
      </c>
      <c r="AT39" s="4">
        <v>407</v>
      </c>
      <c r="AU39" s="16">
        <f t="shared" si="11"/>
        <v>0.81399999999999995</v>
      </c>
      <c r="BG39" s="4">
        <v>8</v>
      </c>
      <c r="BH39" s="4"/>
      <c r="BI39" s="4"/>
      <c r="BJ39" s="16">
        <f t="shared" si="12"/>
        <v>0</v>
      </c>
    </row>
    <row r="40" spans="1:62">
      <c r="F40" s="4">
        <v>9</v>
      </c>
      <c r="G40" s="1">
        <v>15</v>
      </c>
      <c r="H40" s="4">
        <v>0</v>
      </c>
      <c r="I40" s="4">
        <v>1</v>
      </c>
      <c r="J40" s="16">
        <f t="shared" si="15"/>
        <v>2E-3</v>
      </c>
      <c r="N40" s="4">
        <v>9</v>
      </c>
      <c r="O40" s="4">
        <v>260.64999999999998</v>
      </c>
      <c r="P40" s="4">
        <v>493</v>
      </c>
      <c r="Q40" s="16">
        <f t="shared" si="16"/>
        <v>0.98599999999999999</v>
      </c>
      <c r="AC40" s="4">
        <v>9</v>
      </c>
      <c r="AD40" s="4">
        <v>488.03</v>
      </c>
      <c r="AE40" s="4">
        <v>418</v>
      </c>
      <c r="AF40" s="16">
        <f t="shared" si="10"/>
        <v>0.83599999999999997</v>
      </c>
      <c r="AR40" s="4">
        <v>9</v>
      </c>
      <c r="AS40" s="4">
        <v>473.57</v>
      </c>
      <c r="AT40" s="4">
        <v>345</v>
      </c>
      <c r="AU40" s="16">
        <f t="shared" si="11"/>
        <v>0.69</v>
      </c>
      <c r="BG40" s="4">
        <v>9</v>
      </c>
      <c r="BH40" s="4"/>
      <c r="BI40" s="4"/>
      <c r="BJ40" s="16">
        <f t="shared" si="12"/>
        <v>0</v>
      </c>
    </row>
    <row r="41" spans="1:62">
      <c r="F41" s="4">
        <v>10</v>
      </c>
      <c r="G41" s="1">
        <v>15</v>
      </c>
      <c r="H41" s="4">
        <v>25.47</v>
      </c>
      <c r="I41" s="4">
        <v>3</v>
      </c>
      <c r="J41" s="16">
        <f t="shared" si="15"/>
        <v>6.0000000000000001E-3</v>
      </c>
      <c r="N41" s="4">
        <v>10</v>
      </c>
      <c r="O41" s="4">
        <v>304.56</v>
      </c>
      <c r="P41" s="4">
        <v>489</v>
      </c>
      <c r="Q41" s="16">
        <f t="shared" si="16"/>
        <v>0.97799999999999998</v>
      </c>
      <c r="AC41" s="4">
        <v>10</v>
      </c>
      <c r="AD41" s="4">
        <v>529.74</v>
      </c>
      <c r="AE41" s="4">
        <v>460</v>
      </c>
      <c r="AF41" s="16">
        <f t="shared" si="10"/>
        <v>0.92</v>
      </c>
      <c r="AR41" s="4">
        <v>10</v>
      </c>
      <c r="AS41" s="4">
        <v>551.97</v>
      </c>
      <c r="AT41" s="4">
        <v>367</v>
      </c>
      <c r="AU41" s="16">
        <f t="shared" si="11"/>
        <v>0.73399999999999999</v>
      </c>
      <c r="BG41" s="4">
        <v>10</v>
      </c>
      <c r="BH41" s="4"/>
      <c r="BI41" s="4"/>
      <c r="BJ41" s="16">
        <f t="shared" si="12"/>
        <v>0</v>
      </c>
    </row>
    <row r="42" spans="1:62">
      <c r="F42" s="4">
        <v>11</v>
      </c>
      <c r="H42" s="17"/>
      <c r="N42" s="4">
        <v>11</v>
      </c>
      <c r="O42" s="4">
        <v>324</v>
      </c>
      <c r="P42" s="4">
        <v>487</v>
      </c>
      <c r="Q42" s="16">
        <f t="shared" si="16"/>
        <v>0.97399999999999998</v>
      </c>
      <c r="AC42" s="4">
        <v>11</v>
      </c>
      <c r="AD42" s="4">
        <v>575.86</v>
      </c>
      <c r="AE42" s="4">
        <v>454</v>
      </c>
      <c r="AF42" s="16">
        <f t="shared" si="10"/>
        <v>0.90800000000000003</v>
      </c>
      <c r="AR42" s="4">
        <v>11</v>
      </c>
      <c r="AS42" s="4">
        <v>642.59</v>
      </c>
      <c r="AT42" s="4">
        <v>212</v>
      </c>
      <c r="AU42" s="16">
        <f t="shared" si="11"/>
        <v>0.42399999999999999</v>
      </c>
      <c r="BG42" s="4">
        <v>11</v>
      </c>
      <c r="BH42" s="4"/>
      <c r="BI42" s="4"/>
      <c r="BJ42" s="16">
        <f t="shared" si="12"/>
        <v>0</v>
      </c>
    </row>
    <row r="43" spans="1:62">
      <c r="F43" s="4">
        <v>12</v>
      </c>
      <c r="N43" s="4">
        <v>12</v>
      </c>
      <c r="O43" s="4">
        <v>319</v>
      </c>
      <c r="P43" s="4">
        <v>491</v>
      </c>
      <c r="Q43" s="16">
        <f t="shared" si="16"/>
        <v>0.98199999999999998</v>
      </c>
      <c r="AC43" s="4">
        <v>12</v>
      </c>
      <c r="AD43" s="4">
        <v>478.04</v>
      </c>
      <c r="AE43" s="4">
        <v>467</v>
      </c>
      <c r="AF43" s="16">
        <f t="shared" si="10"/>
        <v>0.93400000000000005</v>
      </c>
      <c r="AR43" s="4">
        <v>12</v>
      </c>
      <c r="AS43" s="4">
        <v>627.58000000000004</v>
      </c>
      <c r="AT43" s="4">
        <v>392</v>
      </c>
      <c r="AU43" s="16">
        <f t="shared" si="11"/>
        <v>0.78400000000000003</v>
      </c>
      <c r="BG43" s="4">
        <v>12</v>
      </c>
      <c r="BH43" s="4"/>
      <c r="BI43" s="4"/>
      <c r="BJ43" s="16">
        <f t="shared" si="12"/>
        <v>0</v>
      </c>
    </row>
    <row r="44" spans="1:62">
      <c r="F44" s="4">
        <v>13</v>
      </c>
      <c r="N44" s="4">
        <v>13</v>
      </c>
      <c r="O44" s="4">
        <v>309.56</v>
      </c>
      <c r="P44" s="4">
        <v>491</v>
      </c>
      <c r="Q44" s="16">
        <f t="shared" si="16"/>
        <v>0.98199999999999998</v>
      </c>
      <c r="AC44" s="4">
        <v>13</v>
      </c>
      <c r="AD44" s="4">
        <v>495.83</v>
      </c>
      <c r="AE44" s="4">
        <v>479</v>
      </c>
      <c r="AF44" s="16">
        <f t="shared" si="10"/>
        <v>0.95799999999999996</v>
      </c>
      <c r="AR44" s="4">
        <v>13</v>
      </c>
      <c r="AS44" s="4">
        <v>637</v>
      </c>
      <c r="AT44" s="4">
        <v>445</v>
      </c>
      <c r="AU44" s="16">
        <f t="shared" si="11"/>
        <v>0.89</v>
      </c>
      <c r="BG44" s="4">
        <v>13</v>
      </c>
      <c r="BH44" s="4"/>
      <c r="BI44" s="4"/>
      <c r="BJ44" s="16">
        <f t="shared" si="12"/>
        <v>0</v>
      </c>
    </row>
    <row r="45" spans="1:62">
      <c r="F45" s="4">
        <v>14</v>
      </c>
      <c r="N45" s="4">
        <v>14</v>
      </c>
      <c r="O45" s="4">
        <v>233.4</v>
      </c>
      <c r="P45" s="4">
        <v>496</v>
      </c>
      <c r="Q45" s="16">
        <f t="shared" si="16"/>
        <v>0.99199999999999999</v>
      </c>
      <c r="AC45" s="4">
        <v>14</v>
      </c>
      <c r="AD45" s="4">
        <v>407.42</v>
      </c>
      <c r="AE45" s="4">
        <v>469</v>
      </c>
      <c r="AF45" s="16">
        <f t="shared" si="10"/>
        <v>0.93799999999999994</v>
      </c>
      <c r="AR45" s="4">
        <v>14</v>
      </c>
      <c r="AS45" s="4">
        <v>541.96</v>
      </c>
      <c r="AT45" s="4">
        <v>263</v>
      </c>
      <c r="AU45" s="16">
        <f t="shared" si="11"/>
        <v>0.52600000000000002</v>
      </c>
      <c r="BG45" s="4">
        <v>14</v>
      </c>
      <c r="BH45" s="4"/>
      <c r="BI45" s="4"/>
      <c r="BJ45" s="16">
        <f t="shared" si="12"/>
        <v>0</v>
      </c>
    </row>
    <row r="46" spans="1:62">
      <c r="F46" s="4">
        <v>15</v>
      </c>
      <c r="N46" s="4">
        <v>15</v>
      </c>
      <c r="O46" s="4">
        <v>304.52999999999997</v>
      </c>
      <c r="P46" s="4">
        <v>495</v>
      </c>
      <c r="Q46" s="16">
        <f t="shared" si="16"/>
        <v>0.99</v>
      </c>
      <c r="AC46" s="4">
        <v>15</v>
      </c>
      <c r="AD46" s="4">
        <v>667.08</v>
      </c>
      <c r="AE46" s="4">
        <v>466</v>
      </c>
      <c r="AF46" s="16">
        <f t="shared" si="10"/>
        <v>0.93200000000000005</v>
      </c>
      <c r="AR46" s="4">
        <v>15</v>
      </c>
      <c r="AS46" s="4">
        <v>426.88</v>
      </c>
      <c r="AT46" s="4">
        <v>324</v>
      </c>
      <c r="AU46" s="16">
        <f t="shared" si="11"/>
        <v>0.64800000000000002</v>
      </c>
      <c r="BG46" s="4">
        <v>15</v>
      </c>
      <c r="BH46" s="4"/>
      <c r="BI46" s="4"/>
      <c r="BJ46" s="16">
        <f t="shared" si="12"/>
        <v>0</v>
      </c>
    </row>
    <row r="47" spans="1:62">
      <c r="F47" s="4">
        <v>16</v>
      </c>
      <c r="N47" s="4">
        <v>16</v>
      </c>
      <c r="O47" s="4">
        <v>311.79000000000002</v>
      </c>
      <c r="P47" s="4">
        <v>491</v>
      </c>
      <c r="Q47" s="16">
        <f t="shared" si="16"/>
        <v>0.98199999999999998</v>
      </c>
      <c r="AC47" s="4">
        <v>16</v>
      </c>
      <c r="AD47" s="4">
        <v>573.64</v>
      </c>
      <c r="AE47" s="4">
        <v>431</v>
      </c>
      <c r="AF47" s="16">
        <f t="shared" si="10"/>
        <v>0.86199999999999999</v>
      </c>
      <c r="AR47" s="4">
        <v>16</v>
      </c>
      <c r="AS47" s="4">
        <v>561.4</v>
      </c>
      <c r="AT47" s="4">
        <v>364</v>
      </c>
      <c r="AU47" s="16">
        <f t="shared" si="11"/>
        <v>0.72799999999999998</v>
      </c>
      <c r="BG47" s="4">
        <v>16</v>
      </c>
      <c r="BH47" s="4"/>
      <c r="BI47" s="4"/>
      <c r="BJ47" s="16">
        <f t="shared" si="12"/>
        <v>0</v>
      </c>
    </row>
    <row r="48" spans="1:62">
      <c r="F48" s="4">
        <v>17</v>
      </c>
      <c r="N48" s="4">
        <v>17</v>
      </c>
      <c r="O48" s="4">
        <v>275.08</v>
      </c>
      <c r="P48" s="4">
        <v>493</v>
      </c>
      <c r="Q48" s="16">
        <f t="shared" si="16"/>
        <v>0.98599999999999999</v>
      </c>
      <c r="AC48" s="4">
        <v>17</v>
      </c>
      <c r="AD48" s="4">
        <v>493.04</v>
      </c>
      <c r="AE48" s="4">
        <v>472</v>
      </c>
      <c r="AF48" s="16">
        <f t="shared" si="10"/>
        <v>0.94399999999999995</v>
      </c>
      <c r="AR48" s="4">
        <v>17</v>
      </c>
      <c r="AS48" s="4">
        <v>610.34</v>
      </c>
      <c r="AT48" s="4">
        <v>402</v>
      </c>
      <c r="AU48" s="16">
        <f t="shared" si="11"/>
        <v>0.80400000000000005</v>
      </c>
      <c r="BG48" s="4">
        <v>17</v>
      </c>
      <c r="BH48" s="4"/>
      <c r="BI48" s="4"/>
      <c r="BJ48" s="16">
        <f t="shared" si="12"/>
        <v>0</v>
      </c>
    </row>
    <row r="49" spans="1:103">
      <c r="F49" s="4">
        <v>18</v>
      </c>
      <c r="N49" s="4">
        <v>18</v>
      </c>
      <c r="O49" s="4">
        <v>257.85000000000002</v>
      </c>
      <c r="P49" s="4">
        <v>496</v>
      </c>
      <c r="Q49" s="16">
        <f t="shared" si="16"/>
        <v>0.99199999999999999</v>
      </c>
      <c r="AC49" s="4">
        <v>18</v>
      </c>
      <c r="AD49" s="4">
        <v>434.09</v>
      </c>
      <c r="AE49" s="4">
        <v>477</v>
      </c>
      <c r="AF49" s="16">
        <f t="shared" si="10"/>
        <v>0.95399999999999996</v>
      </c>
      <c r="AR49" s="4">
        <v>18</v>
      </c>
      <c r="AS49" s="4">
        <v>554.16999999999996</v>
      </c>
      <c r="AT49" s="4">
        <v>405</v>
      </c>
      <c r="AU49" s="16">
        <f t="shared" si="11"/>
        <v>0.81</v>
      </c>
      <c r="BG49" s="4">
        <v>18</v>
      </c>
      <c r="BH49" s="4"/>
      <c r="BI49" s="4"/>
      <c r="BJ49" s="16">
        <f t="shared" si="12"/>
        <v>0</v>
      </c>
    </row>
    <row r="50" spans="1:103">
      <c r="F50" s="4">
        <v>19</v>
      </c>
      <c r="N50" s="4">
        <v>19</v>
      </c>
      <c r="O50" s="4">
        <v>241.19</v>
      </c>
      <c r="P50" s="4">
        <v>499</v>
      </c>
      <c r="Q50" s="16">
        <f t="shared" si="16"/>
        <v>0.998</v>
      </c>
      <c r="AC50" s="4">
        <v>19</v>
      </c>
      <c r="AD50" s="4">
        <v>349.04</v>
      </c>
      <c r="AE50" s="4">
        <v>468</v>
      </c>
      <c r="AF50" s="16">
        <f t="shared" si="10"/>
        <v>0.93600000000000005</v>
      </c>
      <c r="AR50" s="4">
        <v>19</v>
      </c>
      <c r="AS50" s="4">
        <v>493.04</v>
      </c>
      <c r="AT50" s="4">
        <v>419</v>
      </c>
      <c r="AU50" s="16">
        <f t="shared" si="11"/>
        <v>0.83799999999999997</v>
      </c>
      <c r="BG50" s="4">
        <v>19</v>
      </c>
      <c r="BH50" s="4"/>
      <c r="BI50" s="4"/>
      <c r="BJ50" s="16">
        <f t="shared" si="12"/>
        <v>0</v>
      </c>
    </row>
    <row r="51" spans="1:103">
      <c r="F51" s="4">
        <v>20</v>
      </c>
      <c r="N51" s="4">
        <v>20</v>
      </c>
      <c r="O51" s="4">
        <v>304.57</v>
      </c>
      <c r="P51" s="4">
        <v>492</v>
      </c>
      <c r="Q51" s="16">
        <f t="shared" si="16"/>
        <v>0.98399999999999999</v>
      </c>
      <c r="AC51" s="4">
        <v>20</v>
      </c>
      <c r="AD51" s="4">
        <v>578.65</v>
      </c>
      <c r="AE51" s="4">
        <v>462</v>
      </c>
      <c r="AF51" s="16">
        <f t="shared" si="10"/>
        <v>0.92400000000000004</v>
      </c>
      <c r="AR51" s="4">
        <v>20</v>
      </c>
      <c r="AS51" s="4">
        <v>659.29</v>
      </c>
      <c r="AT51" s="4">
        <v>418</v>
      </c>
      <c r="AU51" s="16">
        <f t="shared" si="11"/>
        <v>0.83599999999999997</v>
      </c>
      <c r="BG51" s="4">
        <v>20</v>
      </c>
      <c r="BH51" s="4"/>
      <c r="BI51" s="4"/>
      <c r="BJ51" s="16">
        <f t="shared" si="12"/>
        <v>0</v>
      </c>
    </row>
    <row r="53" spans="1:103">
      <c r="A53" s="182" t="s">
        <v>10</v>
      </c>
      <c r="B53" s="182"/>
      <c r="H53" s="1"/>
    </row>
    <row r="54" spans="1:103">
      <c r="A54" s="10">
        <v>1</v>
      </c>
      <c r="B54" s="11" t="s">
        <v>11</v>
      </c>
      <c r="H54" s="1"/>
    </row>
    <row r="55" spans="1:103" ht="15.75">
      <c r="H55" s="1"/>
      <c r="N55" s="183" t="s">
        <v>34</v>
      </c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  <c r="AA55" s="184"/>
      <c r="AB55" s="185"/>
      <c r="AC55" s="190" t="s">
        <v>35</v>
      </c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2"/>
      <c r="AR55" s="186" t="s">
        <v>36</v>
      </c>
      <c r="AS55" s="187"/>
      <c r="AT55" s="187"/>
      <c r="AU55" s="187"/>
      <c r="AV55" s="187"/>
      <c r="AW55" s="187"/>
      <c r="AX55" s="187"/>
      <c r="AY55" s="187"/>
      <c r="AZ55" s="187"/>
      <c r="BA55" s="187"/>
      <c r="BB55" s="187"/>
      <c r="BC55" s="187"/>
      <c r="BD55" s="187"/>
      <c r="BE55" s="187"/>
      <c r="BF55" s="188"/>
      <c r="BG55" s="176" t="s">
        <v>49</v>
      </c>
      <c r="BH55" s="177"/>
      <c r="BI55" s="177"/>
      <c r="BJ55" s="177"/>
      <c r="BK55" s="177"/>
      <c r="BL55" s="177"/>
      <c r="BM55" s="177"/>
      <c r="BN55" s="177"/>
      <c r="BO55" s="177"/>
      <c r="BP55" s="177"/>
      <c r="BQ55" s="177"/>
      <c r="BR55" s="177"/>
      <c r="BS55" s="177"/>
      <c r="BT55" s="177"/>
      <c r="BU55" s="178"/>
      <c r="BV55" s="170" t="s">
        <v>52</v>
      </c>
      <c r="BW55" s="171"/>
      <c r="BX55" s="171"/>
      <c r="BY55" s="171"/>
      <c r="BZ55" s="171"/>
      <c r="CA55" s="171"/>
      <c r="CB55" s="171"/>
      <c r="CC55" s="171"/>
      <c r="CD55" s="171"/>
      <c r="CE55" s="171"/>
      <c r="CF55" s="171"/>
      <c r="CG55" s="171"/>
      <c r="CH55" s="171"/>
      <c r="CI55" s="171"/>
      <c r="CJ55" s="172"/>
      <c r="CK55" s="173" t="s">
        <v>53</v>
      </c>
      <c r="CL55" s="174"/>
      <c r="CM55" s="174"/>
      <c r="CN55" s="174"/>
      <c r="CO55" s="174"/>
      <c r="CP55" s="174"/>
      <c r="CQ55" s="174"/>
      <c r="CR55" s="174"/>
      <c r="CS55" s="174"/>
      <c r="CT55" s="174"/>
      <c r="CU55" s="174"/>
      <c r="CV55" s="174"/>
      <c r="CW55" s="174"/>
      <c r="CX55" s="174"/>
      <c r="CY55" s="175"/>
    </row>
    <row r="56" spans="1:103" ht="60">
      <c r="A56" s="3" t="s">
        <v>4</v>
      </c>
      <c r="B56" s="3" t="s">
        <v>7</v>
      </c>
      <c r="C56" s="3" t="s">
        <v>8</v>
      </c>
      <c r="D56" s="3" t="s">
        <v>32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12</v>
      </c>
      <c r="L56" s="9" t="s">
        <v>13</v>
      </c>
      <c r="M56" s="9" t="s">
        <v>9</v>
      </c>
      <c r="N56" s="3" t="s">
        <v>43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44</v>
      </c>
      <c r="U56" s="3" t="s">
        <v>41</v>
      </c>
      <c r="V56" s="3" t="s">
        <v>9</v>
      </c>
      <c r="W56" s="41" t="s">
        <v>38</v>
      </c>
      <c r="X56" s="61" t="s">
        <v>56</v>
      </c>
      <c r="Y56" s="41" t="s">
        <v>9</v>
      </c>
      <c r="Z56" s="41" t="s">
        <v>56</v>
      </c>
      <c r="AA56" s="41" t="s">
        <v>37</v>
      </c>
      <c r="AB56" s="41" t="s">
        <v>56</v>
      </c>
      <c r="AC56" s="3" t="s">
        <v>43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44</v>
      </c>
      <c r="AJ56" s="3" t="s">
        <v>41</v>
      </c>
      <c r="AK56" s="3" t="s">
        <v>9</v>
      </c>
      <c r="AL56" s="46" t="s">
        <v>38</v>
      </c>
      <c r="AM56" s="46" t="s">
        <v>56</v>
      </c>
      <c r="AN56" s="46" t="s">
        <v>9</v>
      </c>
      <c r="AO56" s="46" t="s">
        <v>56</v>
      </c>
      <c r="AP56" s="46" t="s">
        <v>37</v>
      </c>
      <c r="AQ56" s="46" t="s">
        <v>56</v>
      </c>
      <c r="AR56" s="3" t="s">
        <v>43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44</v>
      </c>
      <c r="AY56" s="3" t="s">
        <v>41</v>
      </c>
      <c r="AZ56" s="3" t="s">
        <v>9</v>
      </c>
      <c r="BA56" s="107" t="s">
        <v>38</v>
      </c>
      <c r="BB56" s="107" t="s">
        <v>56</v>
      </c>
      <c r="BC56" s="107" t="s">
        <v>9</v>
      </c>
      <c r="BD56" s="107" t="s">
        <v>56</v>
      </c>
      <c r="BE56" s="107" t="s">
        <v>37</v>
      </c>
      <c r="BF56" s="107" t="s">
        <v>56</v>
      </c>
      <c r="BG56" s="3" t="s">
        <v>43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44</v>
      </c>
      <c r="BN56" s="3" t="s">
        <v>41</v>
      </c>
      <c r="BO56" s="3" t="s">
        <v>9</v>
      </c>
      <c r="BP56" s="108" t="s">
        <v>38</v>
      </c>
      <c r="BQ56" s="108" t="s">
        <v>56</v>
      </c>
      <c r="BR56" s="108" t="s">
        <v>9</v>
      </c>
      <c r="BS56" s="108" t="s">
        <v>56</v>
      </c>
      <c r="BT56" s="108" t="s">
        <v>37</v>
      </c>
      <c r="BU56" s="108" t="s">
        <v>56</v>
      </c>
      <c r="BV56" s="3" t="s">
        <v>43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44</v>
      </c>
      <c r="CC56" s="3" t="s">
        <v>41</v>
      </c>
      <c r="CD56" s="3" t="s">
        <v>9</v>
      </c>
      <c r="CE56" s="127" t="s">
        <v>38</v>
      </c>
      <c r="CF56" s="127" t="s">
        <v>56</v>
      </c>
      <c r="CG56" s="127" t="s">
        <v>9</v>
      </c>
      <c r="CH56" s="127" t="s">
        <v>56</v>
      </c>
      <c r="CI56" s="127" t="s">
        <v>37</v>
      </c>
      <c r="CJ56" s="127" t="s">
        <v>56</v>
      </c>
      <c r="CK56" s="3" t="s">
        <v>43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44</v>
      </c>
      <c r="CR56" s="3" t="s">
        <v>41</v>
      </c>
      <c r="CS56" s="3" t="s">
        <v>9</v>
      </c>
      <c r="CT56" s="133" t="s">
        <v>38</v>
      </c>
      <c r="CU56" s="133" t="s">
        <v>56</v>
      </c>
      <c r="CV56" s="133" t="s">
        <v>9</v>
      </c>
      <c r="CW56" s="133" t="s">
        <v>56</v>
      </c>
      <c r="CX56" s="133" t="s">
        <v>37</v>
      </c>
      <c r="CY56" s="133" t="s">
        <v>56</v>
      </c>
    </row>
    <row r="57" spans="1:103">
      <c r="A57" s="4">
        <f>A32</f>
        <v>500</v>
      </c>
      <c r="B57" s="13">
        <f>B32</f>
        <v>500</v>
      </c>
      <c r="C57" s="13">
        <f t="shared" ref="C57:D57" si="19">C32</f>
        <v>500</v>
      </c>
      <c r="D57" s="13">
        <f t="shared" si="19"/>
        <v>2E-3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216.69</v>
      </c>
      <c r="P57" s="4">
        <v>500</v>
      </c>
      <c r="Q57" s="16">
        <f>P57/A$33</f>
        <v>1</v>
      </c>
      <c r="R57" s="92">
        <f>AVERAGE(O57:O76)</f>
        <v>231.85399999999998</v>
      </c>
      <c r="S57" s="92">
        <f>AVERAGEIF(O57:O76,"&gt;0")</f>
        <v>231.85399999999998</v>
      </c>
      <c r="T57" s="92">
        <f>VAR(O57:O76)</f>
        <v>223.94646736843461</v>
      </c>
      <c r="U57" s="92">
        <f>STDEV(O57:O76)</f>
        <v>14.964841040533461</v>
      </c>
      <c r="V57" s="93">
        <f>AVERAGE(Q57:Q76)</f>
        <v>0.96860000000000002</v>
      </c>
      <c r="W57" s="44">
        <v>232</v>
      </c>
      <c r="X57" s="62">
        <v>7</v>
      </c>
      <c r="Y57" s="62">
        <v>499</v>
      </c>
      <c r="Z57" s="62">
        <v>0.45800000000000002</v>
      </c>
      <c r="AA57" s="45">
        <f>Y57/$A58</f>
        <v>0.998</v>
      </c>
      <c r="AB57" s="45">
        <f>Z57/$A$33</f>
        <v>9.1600000000000004E-4</v>
      </c>
      <c r="AC57" s="4">
        <v>1</v>
      </c>
      <c r="AD57" s="4">
        <v>216.69</v>
      </c>
      <c r="AE57" s="4">
        <v>500</v>
      </c>
      <c r="AF57" s="16">
        <f t="shared" ref="AF57:AF76" si="20">AE57/A$34</f>
        <v>1</v>
      </c>
      <c r="AG57" s="92">
        <f>AVERAGE(AD57:AD76)</f>
        <v>231.85399999999998</v>
      </c>
      <c r="AH57" s="92">
        <f>AVERAGEIF(AD57:AD76,"&gt;0")</f>
        <v>231.85399999999998</v>
      </c>
      <c r="AI57" s="92">
        <f>VAR(AD57:AD76)</f>
        <v>223.94646736843461</v>
      </c>
      <c r="AJ57" s="92">
        <f>STDEV(AD57:AD76)</f>
        <v>14.964841040533461</v>
      </c>
      <c r="AK57" s="93">
        <f>AVERAGE(AF57:AF76)</f>
        <v>0.96860000000000002</v>
      </c>
      <c r="AL57" s="48">
        <v>232</v>
      </c>
      <c r="AM57" s="63">
        <v>7</v>
      </c>
      <c r="AN57" s="63">
        <v>499</v>
      </c>
      <c r="AO57" s="63">
        <v>0.45800000000000002</v>
      </c>
      <c r="AP57" s="49">
        <f>AN57/$A59</f>
        <v>0.998</v>
      </c>
      <c r="AQ57" s="49">
        <f>AO57/$A$34</f>
        <v>9.1600000000000004E-4</v>
      </c>
      <c r="AR57" s="4">
        <v>1</v>
      </c>
      <c r="AS57" s="4">
        <v>216.69</v>
      </c>
      <c r="AT57" s="4">
        <v>500</v>
      </c>
      <c r="AU57" s="16">
        <f t="shared" ref="AU57:AU76" si="21">AT57/A$35</f>
        <v>1</v>
      </c>
      <c r="AV57" s="92">
        <f>AVERAGE(AS57:AS76)</f>
        <v>231.85399999999998</v>
      </c>
      <c r="AW57" s="92">
        <f>AVERAGEIF(AS57:AS76,"&gt;0")</f>
        <v>231.85399999999998</v>
      </c>
      <c r="AX57" s="92">
        <f>VAR(AS57:AS76)</f>
        <v>223.94646736843461</v>
      </c>
      <c r="AY57" s="92">
        <f>STDEV(AS57:AS76)</f>
        <v>14.964841040533461</v>
      </c>
      <c r="AZ57" s="93">
        <f>AVERAGE(AU57:AU76)</f>
        <v>0.96860000000000002</v>
      </c>
      <c r="BA57" s="121">
        <v>232</v>
      </c>
      <c r="BB57" s="122">
        <v>7</v>
      </c>
      <c r="BC57" s="122">
        <v>499</v>
      </c>
      <c r="BD57" s="122">
        <v>0.45800000000000002</v>
      </c>
      <c r="BE57" s="123">
        <f>BC57/$A60</f>
        <v>0.998</v>
      </c>
      <c r="BF57" s="123">
        <f>BD57/$A$35</f>
        <v>9.1600000000000004E-4</v>
      </c>
      <c r="BG57" s="4">
        <v>1</v>
      </c>
      <c r="BH57" s="4">
        <v>475.78</v>
      </c>
      <c r="BI57" s="4">
        <v>468</v>
      </c>
      <c r="BJ57" s="16">
        <f t="shared" ref="BJ57:BJ76" si="22">BI57/A$61</f>
        <v>0.93600000000000005</v>
      </c>
      <c r="BK57" s="92">
        <f>AVERAGE(BH57:BH76)</f>
        <v>433.17950000000002</v>
      </c>
      <c r="BL57" s="92">
        <f>AVERAGEIF(BH57:BH76,"&gt;0")</f>
        <v>433.17950000000002</v>
      </c>
      <c r="BM57" s="92">
        <f>VAR(BH57:BH76)</f>
        <v>10318.996678684201</v>
      </c>
      <c r="BN57" s="92">
        <f>STDEV(BH57:BH76)</f>
        <v>101.58246245629311</v>
      </c>
      <c r="BO57" s="93">
        <f>AVERAGE(BJ57:BJ76)</f>
        <v>0.90079999999999971</v>
      </c>
      <c r="BP57" s="104">
        <v>433</v>
      </c>
      <c r="BQ57" s="105">
        <v>47.5</v>
      </c>
      <c r="BR57" s="105">
        <v>450</v>
      </c>
      <c r="BS57" s="105">
        <v>48.5</v>
      </c>
      <c r="BT57" s="106">
        <f>BR57/$A61</f>
        <v>0.9</v>
      </c>
      <c r="BU57" s="106">
        <f>BS57/$A$61</f>
        <v>9.7000000000000003E-2</v>
      </c>
      <c r="BV57" s="4">
        <v>1</v>
      </c>
      <c r="BW57" s="4">
        <v>233.4</v>
      </c>
      <c r="BX57" s="4">
        <v>53</v>
      </c>
      <c r="BY57" s="16">
        <f t="shared" ref="BY57:BY76" si="23">BX57/A$62</f>
        <v>0.106</v>
      </c>
      <c r="BZ57" s="92">
        <f>AVERAGE(BW57:BW76)</f>
        <v>211.97000000000003</v>
      </c>
      <c r="CA57" s="92">
        <f>AVERAGEIF(BW57:BW76,"&gt;0")</f>
        <v>223.12631578947372</v>
      </c>
      <c r="CB57" s="92">
        <f>VAR(BW57:BW76)</f>
        <v>26768.180136842107</v>
      </c>
      <c r="CC57" s="92">
        <f>STDEV(BW57:BW76)</f>
        <v>163.60984119802239</v>
      </c>
      <c r="CD57" s="93">
        <f>AVERAGE(BY57:BY76)</f>
        <v>0.13939999999999997</v>
      </c>
      <c r="CE57" s="124">
        <v>227</v>
      </c>
      <c r="CF57" s="125">
        <v>75</v>
      </c>
      <c r="CG57" s="125">
        <v>69.7</v>
      </c>
      <c r="CH57" s="125">
        <v>29.7</v>
      </c>
      <c r="CI57" s="126">
        <f>CG57/$A62</f>
        <v>0.1394</v>
      </c>
      <c r="CJ57" s="126">
        <f>CH57/$A$62</f>
        <v>5.9400000000000001E-2</v>
      </c>
      <c r="CK57" s="4">
        <v>1</v>
      </c>
      <c r="CL57" s="4">
        <v>0</v>
      </c>
      <c r="CM57" s="4">
        <v>1</v>
      </c>
      <c r="CN57" s="16">
        <f t="shared" ref="CN57:CN76" si="24">CM57/A$63</f>
        <v>2E-3</v>
      </c>
      <c r="CO57" s="92">
        <f>AVERAGE(CL57:CL76)</f>
        <v>11.458</v>
      </c>
      <c r="CP57" s="92">
        <f>AVERAGEIF(CL57:CL76,"&gt;0")</f>
        <v>25.462222222222223</v>
      </c>
      <c r="CQ57" s="92">
        <f>VAR(CL57:CL76)</f>
        <v>279.15590105263158</v>
      </c>
      <c r="CR57" s="92">
        <f>STDEV(CL57:CL76)</f>
        <v>16.70795921268159</v>
      </c>
      <c r="CS57" s="93">
        <f>AVERAGE(CN57:CN76)</f>
        <v>3.8000000000000013E-3</v>
      </c>
      <c r="CT57" s="130">
        <v>11.5</v>
      </c>
      <c r="CU57" s="131">
        <v>7.82</v>
      </c>
      <c r="CV57" s="131">
        <v>1.9</v>
      </c>
      <c r="CW57" s="131">
        <v>0.624</v>
      </c>
      <c r="CX57" s="132">
        <f>CV57/$A63</f>
        <v>3.8E-3</v>
      </c>
      <c r="CY57" s="132">
        <f>CW57/$A$63</f>
        <v>1.248E-3</v>
      </c>
    </row>
    <row r="58" spans="1:103">
      <c r="A58" s="4">
        <f t="shared" ref="A58:A61" si="25">A33</f>
        <v>500</v>
      </c>
      <c r="B58" s="14">
        <f t="shared" ref="B58:D58" si="26">B33</f>
        <v>158</v>
      </c>
      <c r="C58" s="14">
        <f t="shared" si="26"/>
        <v>158</v>
      </c>
      <c r="D58" s="14">
        <f t="shared" si="26"/>
        <v>2.0028841531805799E-2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220.01</v>
      </c>
      <c r="P58" s="4">
        <v>498</v>
      </c>
      <c r="Q58" s="16">
        <f t="shared" ref="Q58:Q76" si="27">P58/A$33</f>
        <v>0.996</v>
      </c>
      <c r="AC58" s="4">
        <v>2</v>
      </c>
      <c r="AD58" s="4">
        <v>220.01</v>
      </c>
      <c r="AE58" s="4">
        <v>498</v>
      </c>
      <c r="AF58" s="16">
        <f t="shared" si="20"/>
        <v>0.996</v>
      </c>
      <c r="AO58" s="64"/>
      <c r="AR58" s="4">
        <v>2</v>
      </c>
      <c r="AS58" s="4">
        <v>220.01</v>
      </c>
      <c r="AT58" s="4">
        <v>498</v>
      </c>
      <c r="AU58" s="16">
        <f t="shared" si="21"/>
        <v>0.996</v>
      </c>
      <c r="BG58" s="4">
        <v>2</v>
      </c>
      <c r="BH58" s="4">
        <v>510.31</v>
      </c>
      <c r="BI58" s="4">
        <v>475</v>
      </c>
      <c r="BJ58" s="16">
        <f t="shared" si="22"/>
        <v>0.95</v>
      </c>
      <c r="BV58" s="4">
        <v>2</v>
      </c>
      <c r="BW58" s="4">
        <v>299.55</v>
      </c>
      <c r="BX58" s="4">
        <v>69</v>
      </c>
      <c r="BY58" s="16">
        <f t="shared" si="23"/>
        <v>0.13800000000000001</v>
      </c>
      <c r="CK58" s="4">
        <v>2</v>
      </c>
      <c r="CL58" s="4">
        <v>13.23</v>
      </c>
      <c r="CM58" s="4">
        <v>2</v>
      </c>
      <c r="CN58" s="16">
        <f t="shared" si="24"/>
        <v>4.0000000000000001E-3</v>
      </c>
    </row>
    <row r="59" spans="1:103">
      <c r="A59" s="4">
        <f t="shared" si="25"/>
        <v>500</v>
      </c>
      <c r="B59" s="47">
        <f t="shared" ref="B59:D59" si="28">B34</f>
        <v>224</v>
      </c>
      <c r="C59" s="47">
        <f t="shared" si="28"/>
        <v>224</v>
      </c>
      <c r="D59" s="47">
        <f t="shared" si="28"/>
        <v>9.9649234693877549E-3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272.24</v>
      </c>
      <c r="P59" s="4">
        <v>500</v>
      </c>
      <c r="Q59" s="16">
        <f t="shared" si="27"/>
        <v>1</v>
      </c>
      <c r="U59" s="189" t="s">
        <v>57</v>
      </c>
      <c r="AC59" s="4">
        <v>3</v>
      </c>
      <c r="AD59" s="4">
        <v>272.24</v>
      </c>
      <c r="AE59" s="4">
        <v>500</v>
      </c>
      <c r="AF59" s="16">
        <f t="shared" si="20"/>
        <v>1</v>
      </c>
      <c r="AJ59" s="189" t="s">
        <v>57</v>
      </c>
      <c r="AR59" s="4">
        <v>3</v>
      </c>
      <c r="AS59" s="4">
        <v>272.24</v>
      </c>
      <c r="AT59" s="4">
        <v>500</v>
      </c>
      <c r="AU59" s="16">
        <f t="shared" si="21"/>
        <v>1</v>
      </c>
      <c r="AY59" s="189" t="s">
        <v>57</v>
      </c>
      <c r="BG59" s="4">
        <v>3</v>
      </c>
      <c r="BH59" s="4">
        <v>334.02</v>
      </c>
      <c r="BI59" s="4">
        <v>488</v>
      </c>
      <c r="BJ59" s="16">
        <f t="shared" si="22"/>
        <v>0.97599999999999998</v>
      </c>
      <c r="BN59" s="189" t="s">
        <v>57</v>
      </c>
      <c r="BV59" s="4">
        <v>3</v>
      </c>
      <c r="BW59" s="4">
        <v>382.94</v>
      </c>
      <c r="BX59" s="4">
        <v>163</v>
      </c>
      <c r="BY59" s="16">
        <f t="shared" si="23"/>
        <v>0.32600000000000001</v>
      </c>
      <c r="CC59" s="189" t="s">
        <v>57</v>
      </c>
      <c r="CK59" s="4">
        <v>3</v>
      </c>
      <c r="CL59" s="4">
        <v>0</v>
      </c>
      <c r="CM59" s="4">
        <v>1</v>
      </c>
      <c r="CN59" s="16">
        <f t="shared" si="24"/>
        <v>2E-3</v>
      </c>
      <c r="CR59" s="189" t="s">
        <v>57</v>
      </c>
    </row>
    <row r="60" spans="1:103">
      <c r="A60" s="4">
        <f t="shared" si="25"/>
        <v>500</v>
      </c>
      <c r="B60" s="50">
        <f t="shared" ref="B60:D61" si="29">B35</f>
        <v>250</v>
      </c>
      <c r="C60" s="50">
        <f t="shared" si="29"/>
        <v>250</v>
      </c>
      <c r="D60" s="50">
        <f t="shared" si="29"/>
        <v>8.0000000000000002E-3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226.7</v>
      </c>
      <c r="P60" s="4">
        <v>500</v>
      </c>
      <c r="Q60" s="16">
        <f t="shared" si="27"/>
        <v>1</v>
      </c>
      <c r="U60" s="163"/>
      <c r="AC60" s="4">
        <v>4</v>
      </c>
      <c r="AD60" s="4">
        <v>226.7</v>
      </c>
      <c r="AE60" s="4">
        <v>500</v>
      </c>
      <c r="AF60" s="16">
        <f t="shared" si="20"/>
        <v>1</v>
      </c>
      <c r="AJ60" s="163"/>
      <c r="AR60" s="4">
        <v>4</v>
      </c>
      <c r="AS60" s="4">
        <v>226.7</v>
      </c>
      <c r="AT60" s="4">
        <v>500</v>
      </c>
      <c r="AU60" s="16">
        <f t="shared" si="21"/>
        <v>1</v>
      </c>
      <c r="AY60" s="163"/>
      <c r="BG60" s="4">
        <v>4</v>
      </c>
      <c r="BH60" s="4">
        <v>111.07</v>
      </c>
      <c r="BI60" s="4">
        <v>13</v>
      </c>
      <c r="BJ60" s="16">
        <f t="shared" si="22"/>
        <v>2.5999999999999999E-2</v>
      </c>
      <c r="BN60" s="163"/>
      <c r="BV60" s="4">
        <v>4</v>
      </c>
      <c r="BW60" s="4">
        <v>25.46</v>
      </c>
      <c r="BX60" s="4">
        <v>3</v>
      </c>
      <c r="BY60" s="16">
        <f t="shared" si="23"/>
        <v>6.0000000000000001E-3</v>
      </c>
      <c r="CC60" s="163"/>
      <c r="CK60" s="4">
        <v>4</v>
      </c>
      <c r="CL60" s="4">
        <v>0</v>
      </c>
      <c r="CM60" s="4">
        <v>1</v>
      </c>
      <c r="CN60" s="16">
        <f t="shared" si="24"/>
        <v>2E-3</v>
      </c>
      <c r="CR60" s="163"/>
    </row>
    <row r="61" spans="1:103">
      <c r="A61" s="4">
        <f t="shared" si="25"/>
        <v>500</v>
      </c>
      <c r="B61" s="111">
        <f t="shared" si="29"/>
        <v>707</v>
      </c>
      <c r="C61" s="111">
        <f t="shared" si="29"/>
        <v>707</v>
      </c>
      <c r="D61" s="111">
        <f t="shared" si="29"/>
        <v>1.0003020912315518E-3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225.57</v>
      </c>
      <c r="P61" s="4">
        <v>500</v>
      </c>
      <c r="Q61" s="16">
        <f t="shared" si="27"/>
        <v>1</v>
      </c>
      <c r="U61">
        <f>CONFIDENCE(0.05,U57,20)</f>
        <v>6.5585102440865413</v>
      </c>
      <c r="AC61" s="4">
        <v>5</v>
      </c>
      <c r="AD61" s="4">
        <v>225.57</v>
      </c>
      <c r="AE61" s="4">
        <v>500</v>
      </c>
      <c r="AF61" s="16">
        <f t="shared" si="20"/>
        <v>1</v>
      </c>
      <c r="AJ61">
        <f>CONFIDENCE(0.05,AJ57,20)</f>
        <v>6.5585102440865413</v>
      </c>
      <c r="AR61" s="4">
        <v>5</v>
      </c>
      <c r="AS61" s="4">
        <v>225.57</v>
      </c>
      <c r="AT61" s="4">
        <v>500</v>
      </c>
      <c r="AU61" s="16">
        <f t="shared" si="21"/>
        <v>1</v>
      </c>
      <c r="AY61">
        <f>CONFIDENCE(0.05,AY57,20)</f>
        <v>6.5585102440865413</v>
      </c>
      <c r="BG61" s="4">
        <v>5</v>
      </c>
      <c r="BH61" s="4">
        <v>463.57</v>
      </c>
      <c r="BI61" s="4">
        <v>475</v>
      </c>
      <c r="BJ61" s="16">
        <f t="shared" si="22"/>
        <v>0.95</v>
      </c>
      <c r="BN61">
        <f>CONFIDENCE(0.05,BN57,20)</f>
        <v>44.519659035107622</v>
      </c>
      <c r="BV61" s="4">
        <v>5</v>
      </c>
      <c r="BW61" s="4">
        <v>128.31</v>
      </c>
      <c r="BX61" s="4">
        <v>46</v>
      </c>
      <c r="BY61" s="16">
        <f t="shared" si="23"/>
        <v>9.1999999999999998E-2</v>
      </c>
      <c r="CC61">
        <f>CONFIDENCE(0.05,CC57,20)</f>
        <v>71.703856835110827</v>
      </c>
      <c r="CK61" s="4">
        <v>5</v>
      </c>
      <c r="CL61" s="4">
        <v>13.23</v>
      </c>
      <c r="CM61" s="4">
        <v>2</v>
      </c>
      <c r="CN61" s="16">
        <f t="shared" si="24"/>
        <v>4.0000000000000001E-3</v>
      </c>
      <c r="CR61">
        <f>CONFIDENCE(0.05,CR57,20)</f>
        <v>7.3224514284747837</v>
      </c>
    </row>
    <row r="62" spans="1:103">
      <c r="A62" s="1">
        <f t="shared" ref="A62:D62" si="30">A37</f>
        <v>500</v>
      </c>
      <c r="B62" s="128">
        <f t="shared" si="30"/>
        <v>1000</v>
      </c>
      <c r="C62" s="128">
        <f t="shared" si="30"/>
        <v>1000</v>
      </c>
      <c r="D62" s="136">
        <f t="shared" si="30"/>
        <v>5.0000000000000001E-4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220.01</v>
      </c>
      <c r="P62" s="4">
        <v>497</v>
      </c>
      <c r="Q62" s="16">
        <f t="shared" si="27"/>
        <v>0.99399999999999999</v>
      </c>
      <c r="AC62" s="4">
        <v>6</v>
      </c>
      <c r="AD62" s="4">
        <v>220.01</v>
      </c>
      <c r="AE62" s="4">
        <v>497</v>
      </c>
      <c r="AF62" s="16">
        <f t="shared" si="20"/>
        <v>0.99399999999999999</v>
      </c>
      <c r="AR62" s="4">
        <v>6</v>
      </c>
      <c r="AS62" s="4">
        <v>220.01</v>
      </c>
      <c r="AT62" s="4">
        <v>497</v>
      </c>
      <c r="AU62" s="16">
        <f t="shared" si="21"/>
        <v>0.99399999999999999</v>
      </c>
      <c r="BG62" s="4">
        <v>6</v>
      </c>
      <c r="BH62" s="4">
        <v>412.42</v>
      </c>
      <c r="BI62" s="4">
        <v>476</v>
      </c>
      <c r="BJ62" s="16">
        <f t="shared" si="22"/>
        <v>0.95199999999999996</v>
      </c>
      <c r="BV62" s="4">
        <v>6</v>
      </c>
      <c r="BW62" s="4">
        <v>250.62</v>
      </c>
      <c r="BX62" s="4">
        <v>71</v>
      </c>
      <c r="BY62" s="16">
        <f t="shared" si="23"/>
        <v>0.14199999999999999</v>
      </c>
      <c r="CK62" s="4">
        <v>6</v>
      </c>
      <c r="CL62" s="4">
        <v>13.23</v>
      </c>
      <c r="CM62" s="4">
        <v>2</v>
      </c>
      <c r="CN62" s="16">
        <f t="shared" si="24"/>
        <v>4.0000000000000001E-3</v>
      </c>
    </row>
    <row r="63" spans="1:103">
      <c r="A63" s="1">
        <f t="shared" ref="A63:D63" si="31">A38</f>
        <v>500</v>
      </c>
      <c r="B63" s="135">
        <f t="shared" si="31"/>
        <v>2236</v>
      </c>
      <c r="C63" s="135">
        <f t="shared" si="31"/>
        <v>2236</v>
      </c>
      <c r="D63" s="137">
        <f t="shared" si="31"/>
        <v>1.0000608036968648E-4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223.35</v>
      </c>
      <c r="P63" s="4">
        <v>498</v>
      </c>
      <c r="Q63" s="16">
        <f t="shared" si="27"/>
        <v>0.996</v>
      </c>
      <c r="AC63" s="4">
        <v>7</v>
      </c>
      <c r="AD63" s="4">
        <v>223.35</v>
      </c>
      <c r="AE63" s="4">
        <v>498</v>
      </c>
      <c r="AF63" s="16">
        <f t="shared" si="20"/>
        <v>0.996</v>
      </c>
      <c r="AR63" s="4">
        <v>7</v>
      </c>
      <c r="AS63" s="4">
        <v>223.35</v>
      </c>
      <c r="AT63" s="4">
        <v>498</v>
      </c>
      <c r="AU63" s="16">
        <f t="shared" si="21"/>
        <v>0.996</v>
      </c>
      <c r="BG63" s="4">
        <v>7</v>
      </c>
      <c r="BH63" s="4">
        <v>416.87</v>
      </c>
      <c r="BI63" s="4">
        <v>485</v>
      </c>
      <c r="BJ63" s="16">
        <f t="shared" si="22"/>
        <v>0.97</v>
      </c>
      <c r="BV63" s="4">
        <v>7</v>
      </c>
      <c r="BW63" s="4">
        <v>421.89</v>
      </c>
      <c r="BX63" s="4">
        <v>79</v>
      </c>
      <c r="BY63" s="16">
        <f t="shared" si="23"/>
        <v>0.158</v>
      </c>
      <c r="CK63" s="4">
        <v>7</v>
      </c>
      <c r="CL63" s="4">
        <v>13.23</v>
      </c>
      <c r="CM63" s="4">
        <v>2</v>
      </c>
      <c r="CN63" s="16">
        <f t="shared" si="24"/>
        <v>4.0000000000000001E-3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247.24</v>
      </c>
      <c r="P64" s="4">
        <v>500</v>
      </c>
      <c r="Q64" s="16">
        <f t="shared" si="27"/>
        <v>1</v>
      </c>
      <c r="AC64" s="4">
        <v>8</v>
      </c>
      <c r="AD64" s="4">
        <v>247.24</v>
      </c>
      <c r="AE64" s="4">
        <v>500</v>
      </c>
      <c r="AF64" s="16">
        <f t="shared" si="20"/>
        <v>1</v>
      </c>
      <c r="AR64" s="4">
        <v>8</v>
      </c>
      <c r="AS64" s="4">
        <v>247.24</v>
      </c>
      <c r="AT64" s="4">
        <v>500</v>
      </c>
      <c r="AU64" s="16">
        <f t="shared" si="21"/>
        <v>1</v>
      </c>
      <c r="BG64" s="4">
        <v>8</v>
      </c>
      <c r="BH64" s="4">
        <v>351.25</v>
      </c>
      <c r="BI64" s="4">
        <v>484</v>
      </c>
      <c r="BJ64" s="16">
        <f t="shared" si="22"/>
        <v>0.96799999999999997</v>
      </c>
      <c r="BV64" s="4">
        <v>8</v>
      </c>
      <c r="BW64" s="4">
        <v>578.65</v>
      </c>
      <c r="BX64" s="4">
        <v>200</v>
      </c>
      <c r="BY64" s="16">
        <f t="shared" si="23"/>
        <v>0.4</v>
      </c>
      <c r="CK64" s="4">
        <v>8</v>
      </c>
      <c r="CL64" s="4">
        <v>25.46</v>
      </c>
      <c r="CM64" s="4">
        <v>3</v>
      </c>
      <c r="CN64" s="16">
        <f t="shared" si="24"/>
        <v>6.0000000000000001E-3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238.92</v>
      </c>
      <c r="P65" s="4">
        <v>198</v>
      </c>
      <c r="Q65" s="16">
        <f t="shared" si="27"/>
        <v>0.39600000000000002</v>
      </c>
      <c r="AC65" s="4">
        <v>9</v>
      </c>
      <c r="AD65" s="4">
        <v>238.92</v>
      </c>
      <c r="AE65" s="4">
        <v>198</v>
      </c>
      <c r="AF65" s="16">
        <f t="shared" si="20"/>
        <v>0.39600000000000002</v>
      </c>
      <c r="AK65" s="17"/>
      <c r="AR65" s="4">
        <v>9</v>
      </c>
      <c r="AS65" s="4">
        <v>238.92</v>
      </c>
      <c r="AT65" s="4">
        <v>198</v>
      </c>
      <c r="AU65" s="16">
        <f t="shared" si="21"/>
        <v>0.39600000000000002</v>
      </c>
      <c r="BG65" s="4">
        <v>9</v>
      </c>
      <c r="BH65" s="4">
        <v>456.32</v>
      </c>
      <c r="BI65" s="4">
        <v>437</v>
      </c>
      <c r="BJ65" s="16">
        <f t="shared" si="22"/>
        <v>0.874</v>
      </c>
      <c r="BV65" s="4">
        <v>9</v>
      </c>
      <c r="BW65" s="4">
        <v>436.92</v>
      </c>
      <c r="BX65" s="4">
        <v>141</v>
      </c>
      <c r="BY65" s="16">
        <f t="shared" si="23"/>
        <v>0.28199999999999997</v>
      </c>
      <c r="CK65" s="4">
        <v>9</v>
      </c>
      <c r="CL65" s="4">
        <v>0</v>
      </c>
      <c r="CM65" s="4">
        <v>1</v>
      </c>
      <c r="CN65" s="16">
        <f t="shared" si="24"/>
        <v>2E-3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233.92</v>
      </c>
      <c r="P66" s="4">
        <v>498</v>
      </c>
      <c r="Q66" s="16">
        <f t="shared" si="27"/>
        <v>0.996</v>
      </c>
      <c r="AC66" s="4">
        <v>10</v>
      </c>
      <c r="AD66" s="4">
        <v>233.92</v>
      </c>
      <c r="AE66" s="4">
        <v>498</v>
      </c>
      <c r="AF66" s="16">
        <f t="shared" si="20"/>
        <v>0.996</v>
      </c>
      <c r="AR66" s="4">
        <v>10</v>
      </c>
      <c r="AS66" s="4">
        <v>233.92</v>
      </c>
      <c r="AT66" s="4">
        <v>498</v>
      </c>
      <c r="AU66" s="16">
        <f t="shared" si="21"/>
        <v>0.996</v>
      </c>
      <c r="BG66" s="4">
        <v>10</v>
      </c>
      <c r="BH66" s="4">
        <v>463.56</v>
      </c>
      <c r="BI66" s="4">
        <v>468</v>
      </c>
      <c r="BJ66" s="16">
        <f t="shared" si="22"/>
        <v>0.93600000000000005</v>
      </c>
      <c r="BV66" s="4">
        <v>10</v>
      </c>
      <c r="BW66" s="4">
        <v>33.26</v>
      </c>
      <c r="BX66" s="4">
        <v>80</v>
      </c>
      <c r="BY66" s="16">
        <f t="shared" si="23"/>
        <v>0.16</v>
      </c>
      <c r="CK66" s="4">
        <v>10</v>
      </c>
      <c r="CL66" s="4">
        <v>0</v>
      </c>
      <c r="CM66" s="4">
        <v>1</v>
      </c>
      <c r="CN66" s="16">
        <f t="shared" si="24"/>
        <v>2E-3</v>
      </c>
    </row>
    <row r="67" spans="6:92">
      <c r="F67" s="4">
        <v>11</v>
      </c>
      <c r="G67" s="1">
        <v>50</v>
      </c>
      <c r="H67" s="17"/>
      <c r="N67" s="4">
        <v>11</v>
      </c>
      <c r="O67" s="4">
        <v>235.58</v>
      </c>
      <c r="P67" s="4">
        <v>500</v>
      </c>
      <c r="Q67" s="16">
        <f t="shared" si="27"/>
        <v>1</v>
      </c>
      <c r="AC67" s="4">
        <v>11</v>
      </c>
      <c r="AD67" s="4">
        <v>235.58</v>
      </c>
      <c r="AE67" s="4">
        <v>500</v>
      </c>
      <c r="AF67" s="16">
        <f t="shared" si="20"/>
        <v>1</v>
      </c>
      <c r="AR67" s="4">
        <v>11</v>
      </c>
      <c r="AS67" s="4">
        <v>235.58</v>
      </c>
      <c r="AT67" s="4">
        <v>500</v>
      </c>
      <c r="AU67" s="16">
        <f t="shared" si="21"/>
        <v>1</v>
      </c>
      <c r="BG67" s="4">
        <v>11</v>
      </c>
      <c r="BH67" s="4">
        <v>493.03</v>
      </c>
      <c r="BI67" s="4">
        <v>459</v>
      </c>
      <c r="BJ67" s="16">
        <f t="shared" si="22"/>
        <v>0.91800000000000004</v>
      </c>
      <c r="BV67" s="4">
        <v>11</v>
      </c>
      <c r="BW67" s="4">
        <v>155.57</v>
      </c>
      <c r="BX67" s="4">
        <v>34</v>
      </c>
      <c r="BY67" s="16">
        <f t="shared" si="23"/>
        <v>6.8000000000000005E-2</v>
      </c>
      <c r="CK67" s="4">
        <v>11</v>
      </c>
      <c r="CL67" s="4">
        <v>37.700000000000003</v>
      </c>
      <c r="CM67" s="4">
        <v>4</v>
      </c>
      <c r="CN67" s="16">
        <f t="shared" si="24"/>
        <v>8.0000000000000002E-3</v>
      </c>
    </row>
    <row r="68" spans="6:92">
      <c r="F68" s="4">
        <v>12</v>
      </c>
      <c r="G68" s="1">
        <v>50</v>
      </c>
      <c r="N68" s="4">
        <v>12</v>
      </c>
      <c r="O68" s="4">
        <v>208.34</v>
      </c>
      <c r="P68" s="4">
        <v>500</v>
      </c>
      <c r="Q68" s="16">
        <f t="shared" si="27"/>
        <v>1</v>
      </c>
      <c r="AC68" s="4">
        <v>12</v>
      </c>
      <c r="AD68" s="4">
        <v>208.34</v>
      </c>
      <c r="AE68" s="4">
        <v>500</v>
      </c>
      <c r="AF68" s="16">
        <f t="shared" si="20"/>
        <v>1</v>
      </c>
      <c r="AR68" s="4">
        <v>12</v>
      </c>
      <c r="AS68" s="4">
        <v>208.34</v>
      </c>
      <c r="AT68" s="4">
        <v>500</v>
      </c>
      <c r="AU68" s="16">
        <f t="shared" si="21"/>
        <v>1</v>
      </c>
      <c r="BG68" s="4">
        <v>12</v>
      </c>
      <c r="BH68" s="4">
        <v>471.36</v>
      </c>
      <c r="BI68" s="4">
        <v>470</v>
      </c>
      <c r="BJ68" s="16">
        <f t="shared" si="22"/>
        <v>0.94</v>
      </c>
      <c r="BV68" s="4">
        <v>12</v>
      </c>
      <c r="BW68" s="4">
        <v>287.31</v>
      </c>
      <c r="BX68" s="4">
        <v>92</v>
      </c>
      <c r="BY68" s="16">
        <f t="shared" si="23"/>
        <v>0.184</v>
      </c>
      <c r="CK68" s="4">
        <v>12</v>
      </c>
      <c r="CL68" s="4">
        <v>0</v>
      </c>
      <c r="CM68" s="4">
        <v>1</v>
      </c>
      <c r="CN68" s="16">
        <f t="shared" si="24"/>
        <v>2E-3</v>
      </c>
    </row>
    <row r="69" spans="6:92">
      <c r="F69" s="4">
        <v>13</v>
      </c>
      <c r="G69" s="1">
        <v>50</v>
      </c>
      <c r="N69" s="4">
        <v>13</v>
      </c>
      <c r="O69" s="4">
        <v>226.7</v>
      </c>
      <c r="P69" s="4">
        <v>500</v>
      </c>
      <c r="Q69" s="16">
        <f t="shared" si="27"/>
        <v>1</v>
      </c>
      <c r="AC69" s="4">
        <v>13</v>
      </c>
      <c r="AD69" s="4">
        <v>226.7</v>
      </c>
      <c r="AE69" s="4">
        <v>500</v>
      </c>
      <c r="AF69" s="16">
        <f t="shared" si="20"/>
        <v>1</v>
      </c>
      <c r="AR69" s="4">
        <v>13</v>
      </c>
      <c r="AS69" s="4">
        <v>226.7</v>
      </c>
      <c r="AT69" s="4">
        <v>500</v>
      </c>
      <c r="AU69" s="16">
        <f t="shared" si="21"/>
        <v>1</v>
      </c>
      <c r="BG69" s="4">
        <v>13</v>
      </c>
      <c r="BH69" s="4">
        <v>471.35</v>
      </c>
      <c r="BI69" s="4">
        <v>483</v>
      </c>
      <c r="BJ69" s="16">
        <f t="shared" si="22"/>
        <v>0.96599999999999997</v>
      </c>
      <c r="BV69" s="4">
        <v>13</v>
      </c>
      <c r="BW69" s="4">
        <v>213.94</v>
      </c>
      <c r="BX69" s="4">
        <v>76</v>
      </c>
      <c r="BY69" s="16">
        <f t="shared" si="23"/>
        <v>0.152</v>
      </c>
      <c r="CK69" s="4">
        <v>13</v>
      </c>
      <c r="CL69" s="4">
        <v>0</v>
      </c>
      <c r="CM69" s="4">
        <v>1</v>
      </c>
      <c r="CN69" s="16">
        <f t="shared" si="24"/>
        <v>2E-3</v>
      </c>
    </row>
    <row r="70" spans="6:92">
      <c r="F70" s="4">
        <v>14</v>
      </c>
      <c r="G70" s="1">
        <v>50</v>
      </c>
      <c r="N70" s="4">
        <v>14</v>
      </c>
      <c r="O70" s="4">
        <v>245.02</v>
      </c>
      <c r="P70" s="4">
        <v>499</v>
      </c>
      <c r="Q70" s="16">
        <f t="shared" si="27"/>
        <v>0.998</v>
      </c>
      <c r="AC70" s="4">
        <v>14</v>
      </c>
      <c r="AD70" s="4">
        <v>245.02</v>
      </c>
      <c r="AE70" s="4">
        <v>499</v>
      </c>
      <c r="AF70" s="16">
        <f t="shared" si="20"/>
        <v>0.998</v>
      </c>
      <c r="AR70" s="4">
        <v>14</v>
      </c>
      <c r="AS70" s="4">
        <v>245.02</v>
      </c>
      <c r="AT70" s="4">
        <v>499</v>
      </c>
      <c r="AU70" s="16">
        <f t="shared" si="21"/>
        <v>0.998</v>
      </c>
      <c r="BG70" s="4">
        <v>14</v>
      </c>
      <c r="BH70" s="4">
        <v>348.48</v>
      </c>
      <c r="BI70" s="4">
        <v>480</v>
      </c>
      <c r="BJ70" s="16">
        <f t="shared" si="22"/>
        <v>0.96</v>
      </c>
      <c r="BV70" s="4">
        <v>14</v>
      </c>
      <c r="BW70" s="4">
        <v>54.93</v>
      </c>
      <c r="BX70" s="4">
        <v>6</v>
      </c>
      <c r="BY70" s="16">
        <f t="shared" si="23"/>
        <v>1.2E-2</v>
      </c>
      <c r="CK70" s="4">
        <v>14</v>
      </c>
      <c r="CL70" s="4">
        <v>0</v>
      </c>
      <c r="CM70" s="4">
        <v>1</v>
      </c>
      <c r="CN70" s="16">
        <f t="shared" si="24"/>
        <v>2E-3</v>
      </c>
    </row>
    <row r="71" spans="6:92">
      <c r="F71" s="4">
        <v>15</v>
      </c>
      <c r="G71" s="1">
        <v>50</v>
      </c>
      <c r="N71" s="4">
        <v>15</v>
      </c>
      <c r="O71" s="4">
        <v>230.01</v>
      </c>
      <c r="P71" s="4">
        <v>499</v>
      </c>
      <c r="Q71" s="16">
        <f t="shared" si="27"/>
        <v>0.998</v>
      </c>
      <c r="AC71" s="4">
        <v>15</v>
      </c>
      <c r="AD71" s="4">
        <v>230.01</v>
      </c>
      <c r="AE71" s="4">
        <v>499</v>
      </c>
      <c r="AF71" s="16">
        <f t="shared" si="20"/>
        <v>0.998</v>
      </c>
      <c r="AR71" s="4">
        <v>15</v>
      </c>
      <c r="AS71" s="4">
        <v>230.01</v>
      </c>
      <c r="AT71" s="4">
        <v>499</v>
      </c>
      <c r="AU71" s="16">
        <f t="shared" si="21"/>
        <v>0.998</v>
      </c>
      <c r="BG71" s="4">
        <v>15</v>
      </c>
      <c r="BH71" s="4">
        <v>630.34</v>
      </c>
      <c r="BI71" s="4">
        <v>468</v>
      </c>
      <c r="BJ71" s="16">
        <f t="shared" si="22"/>
        <v>0.93600000000000005</v>
      </c>
      <c r="BV71" s="4">
        <v>15</v>
      </c>
      <c r="BW71" s="4">
        <v>0</v>
      </c>
      <c r="BX71" s="4">
        <v>1</v>
      </c>
      <c r="BY71" s="16">
        <f t="shared" si="23"/>
        <v>2E-3</v>
      </c>
      <c r="CK71" s="4">
        <v>15</v>
      </c>
      <c r="CL71" s="4">
        <v>0</v>
      </c>
      <c r="CM71" s="4">
        <v>1</v>
      </c>
      <c r="CN71" s="16">
        <f t="shared" si="24"/>
        <v>2E-3</v>
      </c>
    </row>
    <row r="72" spans="6:92">
      <c r="F72" s="4">
        <v>16</v>
      </c>
      <c r="G72" s="1">
        <v>50</v>
      </c>
      <c r="N72" s="4">
        <v>16</v>
      </c>
      <c r="O72" s="4">
        <v>225.56</v>
      </c>
      <c r="P72" s="4">
        <v>500</v>
      </c>
      <c r="Q72" s="16">
        <f t="shared" si="27"/>
        <v>1</v>
      </c>
      <c r="AC72" s="4">
        <v>16</v>
      </c>
      <c r="AD72" s="4">
        <v>225.56</v>
      </c>
      <c r="AE72" s="4">
        <v>500</v>
      </c>
      <c r="AF72" s="16">
        <f t="shared" si="20"/>
        <v>1</v>
      </c>
      <c r="AR72" s="4">
        <v>16</v>
      </c>
      <c r="AS72" s="4">
        <v>225.56</v>
      </c>
      <c r="AT72" s="4">
        <v>500</v>
      </c>
      <c r="AU72" s="16">
        <f t="shared" si="21"/>
        <v>1</v>
      </c>
      <c r="BG72" s="4">
        <v>16</v>
      </c>
      <c r="BH72" s="4">
        <v>441.31</v>
      </c>
      <c r="BI72" s="4">
        <v>460</v>
      </c>
      <c r="BJ72" s="16">
        <f t="shared" si="22"/>
        <v>0.92</v>
      </c>
      <c r="BV72" s="4">
        <v>16</v>
      </c>
      <c r="BW72" s="4">
        <v>103.86</v>
      </c>
      <c r="BX72" s="4">
        <v>29</v>
      </c>
      <c r="BY72" s="16">
        <f t="shared" si="23"/>
        <v>5.8000000000000003E-2</v>
      </c>
      <c r="CK72" s="4">
        <v>16</v>
      </c>
      <c r="CL72" s="4">
        <v>49.93</v>
      </c>
      <c r="CM72" s="4">
        <v>5</v>
      </c>
      <c r="CN72" s="16">
        <f t="shared" si="24"/>
        <v>0.01</v>
      </c>
    </row>
    <row r="73" spans="6:92">
      <c r="F73" s="4">
        <v>17</v>
      </c>
      <c r="G73" s="1">
        <v>50</v>
      </c>
      <c r="N73" s="4">
        <v>17</v>
      </c>
      <c r="O73" s="4">
        <v>236.7</v>
      </c>
      <c r="P73" s="4">
        <v>499</v>
      </c>
      <c r="Q73" s="16">
        <f t="shared" si="27"/>
        <v>0.998</v>
      </c>
      <c r="AC73" s="4">
        <v>17</v>
      </c>
      <c r="AD73" s="4">
        <v>236.7</v>
      </c>
      <c r="AE73" s="4">
        <v>499</v>
      </c>
      <c r="AF73" s="16">
        <f t="shared" si="20"/>
        <v>0.998</v>
      </c>
      <c r="AR73" s="4">
        <v>17</v>
      </c>
      <c r="AS73" s="4">
        <v>236.7</v>
      </c>
      <c r="AT73" s="4">
        <v>499</v>
      </c>
      <c r="AU73" s="16">
        <f t="shared" si="21"/>
        <v>0.998</v>
      </c>
      <c r="BG73" s="4">
        <v>17</v>
      </c>
      <c r="BH73" s="4">
        <v>385.16</v>
      </c>
      <c r="BI73" s="4">
        <v>479</v>
      </c>
      <c r="BJ73" s="16">
        <f t="shared" si="22"/>
        <v>0.95799999999999996</v>
      </c>
      <c r="BV73" s="4">
        <v>17</v>
      </c>
      <c r="BW73" s="4">
        <v>25.46</v>
      </c>
      <c r="BX73" s="4">
        <v>3</v>
      </c>
      <c r="BY73" s="16">
        <f t="shared" si="23"/>
        <v>6.0000000000000001E-3</v>
      </c>
      <c r="CK73" s="4">
        <v>17</v>
      </c>
      <c r="CL73" s="4">
        <v>0</v>
      </c>
      <c r="CM73" s="4">
        <v>1</v>
      </c>
      <c r="CN73" s="16">
        <f t="shared" si="24"/>
        <v>2E-3</v>
      </c>
    </row>
    <row r="74" spans="6:92">
      <c r="F74" s="4">
        <v>18</v>
      </c>
      <c r="G74" s="1">
        <v>50</v>
      </c>
      <c r="N74" s="4">
        <v>18</v>
      </c>
      <c r="O74" s="4">
        <v>233.93</v>
      </c>
      <c r="P74" s="4">
        <v>500</v>
      </c>
      <c r="Q74" s="16">
        <f t="shared" si="27"/>
        <v>1</v>
      </c>
      <c r="AC74" s="4">
        <v>18</v>
      </c>
      <c r="AD74" s="4">
        <v>233.93</v>
      </c>
      <c r="AE74" s="4">
        <v>500</v>
      </c>
      <c r="AF74" s="16">
        <f t="shared" si="20"/>
        <v>1</v>
      </c>
      <c r="AR74" s="4">
        <v>18</v>
      </c>
      <c r="AS74" s="4">
        <v>233.93</v>
      </c>
      <c r="AT74" s="4">
        <v>500</v>
      </c>
      <c r="AU74" s="16">
        <f t="shared" si="21"/>
        <v>1</v>
      </c>
      <c r="BG74" s="4">
        <v>18</v>
      </c>
      <c r="BH74" s="4">
        <v>421.85</v>
      </c>
      <c r="BI74" s="4">
        <v>479</v>
      </c>
      <c r="BJ74" s="16">
        <f t="shared" si="22"/>
        <v>0.95799999999999996</v>
      </c>
      <c r="BV74" s="4">
        <v>18</v>
      </c>
      <c r="BW74" s="4">
        <v>208.91</v>
      </c>
      <c r="BX74" s="4">
        <v>33</v>
      </c>
      <c r="BY74" s="16">
        <f t="shared" si="23"/>
        <v>6.6000000000000003E-2</v>
      </c>
      <c r="CK74" s="4">
        <v>18</v>
      </c>
      <c r="CL74" s="4">
        <v>49.92</v>
      </c>
      <c r="CM74" s="4">
        <v>5</v>
      </c>
      <c r="CN74" s="16">
        <f t="shared" si="24"/>
        <v>0.01</v>
      </c>
    </row>
    <row r="75" spans="6:92">
      <c r="F75" s="4">
        <v>19</v>
      </c>
      <c r="G75" s="1">
        <v>50</v>
      </c>
      <c r="N75" s="4">
        <v>19</v>
      </c>
      <c r="O75" s="4">
        <v>255.58</v>
      </c>
      <c r="P75" s="4">
        <v>500</v>
      </c>
      <c r="Q75" s="16">
        <f t="shared" si="27"/>
        <v>1</v>
      </c>
      <c r="AC75" s="4">
        <v>19</v>
      </c>
      <c r="AD75" s="4">
        <v>255.58</v>
      </c>
      <c r="AE75" s="4">
        <v>500</v>
      </c>
      <c r="AF75" s="16">
        <f t="shared" si="20"/>
        <v>1</v>
      </c>
      <c r="AR75" s="4">
        <v>19</v>
      </c>
      <c r="AS75" s="4">
        <v>255.58</v>
      </c>
      <c r="AT75" s="4">
        <v>500</v>
      </c>
      <c r="AU75" s="16">
        <f t="shared" si="21"/>
        <v>1</v>
      </c>
      <c r="BG75" s="4">
        <v>19</v>
      </c>
      <c r="BH75" s="4">
        <v>493.04</v>
      </c>
      <c r="BI75" s="4">
        <v>479</v>
      </c>
      <c r="BJ75" s="16">
        <f t="shared" si="22"/>
        <v>0.95799999999999996</v>
      </c>
      <c r="BV75" s="4">
        <v>19</v>
      </c>
      <c r="BW75" s="4">
        <v>343.49</v>
      </c>
      <c r="BX75" s="4">
        <v>206</v>
      </c>
      <c r="BY75" s="16">
        <f t="shared" si="23"/>
        <v>0.41199999999999998</v>
      </c>
      <c r="CK75" s="4">
        <v>19</v>
      </c>
      <c r="CL75" s="4">
        <v>0</v>
      </c>
      <c r="CM75" s="4">
        <v>1</v>
      </c>
      <c r="CN75" s="16">
        <f t="shared" si="24"/>
        <v>2E-3</v>
      </c>
    </row>
    <row r="76" spans="6:92">
      <c r="F76" s="4">
        <v>20</v>
      </c>
      <c r="G76" s="1">
        <v>50</v>
      </c>
      <c r="N76" s="4">
        <v>20</v>
      </c>
      <c r="O76" s="4">
        <v>215.01</v>
      </c>
      <c r="P76" s="4">
        <v>500</v>
      </c>
      <c r="Q76" s="16">
        <f t="shared" si="27"/>
        <v>1</v>
      </c>
      <c r="AC76" s="4">
        <v>20</v>
      </c>
      <c r="AD76" s="4">
        <v>215.01</v>
      </c>
      <c r="AE76" s="4">
        <v>500</v>
      </c>
      <c r="AF76" s="16">
        <f t="shared" si="20"/>
        <v>1</v>
      </c>
      <c r="AR76" s="4">
        <v>20</v>
      </c>
      <c r="AS76" s="4">
        <v>215.01</v>
      </c>
      <c r="AT76" s="4">
        <v>500</v>
      </c>
      <c r="AU76" s="16">
        <f t="shared" si="21"/>
        <v>1</v>
      </c>
      <c r="BG76" s="4">
        <v>20</v>
      </c>
      <c r="BH76" s="4">
        <v>512.5</v>
      </c>
      <c r="BI76" s="4">
        <v>482</v>
      </c>
      <c r="BJ76" s="16">
        <f t="shared" si="22"/>
        <v>0.96399999999999997</v>
      </c>
      <c r="BV76" s="4">
        <v>20</v>
      </c>
      <c r="BW76" s="4">
        <v>54.93</v>
      </c>
      <c r="BX76" s="4">
        <v>9</v>
      </c>
      <c r="BY76" s="16">
        <f t="shared" si="23"/>
        <v>1.7999999999999999E-2</v>
      </c>
      <c r="CK76" s="4">
        <v>20</v>
      </c>
      <c r="CL76" s="4">
        <v>13.23</v>
      </c>
      <c r="CM76" s="4">
        <v>2</v>
      </c>
      <c r="CN76" s="16">
        <f t="shared" si="24"/>
        <v>4.0000000000000001E-3</v>
      </c>
    </row>
  </sheetData>
  <mergeCells count="24">
    <mergeCell ref="A53:B53"/>
    <mergeCell ref="N55:AB55"/>
    <mergeCell ref="AC55:AQ55"/>
    <mergeCell ref="AR55:BF55"/>
    <mergeCell ref="BG5:BU5"/>
    <mergeCell ref="BG30:BU30"/>
    <mergeCell ref="BG55:BU55"/>
    <mergeCell ref="B1:F1"/>
    <mergeCell ref="A3:B3"/>
    <mergeCell ref="A28:B28"/>
    <mergeCell ref="N5:AB5"/>
    <mergeCell ref="N30:AB30"/>
    <mergeCell ref="U59:U60"/>
    <mergeCell ref="AR30:BF30"/>
    <mergeCell ref="AC5:AQ5"/>
    <mergeCell ref="CC59:CC60"/>
    <mergeCell ref="CR59:CR60"/>
    <mergeCell ref="BN59:BN60"/>
    <mergeCell ref="AY59:AY60"/>
    <mergeCell ref="AJ59:AJ60"/>
    <mergeCell ref="AC30:AQ30"/>
    <mergeCell ref="AR5:BF5"/>
    <mergeCell ref="BV55:CJ55"/>
    <mergeCell ref="CK55:CY5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12</vt:i4>
      </vt:variant>
    </vt:vector>
  </HeadingPairs>
  <TitlesOfParts>
    <vt:vector size="12" baseType="lpstr">
      <vt:lpstr>2</vt:lpstr>
      <vt:lpstr>5</vt:lpstr>
      <vt:lpstr>10</vt:lpstr>
      <vt:lpstr>30</vt:lpstr>
      <vt:lpstr>50</vt:lpstr>
      <vt:lpstr>80</vt:lpstr>
      <vt:lpstr>100</vt:lpstr>
      <vt:lpstr>200</vt:lpstr>
      <vt:lpstr>500</vt:lpstr>
      <vt:lpstr>1000</vt:lpstr>
      <vt:lpstr>Grafici</vt:lpstr>
      <vt:lpstr>Foglio9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2015-08-03T16:05:45Z</dcterms:modified>
</cp:coreProperties>
</file>