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Ex1.xml" ContentType="application/vnd.ms-office.chartex+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6.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2/"/>
    </mc:Choice>
  </mc:AlternateContent>
  <xr:revisionPtr revIDLastSave="0" documentId="13_ncr:1_{8479642E-670E-CD47-BBA5-75902DF2BE56}" xr6:coauthVersionLast="47" xr6:coauthVersionMax="47" xr10:uidLastSave="{00000000-0000-0000-0000-000000000000}"/>
  <bookViews>
    <workbookView xWindow="0" yWindow="0" windowWidth="28800" windowHeight="18000" firstSheet="1" activeTab="6" xr2:uid="{00000000-000D-0000-FFFF-FFFF00000000}"/>
  </bookViews>
  <sheets>
    <sheet name="GDP_Approaches" sheetId="6" r:id="rId1"/>
    <sheet name="Export_Eurostat" sheetId="3" r:id="rId2"/>
    <sheet name="Export_Eurostat_I" sheetId="13" r:id="rId3"/>
    <sheet name="Export_US_BEA" sheetId="8" r:id="rId4"/>
    <sheet name="Export_US_BEA_I" sheetId="12" r:id="rId5"/>
    <sheet name="US_EU_DB" sheetId="4" r:id="rId6"/>
    <sheet name="EU_US_Report" sheetId="5" r:id="rId7"/>
    <sheet name="Charts" sheetId="10" r:id="rId8"/>
    <sheet name="Summary charts" sheetId="14" r:id="rId9"/>
    <sheet name="Correlations Report" sheetId="7" r:id="rId10"/>
    <sheet name="Correlations_Charts" sheetId="11" r:id="rId11"/>
  </sheets>
  <definedNames>
    <definedName name="_xlnm._FilterDatabase" localSheetId="6" hidden="1">EU_US_Report!$A$391:$B$391</definedName>
    <definedName name="_xlchart.v1.0" hidden="1">EU_US_Report!$A$392:$A$395</definedName>
    <definedName name="_xlchart.v1.1" hidden="1">EU_US_Report!$B$392:$B$395</definedName>
    <definedName name="_xlchart.v1.2" hidden="1">EU_US_Report!$D$392:$D$395</definedName>
    <definedName name="_xlchart.v1.3" hidden="1">EU_US_Report!$A$384:$A$387</definedName>
    <definedName name="_xlchart.v1.4" hidden="1">EU_US_Report!$B$384:$B$387</definedName>
    <definedName name="_xlchart.v1.5" hidden="1">EU_US_Report!$D$384:$D$387</definedName>
    <definedName name="DatiEsterni_1" localSheetId="5" hidden="1">US_EU_DB!$C$1:$H$919</definedName>
    <definedName name="FiltroDati_Approach">#N/A</definedName>
    <definedName name="FiltroDati_Approach1">#N/A</definedName>
    <definedName name="FiltroDati_Approach2">#N/A</definedName>
    <definedName name="FiltroDati_Approach3">#N/A</definedName>
    <definedName name="FiltroDati_Country">#N/A</definedName>
    <definedName name="FiltroDati_Country1">#N/A</definedName>
    <definedName name="FiltroDati_Country2">#N/A</definedName>
    <definedName name="FiltroDati_Country3">#N/A</definedName>
    <definedName name="FiltroDati_Country4">#N/A</definedName>
    <definedName name="FiltroDati_Country5">#N/A</definedName>
    <definedName name="FiltroDati_Country6">#N/A</definedName>
    <definedName name="FiltroDati_Level">#N/A</definedName>
    <definedName name="FiltroDati_Level1">#N/A</definedName>
    <definedName name="FiltroDati_Level2">#N/A</definedName>
    <definedName name="FiltroDati_Level3">#N/A</definedName>
    <definedName name="FiltroDati_Series">#N/A</definedName>
    <definedName name="FiltroDati_Series1">#N/A</definedName>
    <definedName name="FiltroDati_Series11">#N/A</definedName>
    <definedName name="FiltroDati_Series12">#N/A</definedName>
    <definedName name="FiltroDati_Series2">#N/A</definedName>
    <definedName name="FiltroDati_Series3">#N/A</definedName>
    <definedName name="FiltroDati_Series4">#N/A</definedName>
    <definedName name="FiltroDati_Series5">#N/A</definedName>
    <definedName name="FiltroDati_Series6">#N/A</definedName>
    <definedName name="FiltroDati_Series7">#N/A</definedName>
    <definedName name="FiltroDati_Series8">#N/A</definedName>
    <definedName name="FiltroDati_Series9">#N/A</definedName>
    <definedName name="FiltroDati_Unit_of_measure1">#N/A</definedName>
    <definedName name="Slicer_Approach">#N/A</definedName>
    <definedName name="Slicer_Country">#N/A</definedName>
    <definedName name="Slicer_Country1">#N/A</definedName>
    <definedName name="Slicer_Country2">#N/A</definedName>
    <definedName name="Slicer_Country3">#N/A</definedName>
    <definedName name="Slicer_Series">#N/A</definedName>
    <definedName name="Slicer_Series1">#N/A</definedName>
    <definedName name="Slicer_Year">#N/A</definedName>
    <definedName name="solver_eng" localSheetId="9" hidden="1">1</definedName>
    <definedName name="solver_lin" localSheetId="9" hidden="1">2</definedName>
    <definedName name="solver_neg" localSheetId="9" hidden="1">1</definedName>
    <definedName name="solver_num" localSheetId="9" hidden="1">0</definedName>
    <definedName name="solver_opt" localSheetId="9" hidden="1">'Correlations Report'!$D$48</definedName>
    <definedName name="solver_typ" localSheetId="9" hidden="1">1</definedName>
    <definedName name="solver_val" localSheetId="9" hidden="1">0</definedName>
    <definedName name="solver_ver" localSheetId="9" hidden="1">2</definedName>
  </definedNames>
  <calcPr calcId="191029"/>
  <pivotCaches>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9" i="5" l="1"/>
  <c r="C356" i="5"/>
  <c r="C363" i="5"/>
  <c r="C362" i="5"/>
  <c r="C329" i="5"/>
  <c r="D405" i="5"/>
  <c r="D406" i="5"/>
  <c r="D407" i="5"/>
  <c r="D408" i="5"/>
  <c r="D409" i="5"/>
  <c r="D410" i="5"/>
  <c r="D411" i="5"/>
  <c r="D412" i="5"/>
  <c r="D404" i="5"/>
  <c r="B434" i="5"/>
  <c r="E423" i="5" s="1"/>
  <c r="C434" i="5"/>
  <c r="C273" i="5"/>
  <c r="E430" i="5" l="1"/>
  <c r="D445" i="5" s="1"/>
  <c r="E426" i="5"/>
  <c r="E425" i="5"/>
  <c r="E422" i="5"/>
  <c r="E429" i="5"/>
  <c r="E444" i="5"/>
  <c r="D444" i="5"/>
  <c r="E421" i="5"/>
  <c r="E445" i="5"/>
  <c r="E428" i="5"/>
  <c r="E424" i="5"/>
  <c r="E420" i="5"/>
  <c r="E419" i="5"/>
  <c r="E427" i="5"/>
  <c r="B396" i="5"/>
  <c r="C393" i="5" s="1"/>
  <c r="B388" i="5"/>
  <c r="C387" i="5" s="1"/>
  <c r="D27" i="13"/>
  <c r="F27" i="13" s="1"/>
  <c r="B29" i="13"/>
  <c r="C29" i="13"/>
  <c r="E27" i="13"/>
  <c r="D299" i="5"/>
  <c r="D313" i="5" s="1"/>
  <c r="D300" i="5"/>
  <c r="E300" i="5" s="1"/>
  <c r="D301" i="5"/>
  <c r="D302" i="5"/>
  <c r="D303" i="5"/>
  <c r="D304" i="5"/>
  <c r="D305" i="5"/>
  <c r="D306" i="5"/>
  <c r="C344" i="5"/>
  <c r="C348" i="5"/>
  <c r="E449" i="5" l="1"/>
  <c r="D449" i="5"/>
  <c r="D443" i="5"/>
  <c r="E443" i="5"/>
  <c r="E446" i="5"/>
  <c r="D446" i="5"/>
  <c r="G27" i="13"/>
  <c r="E447" i="5"/>
  <c r="D447" i="5"/>
  <c r="D438" i="5"/>
  <c r="E438" i="5"/>
  <c r="D439" i="5"/>
  <c r="E439" i="5"/>
  <c r="D441" i="5"/>
  <c r="E441" i="5"/>
  <c r="E440" i="5"/>
  <c r="D440" i="5"/>
  <c r="E448" i="5"/>
  <c r="D448" i="5"/>
  <c r="D442" i="5"/>
  <c r="E442" i="5"/>
  <c r="C384" i="5"/>
  <c r="D384" i="5" s="1"/>
  <c r="C392" i="5"/>
  <c r="C395" i="5"/>
  <c r="C394" i="5"/>
  <c r="C388" i="5"/>
  <c r="C386" i="5"/>
  <c r="C385" i="5"/>
  <c r="E301" i="5"/>
  <c r="E306" i="5"/>
  <c r="E450" i="5" l="1"/>
  <c r="D450" i="5"/>
  <c r="D385" i="5"/>
  <c r="D386" i="5" s="1"/>
  <c r="D387" i="5" s="1"/>
  <c r="D392" i="5"/>
  <c r="D393" i="5" s="1"/>
  <c r="D394" i="5" s="1"/>
  <c r="D395" i="5" s="1"/>
  <c r="C396" i="5"/>
  <c r="E307" i="5"/>
  <c r="D29" i="13"/>
  <c r="F29" i="13"/>
  <c r="D452" i="5" l="1"/>
  <c r="G29" i="13"/>
  <c r="D274" i="5" l="1"/>
  <c r="C313" i="5"/>
  <c r="C314" i="5"/>
  <c r="C315" i="5"/>
  <c r="C316" i="5"/>
  <c r="C317" i="5"/>
  <c r="C318" i="5"/>
  <c r="C319" i="5"/>
  <c r="C320" i="5"/>
  <c r="C336" i="5" s="1"/>
  <c r="D321" i="5"/>
  <c r="B314" i="5"/>
  <c r="B315" i="5"/>
  <c r="B316" i="5"/>
  <c r="B317" i="5"/>
  <c r="B318" i="5"/>
  <c r="B319" i="5"/>
  <c r="B320" i="5"/>
  <c r="B313" i="5"/>
  <c r="F314" i="5"/>
  <c r="D315" i="5"/>
  <c r="D316" i="5"/>
  <c r="D317" i="5"/>
  <c r="D318" i="5"/>
  <c r="D319" i="5"/>
  <c r="D320" i="5"/>
  <c r="B307" i="5"/>
  <c r="B321" i="5" s="1"/>
  <c r="C307" i="5"/>
  <c r="C321" i="5" s="1"/>
  <c r="E313" i="5"/>
  <c r="E321" i="5" s="1"/>
  <c r="D258" i="5"/>
  <c r="D259" i="5"/>
  <c r="D260" i="5"/>
  <c r="D261" i="5"/>
  <c r="D262" i="5"/>
  <c r="D263" i="5"/>
  <c r="D264" i="5"/>
  <c r="D265" i="5"/>
  <c r="D266" i="5"/>
  <c r="D267" i="5"/>
  <c r="D268" i="5"/>
  <c r="D269" i="5"/>
  <c r="D270" i="5"/>
  <c r="D271" i="5"/>
  <c r="D257" i="5"/>
  <c r="C272" i="5"/>
  <c r="B273" i="5"/>
  <c r="B272" i="5"/>
  <c r="C239" i="5"/>
  <c r="I239" i="5"/>
  <c r="B243" i="5"/>
  <c r="E253" i="5"/>
  <c r="B237" i="5"/>
  <c r="D249" i="5"/>
  <c r="F249" i="5"/>
  <c r="D236" i="5"/>
  <c r="C237" i="5"/>
  <c r="D241" i="5"/>
  <c r="F241" i="5"/>
  <c r="B247" i="5"/>
  <c r="E237" i="5"/>
  <c r="D238" i="5"/>
  <c r="H250" i="5"/>
  <c r="G251" i="5"/>
  <c r="E238" i="5"/>
  <c r="F243" i="5"/>
  <c r="H243" i="5"/>
  <c r="B248" i="5"/>
  <c r="G239" i="5"/>
  <c r="F240" i="5"/>
  <c r="B244" i="5"/>
  <c r="I253" i="5"/>
  <c r="G240" i="5"/>
  <c r="I240" i="5"/>
  <c r="G236" i="5"/>
  <c r="I236" i="5"/>
  <c r="B249" i="5"/>
  <c r="I250" i="5"/>
  <c r="D251" i="5"/>
  <c r="B241" i="5"/>
  <c r="C247" i="5"/>
  <c r="B242" i="5"/>
  <c r="D252" i="5"/>
  <c r="G238" i="5"/>
  <c r="C246" i="5"/>
  <c r="F236" i="5"/>
  <c r="I241" i="5"/>
  <c r="H242" i="5"/>
  <c r="H237" i="5"/>
  <c r="I242" i="5"/>
  <c r="E239" i="5"/>
  <c r="E240" i="5"/>
  <c r="E246" i="5"/>
  <c r="F242" i="5"/>
  <c r="H252" i="5"/>
  <c r="I248" i="5"/>
  <c r="B236" i="5"/>
  <c r="I245" i="5"/>
  <c r="B251" i="5"/>
  <c r="I243" i="5"/>
  <c r="D248" i="5"/>
  <c r="C249" i="5"/>
  <c r="C244" i="5"/>
  <c r="E244" i="5"/>
  <c r="B252" i="5"/>
  <c r="D240" i="5"/>
  <c r="D250" i="5"/>
  <c r="E245" i="5"/>
  <c r="D246" i="5"/>
  <c r="E250" i="5"/>
  <c r="G250" i="5"/>
  <c r="F252" i="5"/>
  <c r="F246" i="5"/>
  <c r="E247" i="5"/>
  <c r="E242" i="5"/>
  <c r="G242" i="5"/>
  <c r="F247" i="5"/>
  <c r="G252" i="5"/>
  <c r="I252" i="5"/>
  <c r="B239" i="5"/>
  <c r="H248" i="5"/>
  <c r="G249" i="5"/>
  <c r="G244" i="5"/>
  <c r="I244" i="5"/>
  <c r="H249" i="5"/>
  <c r="C250" i="5"/>
  <c r="H245" i="5"/>
  <c r="C238" i="5"/>
  <c r="D243" i="5"/>
  <c r="C240" i="5"/>
  <c r="F245" i="5"/>
  <c r="F250" i="5"/>
  <c r="G246" i="5"/>
  <c r="H247" i="5"/>
  <c r="G253" i="5"/>
  <c r="I247" i="5"/>
  <c r="I249" i="5"/>
  <c r="H246" i="5"/>
  <c r="C242" i="5"/>
  <c r="E243" i="5"/>
  <c r="I238" i="5"/>
  <c r="D239" i="5"/>
  <c r="B246" i="5"/>
  <c r="D253" i="5"/>
  <c r="F253" i="5"/>
  <c r="B240" i="5"/>
  <c r="E249" i="5"/>
  <c r="C236" i="5"/>
  <c r="E236" i="5"/>
  <c r="G247" i="5"/>
  <c r="E241" i="5"/>
  <c r="D242" i="5"/>
  <c r="D237" i="5"/>
  <c r="F237" i="5"/>
  <c r="B253" i="5"/>
  <c r="F251" i="5"/>
  <c r="H251" i="5"/>
  <c r="F238" i="5"/>
  <c r="G243" i="5"/>
  <c r="F244" i="5"/>
  <c r="F239" i="5"/>
  <c r="H239" i="5"/>
  <c r="B250" i="5"/>
  <c r="H253" i="5"/>
  <c r="H238" i="5"/>
  <c r="H240" i="5"/>
  <c r="G241" i="5"/>
  <c r="H236" i="5"/>
  <c r="G237" i="5"/>
  <c r="C253" i="5"/>
  <c r="C251" i="5"/>
  <c r="I251" i="5"/>
  <c r="I246" i="5"/>
  <c r="D247" i="5"/>
  <c r="C252" i="5"/>
  <c r="E252" i="5"/>
  <c r="C248" i="5"/>
  <c r="E248" i="5"/>
  <c r="G245" i="5"/>
  <c r="D244" i="5"/>
  <c r="C245" i="5"/>
  <c r="D245" i="5"/>
  <c r="F248" i="5"/>
  <c r="E251" i="5"/>
  <c r="C241" i="5"/>
  <c r="B238" i="5"/>
  <c r="G248" i="5"/>
  <c r="H244" i="5"/>
  <c r="B245" i="5"/>
  <c r="H241" i="5"/>
  <c r="I237" i="5"/>
  <c r="C243" i="5"/>
  <c r="E260" i="5" l="1"/>
  <c r="D282" i="5" s="1"/>
  <c r="E257" i="5"/>
  <c r="D272" i="5"/>
  <c r="C355" i="5"/>
  <c r="F320" i="5"/>
  <c r="B295" i="5"/>
  <c r="G295" i="5"/>
  <c r="C295" i="5"/>
  <c r="H282" i="5"/>
  <c r="F295" i="5"/>
  <c r="C282" i="5"/>
  <c r="I295" i="5"/>
  <c r="E295" i="5"/>
  <c r="H295" i="5"/>
  <c r="D295" i="5"/>
  <c r="D273" i="5"/>
  <c r="B329" i="5" s="1"/>
  <c r="H280" i="5"/>
  <c r="E268" i="5"/>
  <c r="C288" i="5" s="1"/>
  <c r="E263" i="5"/>
  <c r="F284" i="5" s="1"/>
  <c r="D314" i="5"/>
  <c r="E259" i="5"/>
  <c r="G285" i="5" s="1"/>
  <c r="C332" i="5"/>
  <c r="C358" i="5" s="1"/>
  <c r="C335" i="5"/>
  <c r="C361" i="5" s="1"/>
  <c r="C334" i="5"/>
  <c r="C360" i="5" s="1"/>
  <c r="C333" i="5"/>
  <c r="C359" i="5" s="1"/>
  <c r="C331" i="5"/>
  <c r="C357" i="5" s="1"/>
  <c r="C330" i="5"/>
  <c r="B282" i="5"/>
  <c r="B288" i="5"/>
  <c r="E271" i="5"/>
  <c r="B292" i="5" s="1"/>
  <c r="E267" i="5"/>
  <c r="B287" i="5" s="1"/>
  <c r="E262" i="5"/>
  <c r="B283" i="5" s="1"/>
  <c r="E258" i="5"/>
  <c r="B281" i="5" s="1"/>
  <c r="E270" i="5"/>
  <c r="B290" i="5" s="1"/>
  <c r="E266" i="5"/>
  <c r="B286" i="5" s="1"/>
  <c r="E261" i="5"/>
  <c r="B291" i="5" s="1"/>
  <c r="E269" i="5"/>
  <c r="B289" i="5" s="1"/>
  <c r="E265" i="5"/>
  <c r="B293" i="5" s="1"/>
  <c r="E282" i="5" l="1"/>
  <c r="F282" i="5"/>
  <c r="G282" i="5"/>
  <c r="I282" i="5"/>
  <c r="B285" i="5"/>
  <c r="B334" i="5"/>
  <c r="B360" i="5" s="1"/>
  <c r="D360" i="5" s="1"/>
  <c r="C280" i="5"/>
  <c r="B355" i="5"/>
  <c r="D355" i="5" s="1"/>
  <c r="D329" i="5"/>
  <c r="E289" i="5"/>
  <c r="G286" i="5"/>
  <c r="I280" i="5"/>
  <c r="I287" i="5"/>
  <c r="F280" i="5"/>
  <c r="F287" i="5"/>
  <c r="C370" i="5"/>
  <c r="I289" i="5"/>
  <c r="H293" i="5"/>
  <c r="E290" i="5"/>
  <c r="H289" i="5"/>
  <c r="C337" i="5"/>
  <c r="G280" i="5"/>
  <c r="D285" i="5"/>
  <c r="C293" i="5"/>
  <c r="D280" i="5"/>
  <c r="G292" i="5"/>
  <c r="D292" i="5"/>
  <c r="D281" i="5"/>
  <c r="C287" i="5"/>
  <c r="G293" i="5"/>
  <c r="F285" i="5"/>
  <c r="C285" i="5"/>
  <c r="H284" i="5"/>
  <c r="E291" i="5"/>
  <c r="B331" i="5"/>
  <c r="B335" i="5"/>
  <c r="B361" i="5" s="1"/>
  <c r="H285" i="5"/>
  <c r="D288" i="5"/>
  <c r="C290" i="5"/>
  <c r="E292" i="5"/>
  <c r="E281" i="5"/>
  <c r="G283" i="5"/>
  <c r="I285" i="5"/>
  <c r="H287" i="5"/>
  <c r="D290" i="5"/>
  <c r="F292" i="5"/>
  <c r="E284" i="5"/>
  <c r="H286" i="5"/>
  <c r="C289" i="5"/>
  <c r="F291" i="5"/>
  <c r="I293" i="5"/>
  <c r="G281" i="5"/>
  <c r="I283" i="5"/>
  <c r="E286" i="5"/>
  <c r="G288" i="5"/>
  <c r="C291" i="5"/>
  <c r="F293" i="5"/>
  <c r="G284" i="5"/>
  <c r="D291" i="5"/>
  <c r="I288" i="5"/>
  <c r="D283" i="5"/>
  <c r="G287" i="5"/>
  <c r="H291" i="5"/>
  <c r="F315" i="5"/>
  <c r="F321" i="5" s="1"/>
  <c r="B332" i="5"/>
  <c r="F283" i="5"/>
  <c r="B280" i="5"/>
  <c r="B284" i="5"/>
  <c r="B330" i="5"/>
  <c r="B356" i="5" s="1"/>
  <c r="B333" i="5"/>
  <c r="B336" i="5"/>
  <c r="H281" i="5"/>
  <c r="C284" i="5"/>
  <c r="F286" i="5"/>
  <c r="H288" i="5"/>
  <c r="G290" i="5"/>
  <c r="I292" i="5"/>
  <c r="I281" i="5"/>
  <c r="D284" i="5"/>
  <c r="C286" i="5"/>
  <c r="E288" i="5"/>
  <c r="H290" i="5"/>
  <c r="D293" i="5"/>
  <c r="E280" i="5"/>
  <c r="I284" i="5"/>
  <c r="E287" i="5"/>
  <c r="G289" i="5"/>
  <c r="C292" i="5"/>
  <c r="I286" i="5"/>
  <c r="D289" i="5"/>
  <c r="G291" i="5"/>
  <c r="D335" i="5"/>
  <c r="C283" i="5"/>
  <c r="E285" i="5"/>
  <c r="D287" i="5"/>
  <c r="F289" i="5"/>
  <c r="I291" i="5"/>
  <c r="F281" i="5"/>
  <c r="H283" i="5"/>
  <c r="D286" i="5"/>
  <c r="F288" i="5"/>
  <c r="I290" i="5"/>
  <c r="E293" i="5"/>
  <c r="C281" i="5"/>
  <c r="E283" i="5"/>
  <c r="F290" i="5"/>
  <c r="H292" i="5"/>
  <c r="D8" i="12"/>
  <c r="E24" i="13"/>
  <c r="C24" i="13"/>
  <c r="C26" i="13" s="1"/>
  <c r="B24" i="13"/>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I32" i="12" s="1"/>
  <c r="D48" i="12"/>
  <c r="G32" i="12" s="1"/>
  <c r="D49" i="12"/>
  <c r="D50" i="12"/>
  <c r="D51" i="12"/>
  <c r="D52" i="12"/>
  <c r="D53" i="12"/>
  <c r="D54" i="12"/>
  <c r="D55" i="12"/>
  <c r="D56" i="12"/>
  <c r="D57" i="12"/>
  <c r="D58" i="12"/>
  <c r="D59" i="12"/>
  <c r="D60" i="12"/>
  <c r="D61" i="12"/>
  <c r="D62" i="12"/>
  <c r="D63" i="12"/>
  <c r="D64" i="12"/>
  <c r="D65" i="12"/>
  <c r="D66" i="12"/>
  <c r="D67" i="12"/>
  <c r="D68" i="12"/>
  <c r="E62" i="12" l="1"/>
  <c r="F32" i="12" s="1"/>
  <c r="B26" i="13"/>
  <c r="D24" i="13"/>
  <c r="D334" i="5"/>
  <c r="C373" i="5"/>
  <c r="C375" i="5"/>
  <c r="D361" i="5"/>
  <c r="C372" i="5"/>
  <c r="C376" i="5"/>
  <c r="C371" i="5"/>
  <c r="C374" i="5"/>
  <c r="D356" i="5"/>
  <c r="C294" i="5"/>
  <c r="H294" i="5"/>
  <c r="D332" i="5"/>
  <c r="B358" i="5"/>
  <c r="G294" i="5"/>
  <c r="D331" i="5"/>
  <c r="B357" i="5"/>
  <c r="D294" i="5"/>
  <c r="D336" i="5"/>
  <c r="B362" i="5"/>
  <c r="D330" i="5"/>
  <c r="F294" i="5"/>
  <c r="I294" i="5"/>
  <c r="D333" i="5"/>
  <c r="B359" i="5"/>
  <c r="B337" i="5"/>
  <c r="E294" i="5"/>
  <c r="B294" i="5"/>
  <c r="B121" i="5"/>
  <c r="B900" i="4"/>
  <c r="B901" i="4"/>
  <c r="B902" i="4"/>
  <c r="B903" i="4"/>
  <c r="B910" i="4"/>
  <c r="B911" i="4"/>
  <c r="A875" i="4"/>
  <c r="B875" i="4"/>
  <c r="A852" i="4"/>
  <c r="B852" i="4"/>
  <c r="A829" i="4"/>
  <c r="B829" i="4"/>
  <c r="A806" i="4"/>
  <c r="B806" i="4"/>
  <c r="A783" i="4"/>
  <c r="B783" i="4"/>
  <c r="A760" i="4"/>
  <c r="B760" i="4"/>
  <c r="A737" i="4"/>
  <c r="B737" i="4"/>
  <c r="A714" i="4"/>
  <c r="B714" i="4"/>
  <c r="A691" i="4"/>
  <c r="B691" i="4"/>
  <c r="A668" i="4"/>
  <c r="B668" i="4"/>
  <c r="A645" i="4"/>
  <c r="B645" i="4"/>
  <c r="A622" i="4"/>
  <c r="B622" i="4"/>
  <c r="A599" i="4"/>
  <c r="B599" i="4"/>
  <c r="A576" i="4"/>
  <c r="B576" i="4"/>
  <c r="A553" i="4"/>
  <c r="B553" i="4"/>
  <c r="A530" i="4"/>
  <c r="B530" i="4"/>
  <c r="A507" i="4"/>
  <c r="B507" i="4"/>
  <c r="A484" i="4"/>
  <c r="B484" i="4"/>
  <c r="A461" i="4"/>
  <c r="B461" i="4"/>
  <c r="A438" i="4"/>
  <c r="B438" i="4"/>
  <c r="A415" i="4"/>
  <c r="B415" i="4"/>
  <c r="A392" i="4"/>
  <c r="B392" i="4"/>
  <c r="A369" i="4"/>
  <c r="B369" i="4"/>
  <c r="A346" i="4"/>
  <c r="B346" i="4"/>
  <c r="A323" i="4"/>
  <c r="B323" i="4"/>
  <c r="A300" i="4"/>
  <c r="B300" i="4"/>
  <c r="A277" i="4"/>
  <c r="B277" i="4"/>
  <c r="A254" i="4"/>
  <c r="B254" i="4"/>
  <c r="A231" i="4"/>
  <c r="B231" i="4"/>
  <c r="A208" i="4"/>
  <c r="B208" i="4"/>
  <c r="A185" i="4"/>
  <c r="B185" i="4"/>
  <c r="A162" i="4"/>
  <c r="B162" i="4"/>
  <c r="A139" i="4"/>
  <c r="B139" i="4"/>
  <c r="A116" i="4"/>
  <c r="B116" i="4"/>
  <c r="A93" i="4"/>
  <c r="B93" i="4"/>
  <c r="A70" i="4"/>
  <c r="B70" i="4"/>
  <c r="A47" i="4"/>
  <c r="B47" i="4"/>
  <c r="A24" i="4"/>
  <c r="B24" i="4"/>
  <c r="F38" i="8"/>
  <c r="F37" i="8"/>
  <c r="A598" i="4"/>
  <c r="A597" i="4"/>
  <c r="A596" i="4"/>
  <c r="A595" i="4"/>
  <c r="A594" i="4"/>
  <c r="A593" i="4"/>
  <c r="A592" i="4"/>
  <c r="A591" i="4"/>
  <c r="A590" i="4"/>
  <c r="A589" i="4"/>
  <c r="A588" i="4"/>
  <c r="A587" i="4"/>
  <c r="A586" i="4"/>
  <c r="A585" i="4"/>
  <c r="A584" i="4"/>
  <c r="A583" i="4"/>
  <c r="A582" i="4"/>
  <c r="A581" i="4"/>
  <c r="A580" i="4"/>
  <c r="A579" i="4"/>
  <c r="A578" i="4"/>
  <c r="A577" i="4"/>
  <c r="A575" i="4"/>
  <c r="A574" i="4"/>
  <c r="A573" i="4"/>
  <c r="A572" i="4"/>
  <c r="I43" i="7"/>
  <c r="F43" i="7"/>
  <c r="B143" i="5"/>
  <c r="H43" i="7"/>
  <c r="B43" i="7"/>
  <c r="C143" i="5"/>
  <c r="E43" i="7"/>
  <c r="D43" i="7"/>
  <c r="C43" i="7"/>
  <c r="G43" i="7"/>
  <c r="H32" i="12" l="1"/>
  <c r="H33" i="12"/>
  <c r="I33" i="12" s="1"/>
  <c r="E58" i="12"/>
  <c r="E32" i="12"/>
  <c r="F24" i="13"/>
  <c r="F26" i="13" s="1"/>
  <c r="D359" i="5"/>
  <c r="D337" i="5"/>
  <c r="E334" i="5" s="1"/>
  <c r="D357" i="5"/>
  <c r="D362" i="5"/>
  <c r="C377" i="5"/>
  <c r="D358" i="5"/>
  <c r="D26" i="13"/>
  <c r="B363" i="5"/>
  <c r="B376" i="5" s="1"/>
  <c r="D376" i="5" s="1"/>
  <c r="F376" i="5" s="1"/>
  <c r="C163" i="5"/>
  <c r="B163" i="5"/>
  <c r="D143" i="5"/>
  <c r="G24" i="13" l="1"/>
  <c r="G26" i="13" s="1"/>
  <c r="E329" i="5"/>
  <c r="F329" i="5" s="1"/>
  <c r="E332" i="5"/>
  <c r="E333" i="5"/>
  <c r="E335" i="5"/>
  <c r="E330" i="5"/>
  <c r="G330" i="5" s="1"/>
  <c r="E337" i="5"/>
  <c r="E363" i="5" s="1"/>
  <c r="E331" i="5"/>
  <c r="F331" i="5" s="1"/>
  <c r="E336" i="5"/>
  <c r="G336" i="5" s="1"/>
  <c r="D363" i="5"/>
  <c r="B374" i="5"/>
  <c r="D374" i="5" s="1"/>
  <c r="B375" i="5"/>
  <c r="D375" i="5" s="1"/>
  <c r="B369" i="5"/>
  <c r="B370" i="5"/>
  <c r="D370" i="5" s="1"/>
  <c r="F370" i="5" s="1"/>
  <c r="B373" i="5"/>
  <c r="D373" i="5" s="1"/>
  <c r="B372" i="5"/>
  <c r="D372" i="5" s="1"/>
  <c r="B371" i="5"/>
  <c r="D371" i="5" s="1"/>
  <c r="F371" i="5" s="1"/>
  <c r="D163" i="5"/>
  <c r="A16" i="4"/>
  <c r="A821" i="4"/>
  <c r="A200" i="4"/>
  <c r="A223" i="4"/>
  <c r="A246" i="4"/>
  <c r="A269" i="4"/>
  <c r="A292" i="4"/>
  <c r="A315" i="4"/>
  <c r="A338" i="4"/>
  <c r="A39" i="4"/>
  <c r="A361" i="4"/>
  <c r="A384" i="4"/>
  <c r="A407" i="4"/>
  <c r="A430" i="4"/>
  <c r="A453" i="4"/>
  <c r="A476" i="4"/>
  <c r="A499" i="4"/>
  <c r="A522" i="4"/>
  <c r="A545" i="4"/>
  <c r="A568" i="4"/>
  <c r="A108" i="4"/>
  <c r="A62" i="4"/>
  <c r="A85" i="4"/>
  <c r="A637" i="4"/>
  <c r="A683" i="4"/>
  <c r="A660" i="4"/>
  <c r="A706" i="4"/>
  <c r="A729" i="4"/>
  <c r="A752" i="4"/>
  <c r="A775" i="4"/>
  <c r="A844" i="4"/>
  <c r="A867" i="4"/>
  <c r="A890" i="4"/>
  <c r="A798" i="4"/>
  <c r="A177" i="4"/>
  <c r="A614" i="4"/>
  <c r="A131" i="4"/>
  <c r="A154" i="4"/>
  <c r="B16" i="4"/>
  <c r="B821" i="4"/>
  <c r="B200" i="4"/>
  <c r="B223" i="4"/>
  <c r="B246" i="4"/>
  <c r="B269" i="4"/>
  <c r="B292" i="4"/>
  <c r="B315" i="4"/>
  <c r="B338" i="4"/>
  <c r="B39" i="4"/>
  <c r="B361" i="4"/>
  <c r="B384" i="4"/>
  <c r="B407" i="4"/>
  <c r="B430" i="4"/>
  <c r="B453" i="4"/>
  <c r="B476" i="4"/>
  <c r="B499" i="4"/>
  <c r="B522" i="4"/>
  <c r="B545" i="4"/>
  <c r="B568" i="4"/>
  <c r="B591" i="4"/>
  <c r="B108" i="4"/>
  <c r="B62" i="4"/>
  <c r="B85" i="4"/>
  <c r="B637" i="4"/>
  <c r="B683" i="4"/>
  <c r="B660" i="4"/>
  <c r="B706" i="4"/>
  <c r="B729" i="4"/>
  <c r="B752" i="4"/>
  <c r="B775" i="4"/>
  <c r="B844" i="4"/>
  <c r="B867" i="4"/>
  <c r="B890" i="4"/>
  <c r="B798" i="4"/>
  <c r="B177" i="4"/>
  <c r="B614" i="4"/>
  <c r="B131" i="4"/>
  <c r="B154" i="4"/>
  <c r="A11" i="4"/>
  <c r="B11" i="4"/>
  <c r="A816" i="4"/>
  <c r="B816" i="4"/>
  <c r="A195" i="4"/>
  <c r="B195" i="4"/>
  <c r="A218" i="4"/>
  <c r="B218" i="4"/>
  <c r="A241" i="4"/>
  <c r="B241" i="4"/>
  <c r="A264" i="4"/>
  <c r="B264" i="4"/>
  <c r="A287" i="4"/>
  <c r="B287" i="4"/>
  <c r="A310" i="4"/>
  <c r="B310" i="4"/>
  <c r="A333" i="4"/>
  <c r="B333" i="4"/>
  <c r="A34" i="4"/>
  <c r="B34" i="4"/>
  <c r="A356" i="4"/>
  <c r="B356" i="4"/>
  <c r="A379" i="4"/>
  <c r="B379" i="4"/>
  <c r="A402" i="4"/>
  <c r="B402" i="4"/>
  <c r="A425" i="4"/>
  <c r="B425" i="4"/>
  <c r="A448" i="4"/>
  <c r="B448" i="4"/>
  <c r="A471" i="4"/>
  <c r="B471" i="4"/>
  <c r="A494" i="4"/>
  <c r="B494" i="4"/>
  <c r="A517" i="4"/>
  <c r="B517" i="4"/>
  <c r="A540" i="4"/>
  <c r="B540" i="4"/>
  <c r="A563" i="4"/>
  <c r="B563" i="4"/>
  <c r="B586" i="4"/>
  <c r="A103" i="4"/>
  <c r="B103" i="4"/>
  <c r="A57" i="4"/>
  <c r="B57" i="4"/>
  <c r="A80" i="4"/>
  <c r="B80" i="4"/>
  <c r="A632" i="4"/>
  <c r="B632" i="4"/>
  <c r="A678" i="4"/>
  <c r="B678" i="4"/>
  <c r="A655" i="4"/>
  <c r="B655" i="4"/>
  <c r="A701" i="4"/>
  <c r="B701" i="4"/>
  <c r="A724" i="4"/>
  <c r="B724" i="4"/>
  <c r="A747" i="4"/>
  <c r="B747" i="4"/>
  <c r="A770" i="4"/>
  <c r="B770" i="4"/>
  <c r="A839" i="4"/>
  <c r="B839" i="4"/>
  <c r="A862" i="4"/>
  <c r="B862" i="4"/>
  <c r="A885" i="4"/>
  <c r="B885" i="4"/>
  <c r="A793" i="4"/>
  <c r="B793" i="4"/>
  <c r="A172" i="4"/>
  <c r="B172" i="4"/>
  <c r="A609" i="4"/>
  <c r="B609" i="4"/>
  <c r="A126" i="4"/>
  <c r="B126" i="4"/>
  <c r="A149" i="4"/>
  <c r="B149" i="4"/>
  <c r="B439" i="4"/>
  <c r="B440" i="4"/>
  <c r="B441" i="4"/>
  <c r="B442" i="4"/>
  <c r="B443" i="4"/>
  <c r="B444" i="4"/>
  <c r="B445" i="4"/>
  <c r="B446" i="4"/>
  <c r="B447" i="4"/>
  <c r="B449" i="4"/>
  <c r="B450" i="4"/>
  <c r="B451" i="4"/>
  <c r="B452" i="4"/>
  <c r="B454" i="4"/>
  <c r="B455" i="4"/>
  <c r="B456" i="4"/>
  <c r="B457" i="4"/>
  <c r="B458" i="4"/>
  <c r="B459" i="4"/>
  <c r="B460" i="4"/>
  <c r="B25" i="4"/>
  <c r="B26" i="4"/>
  <c r="B27" i="4"/>
  <c r="B28" i="4"/>
  <c r="B29" i="4"/>
  <c r="B30" i="4"/>
  <c r="B31" i="4"/>
  <c r="B32" i="4"/>
  <c r="B33" i="4"/>
  <c r="B35" i="4"/>
  <c r="B36" i="4"/>
  <c r="B37" i="4"/>
  <c r="B38" i="4"/>
  <c r="B40" i="4"/>
  <c r="B41" i="4"/>
  <c r="B42" i="4"/>
  <c r="B43" i="4"/>
  <c r="B44" i="4"/>
  <c r="B45" i="4"/>
  <c r="B46" i="4"/>
  <c r="B416" i="4"/>
  <c r="B417" i="4"/>
  <c r="B418" i="4"/>
  <c r="B419" i="4"/>
  <c r="B420" i="4"/>
  <c r="B421" i="4"/>
  <c r="B422" i="4"/>
  <c r="B423" i="4"/>
  <c r="B424" i="4"/>
  <c r="B426" i="4"/>
  <c r="B427" i="4"/>
  <c r="B428" i="4"/>
  <c r="B429" i="4"/>
  <c r="B431" i="4"/>
  <c r="B432" i="4"/>
  <c r="B433" i="4"/>
  <c r="B434" i="4"/>
  <c r="B435" i="4"/>
  <c r="B436" i="4"/>
  <c r="B437" i="4"/>
  <c r="B393" i="4"/>
  <c r="B394" i="4"/>
  <c r="B395" i="4"/>
  <c r="B396" i="4"/>
  <c r="B397" i="4"/>
  <c r="B398" i="4"/>
  <c r="B399" i="4"/>
  <c r="B400" i="4"/>
  <c r="B401" i="4"/>
  <c r="B403" i="4"/>
  <c r="B404" i="4"/>
  <c r="B405" i="4"/>
  <c r="B406" i="4"/>
  <c r="B408" i="4"/>
  <c r="B409" i="4"/>
  <c r="B410" i="4"/>
  <c r="B411" i="4"/>
  <c r="B412" i="4"/>
  <c r="B413" i="4"/>
  <c r="B414" i="4"/>
  <c r="B255" i="4"/>
  <c r="B256" i="4"/>
  <c r="B257" i="4"/>
  <c r="B258" i="4"/>
  <c r="B259" i="4"/>
  <c r="B260" i="4"/>
  <c r="B261" i="4"/>
  <c r="B262" i="4"/>
  <c r="B263" i="4"/>
  <c r="B265" i="4"/>
  <c r="B266" i="4"/>
  <c r="B267" i="4"/>
  <c r="B268" i="4"/>
  <c r="B270" i="4"/>
  <c r="B271" i="4"/>
  <c r="B272" i="4"/>
  <c r="B273" i="4"/>
  <c r="B274" i="4"/>
  <c r="B275" i="4"/>
  <c r="B276" i="4"/>
  <c r="B623" i="4"/>
  <c r="B624" i="4"/>
  <c r="B625" i="4"/>
  <c r="B626" i="4"/>
  <c r="B627" i="4"/>
  <c r="B628" i="4"/>
  <c r="B629" i="4"/>
  <c r="B630" i="4"/>
  <c r="B631" i="4"/>
  <c r="B633" i="4"/>
  <c r="B634" i="4"/>
  <c r="B635" i="4"/>
  <c r="B636" i="4"/>
  <c r="B638" i="4"/>
  <c r="B639" i="4"/>
  <c r="B640" i="4"/>
  <c r="B641" i="4"/>
  <c r="B642" i="4"/>
  <c r="B643" i="4"/>
  <c r="B644" i="4"/>
  <c r="B646" i="4"/>
  <c r="B647" i="4"/>
  <c r="B648" i="4"/>
  <c r="B649" i="4"/>
  <c r="B650" i="4"/>
  <c r="B651" i="4"/>
  <c r="B652" i="4"/>
  <c r="B653" i="4"/>
  <c r="B654" i="4"/>
  <c r="B656" i="4"/>
  <c r="B657" i="4"/>
  <c r="B658" i="4"/>
  <c r="B659" i="4"/>
  <c r="B661" i="4"/>
  <c r="B662" i="4"/>
  <c r="B663" i="4"/>
  <c r="B664" i="4"/>
  <c r="B665" i="4"/>
  <c r="B666" i="4"/>
  <c r="B667" i="4"/>
  <c r="B485" i="4"/>
  <c r="B486" i="4"/>
  <c r="B487" i="4"/>
  <c r="B488" i="4"/>
  <c r="B489" i="4"/>
  <c r="B490" i="4"/>
  <c r="B491" i="4"/>
  <c r="B492" i="4"/>
  <c r="B493" i="4"/>
  <c r="B495" i="4"/>
  <c r="B496" i="4"/>
  <c r="B497" i="4"/>
  <c r="B498" i="4"/>
  <c r="B500" i="4"/>
  <c r="B501" i="4"/>
  <c r="B502" i="4"/>
  <c r="B503" i="4"/>
  <c r="B504" i="4"/>
  <c r="B505" i="4"/>
  <c r="B506" i="4"/>
  <c r="B462" i="4"/>
  <c r="B463" i="4"/>
  <c r="B464" i="4"/>
  <c r="B465" i="4"/>
  <c r="B466" i="4"/>
  <c r="B467" i="4"/>
  <c r="B468" i="4"/>
  <c r="B469" i="4"/>
  <c r="B470" i="4"/>
  <c r="B472" i="4"/>
  <c r="B473" i="4"/>
  <c r="B474" i="4"/>
  <c r="B475" i="4"/>
  <c r="B477" i="4"/>
  <c r="B478" i="4"/>
  <c r="B479" i="4"/>
  <c r="B480" i="4"/>
  <c r="B481" i="4"/>
  <c r="B482" i="4"/>
  <c r="B483" i="4"/>
  <c r="B508" i="4"/>
  <c r="B509" i="4"/>
  <c r="B510" i="4"/>
  <c r="B511" i="4"/>
  <c r="B512" i="4"/>
  <c r="B513" i="4"/>
  <c r="B514" i="4"/>
  <c r="B515" i="4"/>
  <c r="B516" i="4"/>
  <c r="B518" i="4"/>
  <c r="B519" i="4"/>
  <c r="B520" i="4"/>
  <c r="B521" i="4"/>
  <c r="B523" i="4"/>
  <c r="B524" i="4"/>
  <c r="B525" i="4"/>
  <c r="B526" i="4"/>
  <c r="B527" i="4"/>
  <c r="B528" i="4"/>
  <c r="B529" i="4"/>
  <c r="B48" i="4"/>
  <c r="B49" i="4"/>
  <c r="B50" i="4"/>
  <c r="B51" i="4"/>
  <c r="B52" i="4"/>
  <c r="B53" i="4"/>
  <c r="B54" i="4"/>
  <c r="B55" i="4"/>
  <c r="B56" i="4"/>
  <c r="B58" i="4"/>
  <c r="B59" i="4"/>
  <c r="B60" i="4"/>
  <c r="B61" i="4"/>
  <c r="B63" i="4"/>
  <c r="B64" i="4"/>
  <c r="B65" i="4"/>
  <c r="B66" i="4"/>
  <c r="B67" i="4"/>
  <c r="B68" i="4"/>
  <c r="B69" i="4"/>
  <c r="B71" i="4"/>
  <c r="B72" i="4"/>
  <c r="B73" i="4"/>
  <c r="B74" i="4"/>
  <c r="B75" i="4"/>
  <c r="B76" i="4"/>
  <c r="B77" i="4"/>
  <c r="B78" i="4"/>
  <c r="B79" i="4"/>
  <c r="B81" i="4"/>
  <c r="B82" i="4"/>
  <c r="B83" i="4"/>
  <c r="B84" i="4"/>
  <c r="B86" i="4"/>
  <c r="B87" i="4"/>
  <c r="B88" i="4"/>
  <c r="B89" i="4"/>
  <c r="B90" i="4"/>
  <c r="B91" i="4"/>
  <c r="B92" i="4"/>
  <c r="B94" i="4"/>
  <c r="B95" i="4"/>
  <c r="B96" i="4"/>
  <c r="B97" i="4"/>
  <c r="B98" i="4"/>
  <c r="B99" i="4"/>
  <c r="B100" i="4"/>
  <c r="B101" i="4"/>
  <c r="B102" i="4"/>
  <c r="B104" i="4"/>
  <c r="B105" i="4"/>
  <c r="B106" i="4"/>
  <c r="B107" i="4"/>
  <c r="B109" i="4"/>
  <c r="B110" i="4"/>
  <c r="B111" i="4"/>
  <c r="B112" i="4"/>
  <c r="B113" i="4"/>
  <c r="B114" i="4"/>
  <c r="B115" i="4"/>
  <c r="B186" i="4"/>
  <c r="B187" i="4"/>
  <c r="B188" i="4"/>
  <c r="B189" i="4"/>
  <c r="B190" i="4"/>
  <c r="B191" i="4"/>
  <c r="B192" i="4"/>
  <c r="B193" i="4"/>
  <c r="B194" i="4"/>
  <c r="B196" i="4"/>
  <c r="B197" i="4"/>
  <c r="B198" i="4"/>
  <c r="B199" i="4"/>
  <c r="B201" i="4"/>
  <c r="B202" i="4"/>
  <c r="B203" i="4"/>
  <c r="B204" i="4"/>
  <c r="B205" i="4"/>
  <c r="B206" i="4"/>
  <c r="B207" i="4"/>
  <c r="B117" i="4"/>
  <c r="B118" i="4"/>
  <c r="B119" i="4"/>
  <c r="B120" i="4"/>
  <c r="B121" i="4"/>
  <c r="B122" i="4"/>
  <c r="B123" i="4"/>
  <c r="B124" i="4"/>
  <c r="B125" i="4"/>
  <c r="B127" i="4"/>
  <c r="B128" i="4"/>
  <c r="B129" i="4"/>
  <c r="B130" i="4"/>
  <c r="B132" i="4"/>
  <c r="B133" i="4"/>
  <c r="B134" i="4"/>
  <c r="B135" i="4"/>
  <c r="B136" i="4"/>
  <c r="B137" i="4"/>
  <c r="B138" i="4"/>
  <c r="B209" i="4"/>
  <c r="B210" i="4"/>
  <c r="B211" i="4"/>
  <c r="B212" i="4"/>
  <c r="B213" i="4"/>
  <c r="B214" i="4"/>
  <c r="B215" i="4"/>
  <c r="B216" i="4"/>
  <c r="B217" i="4"/>
  <c r="B219" i="4"/>
  <c r="B220" i="4"/>
  <c r="B221" i="4"/>
  <c r="B222" i="4"/>
  <c r="B224" i="4"/>
  <c r="B225" i="4"/>
  <c r="B226" i="4"/>
  <c r="B227" i="4"/>
  <c r="B228" i="4"/>
  <c r="B229" i="4"/>
  <c r="B230" i="4"/>
  <c r="B301" i="4"/>
  <c r="B302" i="4"/>
  <c r="B303" i="4"/>
  <c r="B304" i="4"/>
  <c r="B305" i="4"/>
  <c r="B306" i="4"/>
  <c r="B307" i="4"/>
  <c r="B308" i="4"/>
  <c r="B309" i="4"/>
  <c r="B311" i="4"/>
  <c r="B312" i="4"/>
  <c r="B313" i="4"/>
  <c r="B314" i="4"/>
  <c r="B316" i="4"/>
  <c r="B317" i="4"/>
  <c r="B318" i="4"/>
  <c r="B319" i="4"/>
  <c r="B320" i="4"/>
  <c r="B321" i="4"/>
  <c r="B322" i="4"/>
  <c r="B324" i="4"/>
  <c r="B325" i="4"/>
  <c r="B326" i="4"/>
  <c r="B327" i="4"/>
  <c r="B328" i="4"/>
  <c r="B329" i="4"/>
  <c r="B330" i="4"/>
  <c r="B331" i="4"/>
  <c r="B332" i="4"/>
  <c r="B334" i="4"/>
  <c r="B335" i="4"/>
  <c r="B336" i="4"/>
  <c r="B337" i="4"/>
  <c r="B339" i="4"/>
  <c r="B340" i="4"/>
  <c r="B341" i="4"/>
  <c r="B342" i="4"/>
  <c r="B343" i="4"/>
  <c r="B344" i="4"/>
  <c r="B345" i="4"/>
  <c r="B140" i="4"/>
  <c r="B141" i="4"/>
  <c r="B142" i="4"/>
  <c r="B143" i="4"/>
  <c r="B144" i="4"/>
  <c r="B145" i="4"/>
  <c r="B146" i="4"/>
  <c r="B147" i="4"/>
  <c r="B148" i="4"/>
  <c r="B150" i="4"/>
  <c r="B151" i="4"/>
  <c r="B152" i="4"/>
  <c r="B153" i="4"/>
  <c r="B155" i="4"/>
  <c r="B156" i="4"/>
  <c r="B157" i="4"/>
  <c r="B158" i="4"/>
  <c r="B159" i="4"/>
  <c r="B160" i="4"/>
  <c r="B161" i="4"/>
  <c r="B347" i="4"/>
  <c r="B348" i="4"/>
  <c r="B349" i="4"/>
  <c r="B350" i="4"/>
  <c r="B351" i="4"/>
  <c r="B352" i="4"/>
  <c r="B353" i="4"/>
  <c r="B354" i="4"/>
  <c r="B355" i="4"/>
  <c r="B357" i="4"/>
  <c r="B358" i="4"/>
  <c r="B359" i="4"/>
  <c r="B360" i="4"/>
  <c r="B362" i="4"/>
  <c r="B363" i="4"/>
  <c r="B364" i="4"/>
  <c r="B365" i="4"/>
  <c r="B366" i="4"/>
  <c r="B367" i="4"/>
  <c r="B368" i="4"/>
  <c r="B2" i="4"/>
  <c r="B3" i="4"/>
  <c r="B4" i="4"/>
  <c r="B5" i="4"/>
  <c r="B6" i="4"/>
  <c r="B7" i="4"/>
  <c r="B8" i="4"/>
  <c r="B9" i="4"/>
  <c r="B10" i="4"/>
  <c r="B12" i="4"/>
  <c r="B13" i="4"/>
  <c r="B14" i="4"/>
  <c r="B15" i="4"/>
  <c r="B17" i="4"/>
  <c r="B18" i="4"/>
  <c r="B19" i="4"/>
  <c r="B20" i="4"/>
  <c r="B21" i="4"/>
  <c r="B22" i="4"/>
  <c r="B23" i="4"/>
  <c r="B370" i="4"/>
  <c r="B371" i="4"/>
  <c r="B372" i="4"/>
  <c r="B373" i="4"/>
  <c r="B374" i="4"/>
  <c r="B375" i="4"/>
  <c r="B376" i="4"/>
  <c r="B377" i="4"/>
  <c r="B378" i="4"/>
  <c r="B380" i="4"/>
  <c r="B381" i="4"/>
  <c r="B382" i="4"/>
  <c r="B383" i="4"/>
  <c r="B385" i="4"/>
  <c r="B386" i="4"/>
  <c r="B387" i="4"/>
  <c r="B388" i="4"/>
  <c r="B389" i="4"/>
  <c r="B390" i="4"/>
  <c r="B391" i="4"/>
  <c r="B278" i="4"/>
  <c r="B279" i="4"/>
  <c r="B280" i="4"/>
  <c r="B281" i="4"/>
  <c r="B282" i="4"/>
  <c r="B283" i="4"/>
  <c r="B284" i="4"/>
  <c r="B285" i="4"/>
  <c r="B286" i="4"/>
  <c r="B288" i="4"/>
  <c r="B289" i="4"/>
  <c r="B290" i="4"/>
  <c r="B291" i="4"/>
  <c r="B293" i="4"/>
  <c r="B294" i="4"/>
  <c r="B295" i="4"/>
  <c r="B296" i="4"/>
  <c r="B297" i="4"/>
  <c r="B298" i="4"/>
  <c r="B299" i="4"/>
  <c r="B554" i="4"/>
  <c r="B555" i="4"/>
  <c r="B556" i="4"/>
  <c r="B557" i="4"/>
  <c r="B558" i="4"/>
  <c r="B559" i="4"/>
  <c r="B560" i="4"/>
  <c r="B561" i="4"/>
  <c r="B562" i="4"/>
  <c r="B564" i="4"/>
  <c r="B565" i="4"/>
  <c r="B566" i="4"/>
  <c r="B567" i="4"/>
  <c r="B569" i="4"/>
  <c r="B570" i="4"/>
  <c r="B571" i="4"/>
  <c r="B572" i="4"/>
  <c r="B573" i="4"/>
  <c r="B574" i="4"/>
  <c r="B575" i="4"/>
  <c r="B531" i="4"/>
  <c r="B532" i="4"/>
  <c r="B533" i="4"/>
  <c r="B534" i="4"/>
  <c r="B535" i="4"/>
  <c r="B536" i="4"/>
  <c r="B537" i="4"/>
  <c r="B538" i="4"/>
  <c r="B539" i="4"/>
  <c r="B541" i="4"/>
  <c r="B542" i="4"/>
  <c r="B543" i="4"/>
  <c r="B544" i="4"/>
  <c r="B546" i="4"/>
  <c r="B547" i="4"/>
  <c r="B548" i="4"/>
  <c r="B549" i="4"/>
  <c r="B550" i="4"/>
  <c r="B551" i="4"/>
  <c r="B552" i="4"/>
  <c r="B577" i="4"/>
  <c r="B578" i="4"/>
  <c r="B579" i="4"/>
  <c r="B580" i="4"/>
  <c r="B581" i="4"/>
  <c r="B582" i="4"/>
  <c r="B583" i="4"/>
  <c r="B584" i="4"/>
  <c r="B585" i="4"/>
  <c r="B587" i="4"/>
  <c r="B588" i="4"/>
  <c r="B589" i="4"/>
  <c r="B590" i="4"/>
  <c r="B592" i="4"/>
  <c r="B593" i="4"/>
  <c r="B594" i="4"/>
  <c r="B595" i="4"/>
  <c r="B596" i="4"/>
  <c r="B597" i="4"/>
  <c r="B598" i="4"/>
  <c r="B232" i="4"/>
  <c r="B233" i="4"/>
  <c r="B234" i="4"/>
  <c r="B235" i="4"/>
  <c r="B236" i="4"/>
  <c r="B237" i="4"/>
  <c r="B238" i="4"/>
  <c r="B239" i="4"/>
  <c r="B240" i="4"/>
  <c r="B242" i="4"/>
  <c r="B243" i="4"/>
  <c r="B244" i="4"/>
  <c r="B245" i="4"/>
  <c r="B247" i="4"/>
  <c r="B248" i="4"/>
  <c r="B249" i="4"/>
  <c r="B250" i="4"/>
  <c r="B251" i="4"/>
  <c r="B252" i="4"/>
  <c r="B253" i="4"/>
  <c r="B692" i="4"/>
  <c r="B693" i="4"/>
  <c r="B694" i="4"/>
  <c r="B695" i="4"/>
  <c r="B696" i="4"/>
  <c r="B697" i="4"/>
  <c r="B698" i="4"/>
  <c r="B699" i="4"/>
  <c r="B700" i="4"/>
  <c r="B702" i="4"/>
  <c r="B703" i="4"/>
  <c r="B704" i="4"/>
  <c r="B705" i="4"/>
  <c r="B707" i="4"/>
  <c r="B708" i="4"/>
  <c r="B709" i="4"/>
  <c r="B710" i="4"/>
  <c r="B711" i="4"/>
  <c r="B712" i="4"/>
  <c r="B713" i="4"/>
  <c r="B163" i="4"/>
  <c r="B164" i="4"/>
  <c r="B165" i="4"/>
  <c r="B166" i="4"/>
  <c r="B167" i="4"/>
  <c r="B168" i="4"/>
  <c r="B169" i="4"/>
  <c r="B170" i="4"/>
  <c r="B171" i="4"/>
  <c r="B173" i="4"/>
  <c r="B174" i="4"/>
  <c r="B175" i="4"/>
  <c r="B176" i="4"/>
  <c r="B178" i="4"/>
  <c r="B179" i="4"/>
  <c r="B180" i="4"/>
  <c r="B181" i="4"/>
  <c r="B182" i="4"/>
  <c r="B183" i="4"/>
  <c r="B184" i="4"/>
  <c r="B600" i="4"/>
  <c r="B601" i="4"/>
  <c r="B602" i="4"/>
  <c r="B603" i="4"/>
  <c r="B604" i="4"/>
  <c r="B605" i="4"/>
  <c r="B606" i="4"/>
  <c r="B607" i="4"/>
  <c r="B608" i="4"/>
  <c r="B610" i="4"/>
  <c r="B611" i="4"/>
  <c r="B612" i="4"/>
  <c r="B613" i="4"/>
  <c r="B615" i="4"/>
  <c r="B616" i="4"/>
  <c r="B617" i="4"/>
  <c r="B618" i="4"/>
  <c r="B619" i="4"/>
  <c r="B620" i="4"/>
  <c r="B621" i="4"/>
  <c r="B784" i="4"/>
  <c r="B785" i="4"/>
  <c r="B786" i="4"/>
  <c r="B787" i="4"/>
  <c r="B788" i="4"/>
  <c r="B789" i="4"/>
  <c r="B790" i="4"/>
  <c r="B791" i="4"/>
  <c r="B792" i="4"/>
  <c r="B794" i="4"/>
  <c r="B795" i="4"/>
  <c r="B796" i="4"/>
  <c r="B797" i="4"/>
  <c r="B799" i="4"/>
  <c r="B800" i="4"/>
  <c r="B801" i="4"/>
  <c r="B802" i="4"/>
  <c r="B803" i="4"/>
  <c r="B804" i="4"/>
  <c r="B805" i="4"/>
  <c r="B761" i="4"/>
  <c r="B762" i="4"/>
  <c r="B763" i="4"/>
  <c r="B764" i="4"/>
  <c r="B765" i="4"/>
  <c r="B766" i="4"/>
  <c r="B767" i="4"/>
  <c r="B768" i="4"/>
  <c r="B769" i="4"/>
  <c r="B771" i="4"/>
  <c r="B772" i="4"/>
  <c r="B773" i="4"/>
  <c r="B774" i="4"/>
  <c r="B776" i="4"/>
  <c r="B777" i="4"/>
  <c r="B778" i="4"/>
  <c r="B779" i="4"/>
  <c r="B780" i="4"/>
  <c r="B781" i="4"/>
  <c r="B782" i="4"/>
  <c r="B876" i="4"/>
  <c r="B877" i="4"/>
  <c r="B878" i="4"/>
  <c r="B879" i="4"/>
  <c r="B880" i="4"/>
  <c r="B881" i="4"/>
  <c r="B882" i="4"/>
  <c r="B883" i="4"/>
  <c r="B884" i="4"/>
  <c r="B886" i="4"/>
  <c r="B887" i="4"/>
  <c r="B888" i="4"/>
  <c r="B889" i="4"/>
  <c r="B891" i="4"/>
  <c r="B892" i="4"/>
  <c r="B893" i="4"/>
  <c r="B894" i="4"/>
  <c r="B895" i="4"/>
  <c r="B896" i="4"/>
  <c r="B897" i="4"/>
  <c r="B898" i="4"/>
  <c r="B830" i="4"/>
  <c r="B831" i="4"/>
  <c r="B832" i="4"/>
  <c r="B833" i="4"/>
  <c r="B834" i="4"/>
  <c r="B835" i="4"/>
  <c r="B836" i="4"/>
  <c r="B837" i="4"/>
  <c r="B838" i="4"/>
  <c r="B840" i="4"/>
  <c r="B841" i="4"/>
  <c r="B842" i="4"/>
  <c r="B843" i="4"/>
  <c r="B845" i="4"/>
  <c r="B846" i="4"/>
  <c r="B847" i="4"/>
  <c r="B848" i="4"/>
  <c r="B849" i="4"/>
  <c r="B850" i="4"/>
  <c r="B851" i="4"/>
  <c r="B738" i="4"/>
  <c r="B739" i="4"/>
  <c r="B740" i="4"/>
  <c r="B741" i="4"/>
  <c r="B742" i="4"/>
  <c r="B743" i="4"/>
  <c r="B744" i="4"/>
  <c r="B745" i="4"/>
  <c r="B746" i="4"/>
  <c r="B748" i="4"/>
  <c r="B749" i="4"/>
  <c r="B750" i="4"/>
  <c r="B751" i="4"/>
  <c r="B753" i="4"/>
  <c r="B754" i="4"/>
  <c r="B755" i="4"/>
  <c r="B756" i="4"/>
  <c r="B757" i="4"/>
  <c r="B758" i="4"/>
  <c r="B759" i="4"/>
  <c r="B715" i="4"/>
  <c r="B716" i="4"/>
  <c r="B717" i="4"/>
  <c r="B718" i="4"/>
  <c r="B719" i="4"/>
  <c r="B720" i="4"/>
  <c r="B721" i="4"/>
  <c r="B722" i="4"/>
  <c r="B723" i="4"/>
  <c r="B725" i="4"/>
  <c r="B726" i="4"/>
  <c r="B727" i="4"/>
  <c r="B728" i="4"/>
  <c r="B730" i="4"/>
  <c r="B731" i="4"/>
  <c r="B732" i="4"/>
  <c r="B733" i="4"/>
  <c r="B734" i="4"/>
  <c r="B735" i="4"/>
  <c r="B736" i="4"/>
  <c r="B853" i="4"/>
  <c r="B854" i="4"/>
  <c r="B855" i="4"/>
  <c r="B856" i="4"/>
  <c r="B857" i="4"/>
  <c r="B858" i="4"/>
  <c r="B859" i="4"/>
  <c r="B860" i="4"/>
  <c r="B861" i="4"/>
  <c r="B863" i="4"/>
  <c r="B864" i="4"/>
  <c r="B865" i="4"/>
  <c r="B866" i="4"/>
  <c r="B868" i="4"/>
  <c r="B869" i="4"/>
  <c r="B870" i="4"/>
  <c r="B871" i="4"/>
  <c r="B872" i="4"/>
  <c r="B873" i="4"/>
  <c r="B874" i="4"/>
  <c r="B807" i="4"/>
  <c r="B808" i="4"/>
  <c r="B809" i="4"/>
  <c r="B810" i="4"/>
  <c r="B811" i="4"/>
  <c r="B812" i="4"/>
  <c r="B813" i="4"/>
  <c r="B814" i="4"/>
  <c r="B815" i="4"/>
  <c r="B817" i="4"/>
  <c r="B818" i="4"/>
  <c r="B819" i="4"/>
  <c r="B820" i="4"/>
  <c r="B822" i="4"/>
  <c r="B823" i="4"/>
  <c r="B824" i="4"/>
  <c r="B825" i="4"/>
  <c r="B826" i="4"/>
  <c r="B827" i="4"/>
  <c r="B828" i="4"/>
  <c r="B669" i="4"/>
  <c r="B670" i="4"/>
  <c r="B671" i="4"/>
  <c r="B672" i="4"/>
  <c r="B673" i="4"/>
  <c r="B674" i="4"/>
  <c r="B675" i="4"/>
  <c r="B676" i="4"/>
  <c r="B677" i="4"/>
  <c r="B679" i="4"/>
  <c r="B680" i="4"/>
  <c r="B681" i="4"/>
  <c r="B682" i="4"/>
  <c r="B684" i="4"/>
  <c r="B685" i="4"/>
  <c r="B686" i="4"/>
  <c r="B687" i="4"/>
  <c r="B688" i="4"/>
  <c r="B689" i="4"/>
  <c r="B690" i="4"/>
  <c r="A439" i="4"/>
  <c r="A440" i="4"/>
  <c r="A441" i="4"/>
  <c r="A442" i="4"/>
  <c r="A443" i="4"/>
  <c r="A444" i="4"/>
  <c r="A445" i="4"/>
  <c r="A446" i="4"/>
  <c r="A447" i="4"/>
  <c r="A449" i="4"/>
  <c r="A450" i="4"/>
  <c r="A451" i="4"/>
  <c r="A452" i="4"/>
  <c r="A454" i="4"/>
  <c r="A455" i="4"/>
  <c r="A456" i="4"/>
  <c r="A457" i="4"/>
  <c r="A458" i="4"/>
  <c r="A459" i="4"/>
  <c r="A460" i="4"/>
  <c r="A25" i="4"/>
  <c r="A26" i="4"/>
  <c r="A27" i="4"/>
  <c r="A28" i="4"/>
  <c r="A29" i="4"/>
  <c r="A30" i="4"/>
  <c r="A31" i="4"/>
  <c r="A32" i="4"/>
  <c r="A33" i="4"/>
  <c r="A35" i="4"/>
  <c r="A36" i="4"/>
  <c r="A37" i="4"/>
  <c r="A38" i="4"/>
  <c r="A40" i="4"/>
  <c r="A41" i="4"/>
  <c r="A42" i="4"/>
  <c r="A43" i="4"/>
  <c r="A44" i="4"/>
  <c r="A45" i="4"/>
  <c r="A46" i="4"/>
  <c r="A416" i="4"/>
  <c r="A417" i="4"/>
  <c r="A418" i="4"/>
  <c r="A419" i="4"/>
  <c r="A420" i="4"/>
  <c r="A421" i="4"/>
  <c r="A422" i="4"/>
  <c r="A423" i="4"/>
  <c r="A424" i="4"/>
  <c r="A426" i="4"/>
  <c r="A427" i="4"/>
  <c r="A428" i="4"/>
  <c r="A429" i="4"/>
  <c r="A431" i="4"/>
  <c r="A432" i="4"/>
  <c r="A433" i="4"/>
  <c r="A434" i="4"/>
  <c r="A435" i="4"/>
  <c r="A436" i="4"/>
  <c r="A437" i="4"/>
  <c r="A393" i="4"/>
  <c r="A394" i="4"/>
  <c r="A395" i="4"/>
  <c r="A396" i="4"/>
  <c r="A397" i="4"/>
  <c r="A398" i="4"/>
  <c r="A399" i="4"/>
  <c r="A400" i="4"/>
  <c r="A401" i="4"/>
  <c r="A403" i="4"/>
  <c r="A404" i="4"/>
  <c r="A405" i="4"/>
  <c r="A406" i="4"/>
  <c r="A408" i="4"/>
  <c r="A409" i="4"/>
  <c r="A410" i="4"/>
  <c r="A411" i="4"/>
  <c r="A412" i="4"/>
  <c r="A413" i="4"/>
  <c r="A414" i="4"/>
  <c r="A255" i="4"/>
  <c r="A256" i="4"/>
  <c r="A257" i="4"/>
  <c r="A258" i="4"/>
  <c r="A259" i="4"/>
  <c r="A260" i="4"/>
  <c r="A261" i="4"/>
  <c r="A262" i="4"/>
  <c r="A263" i="4"/>
  <c r="A265" i="4"/>
  <c r="A266" i="4"/>
  <c r="A267" i="4"/>
  <c r="A268" i="4"/>
  <c r="A270" i="4"/>
  <c r="A271" i="4"/>
  <c r="A272" i="4"/>
  <c r="A273" i="4"/>
  <c r="A274" i="4"/>
  <c r="A275" i="4"/>
  <c r="A276" i="4"/>
  <c r="A623" i="4"/>
  <c r="A624" i="4"/>
  <c r="A625" i="4"/>
  <c r="A626" i="4"/>
  <c r="A627" i="4"/>
  <c r="A628" i="4"/>
  <c r="A629" i="4"/>
  <c r="A630" i="4"/>
  <c r="A631" i="4"/>
  <c r="A633" i="4"/>
  <c r="A634" i="4"/>
  <c r="A635" i="4"/>
  <c r="A636" i="4"/>
  <c r="A638" i="4"/>
  <c r="A639" i="4"/>
  <c r="A640" i="4"/>
  <c r="A641" i="4"/>
  <c r="A642" i="4"/>
  <c r="A643" i="4"/>
  <c r="A644" i="4"/>
  <c r="A646" i="4"/>
  <c r="A647" i="4"/>
  <c r="A648" i="4"/>
  <c r="A649" i="4"/>
  <c r="A650" i="4"/>
  <c r="A651" i="4"/>
  <c r="A652" i="4"/>
  <c r="A653" i="4"/>
  <c r="A654" i="4"/>
  <c r="A656" i="4"/>
  <c r="A657" i="4"/>
  <c r="A658" i="4"/>
  <c r="A659" i="4"/>
  <c r="A661" i="4"/>
  <c r="A662" i="4"/>
  <c r="A663" i="4"/>
  <c r="A664" i="4"/>
  <c r="A665" i="4"/>
  <c r="A666" i="4"/>
  <c r="A667" i="4"/>
  <c r="A485" i="4"/>
  <c r="A486" i="4"/>
  <c r="A487" i="4"/>
  <c r="A488" i="4"/>
  <c r="A489" i="4"/>
  <c r="A490" i="4"/>
  <c r="A491" i="4"/>
  <c r="A492" i="4"/>
  <c r="A493" i="4"/>
  <c r="A495" i="4"/>
  <c r="A496" i="4"/>
  <c r="A497" i="4"/>
  <c r="A498" i="4"/>
  <c r="A500" i="4"/>
  <c r="A501" i="4"/>
  <c r="A502" i="4"/>
  <c r="A503" i="4"/>
  <c r="A504" i="4"/>
  <c r="A505" i="4"/>
  <c r="A506" i="4"/>
  <c r="A462" i="4"/>
  <c r="A463" i="4"/>
  <c r="A464" i="4"/>
  <c r="A465" i="4"/>
  <c r="A466" i="4"/>
  <c r="A467" i="4"/>
  <c r="A468" i="4"/>
  <c r="A469" i="4"/>
  <c r="A470" i="4"/>
  <c r="A472" i="4"/>
  <c r="A473" i="4"/>
  <c r="A474" i="4"/>
  <c r="A475" i="4"/>
  <c r="A477" i="4"/>
  <c r="A478" i="4"/>
  <c r="A479" i="4"/>
  <c r="A480" i="4"/>
  <c r="A481" i="4"/>
  <c r="A482" i="4"/>
  <c r="A483" i="4"/>
  <c r="A508" i="4"/>
  <c r="A509" i="4"/>
  <c r="A510" i="4"/>
  <c r="A511" i="4"/>
  <c r="A512" i="4"/>
  <c r="A513" i="4"/>
  <c r="A514" i="4"/>
  <c r="A515" i="4"/>
  <c r="A516" i="4"/>
  <c r="A518" i="4"/>
  <c r="A519" i="4"/>
  <c r="A520" i="4"/>
  <c r="A521" i="4"/>
  <c r="A523" i="4"/>
  <c r="A524" i="4"/>
  <c r="A525" i="4"/>
  <c r="A526" i="4"/>
  <c r="A527" i="4"/>
  <c r="A528" i="4"/>
  <c r="A529" i="4"/>
  <c r="A48" i="4"/>
  <c r="A49" i="4"/>
  <c r="A50" i="4"/>
  <c r="A51" i="4"/>
  <c r="A52" i="4"/>
  <c r="A53" i="4"/>
  <c r="A54" i="4"/>
  <c r="A55" i="4"/>
  <c r="A56" i="4"/>
  <c r="A58" i="4"/>
  <c r="A59" i="4"/>
  <c r="A60" i="4"/>
  <c r="A61" i="4"/>
  <c r="A63" i="4"/>
  <c r="A64" i="4"/>
  <c r="A65" i="4"/>
  <c r="A66" i="4"/>
  <c r="A67" i="4"/>
  <c r="A68" i="4"/>
  <c r="A69" i="4"/>
  <c r="A71" i="4"/>
  <c r="A72" i="4"/>
  <c r="A73" i="4"/>
  <c r="A74" i="4"/>
  <c r="A75" i="4"/>
  <c r="A76" i="4"/>
  <c r="A77" i="4"/>
  <c r="A78" i="4"/>
  <c r="A79" i="4"/>
  <c r="A81" i="4"/>
  <c r="A82" i="4"/>
  <c r="A83" i="4"/>
  <c r="A84" i="4"/>
  <c r="A86" i="4"/>
  <c r="A87" i="4"/>
  <c r="A88" i="4"/>
  <c r="A89" i="4"/>
  <c r="A90" i="4"/>
  <c r="A91" i="4"/>
  <c r="A92" i="4"/>
  <c r="A94" i="4"/>
  <c r="A95" i="4"/>
  <c r="A96" i="4"/>
  <c r="A97" i="4"/>
  <c r="A98" i="4"/>
  <c r="A99" i="4"/>
  <c r="A100" i="4"/>
  <c r="A101" i="4"/>
  <c r="A102" i="4"/>
  <c r="A104" i="4"/>
  <c r="A105" i="4"/>
  <c r="A106" i="4"/>
  <c r="A107" i="4"/>
  <c r="A109" i="4"/>
  <c r="A110" i="4"/>
  <c r="A111" i="4"/>
  <c r="A112" i="4"/>
  <c r="A113" i="4"/>
  <c r="A114" i="4"/>
  <c r="A115" i="4"/>
  <c r="A186" i="4"/>
  <c r="A187" i="4"/>
  <c r="A188" i="4"/>
  <c r="A189" i="4"/>
  <c r="A190" i="4"/>
  <c r="A191" i="4"/>
  <c r="A192" i="4"/>
  <c r="A193" i="4"/>
  <c r="A194" i="4"/>
  <c r="A196" i="4"/>
  <c r="A197" i="4"/>
  <c r="A198" i="4"/>
  <c r="A199" i="4"/>
  <c r="A201" i="4"/>
  <c r="A202" i="4"/>
  <c r="A203" i="4"/>
  <c r="A204" i="4"/>
  <c r="A205" i="4"/>
  <c r="A206" i="4"/>
  <c r="A207" i="4"/>
  <c r="A117" i="4"/>
  <c r="A118" i="4"/>
  <c r="A119" i="4"/>
  <c r="A120" i="4"/>
  <c r="A121" i="4"/>
  <c r="A122" i="4"/>
  <c r="A123" i="4"/>
  <c r="A124" i="4"/>
  <c r="A125" i="4"/>
  <c r="A127" i="4"/>
  <c r="A128" i="4"/>
  <c r="A129" i="4"/>
  <c r="A130" i="4"/>
  <c r="A132" i="4"/>
  <c r="A133" i="4"/>
  <c r="A134" i="4"/>
  <c r="A135" i="4"/>
  <c r="A136" i="4"/>
  <c r="A137" i="4"/>
  <c r="A138" i="4"/>
  <c r="A209" i="4"/>
  <c r="A210" i="4"/>
  <c r="A211" i="4"/>
  <c r="A212" i="4"/>
  <c r="A213" i="4"/>
  <c r="A214" i="4"/>
  <c r="A215" i="4"/>
  <c r="A216" i="4"/>
  <c r="A217" i="4"/>
  <c r="A219" i="4"/>
  <c r="A220" i="4"/>
  <c r="A221" i="4"/>
  <c r="A222" i="4"/>
  <c r="A224" i="4"/>
  <c r="A225" i="4"/>
  <c r="A226" i="4"/>
  <c r="A227" i="4"/>
  <c r="A228" i="4"/>
  <c r="A229" i="4"/>
  <c r="A230" i="4"/>
  <c r="A301" i="4"/>
  <c r="A302" i="4"/>
  <c r="A303" i="4"/>
  <c r="A304" i="4"/>
  <c r="A305" i="4"/>
  <c r="A306" i="4"/>
  <c r="A307" i="4"/>
  <c r="A308" i="4"/>
  <c r="A309" i="4"/>
  <c r="A311" i="4"/>
  <c r="A312" i="4"/>
  <c r="A313" i="4"/>
  <c r="A314" i="4"/>
  <c r="A316" i="4"/>
  <c r="A317" i="4"/>
  <c r="A318" i="4"/>
  <c r="A319" i="4"/>
  <c r="A320" i="4"/>
  <c r="A321" i="4"/>
  <c r="A322" i="4"/>
  <c r="A324" i="4"/>
  <c r="A325" i="4"/>
  <c r="A326" i="4"/>
  <c r="A327" i="4"/>
  <c r="A328" i="4"/>
  <c r="A329" i="4"/>
  <c r="A330" i="4"/>
  <c r="A331" i="4"/>
  <c r="A332" i="4"/>
  <c r="A334" i="4"/>
  <c r="A335" i="4"/>
  <c r="A336" i="4"/>
  <c r="A337" i="4"/>
  <c r="A339" i="4"/>
  <c r="A340" i="4"/>
  <c r="A341" i="4"/>
  <c r="A342" i="4"/>
  <c r="A343" i="4"/>
  <c r="A344" i="4"/>
  <c r="A345" i="4"/>
  <c r="A140" i="4"/>
  <c r="A141" i="4"/>
  <c r="A142" i="4"/>
  <c r="A143" i="4"/>
  <c r="A144" i="4"/>
  <c r="A145" i="4"/>
  <c r="A146" i="4"/>
  <c r="A147" i="4"/>
  <c r="A148" i="4"/>
  <c r="A150" i="4"/>
  <c r="A151" i="4"/>
  <c r="A152" i="4"/>
  <c r="A153" i="4"/>
  <c r="A155" i="4"/>
  <c r="A156" i="4"/>
  <c r="A157" i="4"/>
  <c r="A158" i="4"/>
  <c r="A159" i="4"/>
  <c r="A160" i="4"/>
  <c r="A161" i="4"/>
  <c r="A347" i="4"/>
  <c r="A348" i="4"/>
  <c r="A349" i="4"/>
  <c r="A350" i="4"/>
  <c r="A351" i="4"/>
  <c r="A352" i="4"/>
  <c r="A353" i="4"/>
  <c r="A354" i="4"/>
  <c r="A355" i="4"/>
  <c r="A357" i="4"/>
  <c r="A358" i="4"/>
  <c r="A359" i="4"/>
  <c r="A360" i="4"/>
  <c r="A362" i="4"/>
  <c r="A363" i="4"/>
  <c r="A364" i="4"/>
  <c r="A365" i="4"/>
  <c r="A366" i="4"/>
  <c r="A367" i="4"/>
  <c r="A368" i="4"/>
  <c r="A2" i="4"/>
  <c r="A3" i="4"/>
  <c r="A4" i="4"/>
  <c r="A5" i="4"/>
  <c r="A6" i="4"/>
  <c r="A7" i="4"/>
  <c r="A8" i="4"/>
  <c r="A9" i="4"/>
  <c r="A10" i="4"/>
  <c r="A12" i="4"/>
  <c r="A13" i="4"/>
  <c r="A14" i="4"/>
  <c r="A15" i="4"/>
  <c r="A17" i="4"/>
  <c r="A18" i="4"/>
  <c r="A19" i="4"/>
  <c r="A20" i="4"/>
  <c r="A21" i="4"/>
  <c r="A22" i="4"/>
  <c r="A23" i="4"/>
  <c r="A370" i="4"/>
  <c r="A371" i="4"/>
  <c r="A372" i="4"/>
  <c r="A373" i="4"/>
  <c r="A374" i="4"/>
  <c r="A375" i="4"/>
  <c r="A376" i="4"/>
  <c r="A377" i="4"/>
  <c r="A378" i="4"/>
  <c r="A380" i="4"/>
  <c r="A381" i="4"/>
  <c r="A382" i="4"/>
  <c r="A383" i="4"/>
  <c r="A385" i="4"/>
  <c r="A386" i="4"/>
  <c r="A387" i="4"/>
  <c r="A388" i="4"/>
  <c r="A389" i="4"/>
  <c r="A390" i="4"/>
  <c r="A391" i="4"/>
  <c r="A278" i="4"/>
  <c r="A279" i="4"/>
  <c r="A280" i="4"/>
  <c r="A281" i="4"/>
  <c r="A282" i="4"/>
  <c r="A283" i="4"/>
  <c r="A284" i="4"/>
  <c r="A285" i="4"/>
  <c r="A286" i="4"/>
  <c r="A288" i="4"/>
  <c r="A289" i="4"/>
  <c r="A290" i="4"/>
  <c r="A291" i="4"/>
  <c r="A293" i="4"/>
  <c r="A294" i="4"/>
  <c r="A295" i="4"/>
  <c r="A296" i="4"/>
  <c r="A297" i="4"/>
  <c r="A298" i="4"/>
  <c r="A299" i="4"/>
  <c r="A554" i="4"/>
  <c r="A555" i="4"/>
  <c r="A556" i="4"/>
  <c r="A557" i="4"/>
  <c r="A558" i="4"/>
  <c r="A559" i="4"/>
  <c r="A560" i="4"/>
  <c r="A561" i="4"/>
  <c r="A562" i="4"/>
  <c r="A564" i="4"/>
  <c r="A565" i="4"/>
  <c r="A566" i="4"/>
  <c r="A567" i="4"/>
  <c r="A569" i="4"/>
  <c r="A570" i="4"/>
  <c r="A571" i="4"/>
  <c r="A531" i="4"/>
  <c r="A532" i="4"/>
  <c r="A533" i="4"/>
  <c r="A534" i="4"/>
  <c r="A535" i="4"/>
  <c r="A536" i="4"/>
  <c r="A537" i="4"/>
  <c r="A538" i="4"/>
  <c r="A539" i="4"/>
  <c r="A541" i="4"/>
  <c r="A542" i="4"/>
  <c r="A543" i="4"/>
  <c r="A544" i="4"/>
  <c r="A546" i="4"/>
  <c r="A547" i="4"/>
  <c r="A548" i="4"/>
  <c r="A549" i="4"/>
  <c r="A550" i="4"/>
  <c r="A551" i="4"/>
  <c r="A552" i="4"/>
  <c r="A232" i="4"/>
  <c r="A233" i="4"/>
  <c r="A234" i="4"/>
  <c r="A235" i="4"/>
  <c r="A236" i="4"/>
  <c r="A237" i="4"/>
  <c r="A238" i="4"/>
  <c r="A239" i="4"/>
  <c r="A240" i="4"/>
  <c r="A242" i="4"/>
  <c r="A243" i="4"/>
  <c r="A244" i="4"/>
  <c r="A245" i="4"/>
  <c r="A247" i="4"/>
  <c r="A248" i="4"/>
  <c r="A249" i="4"/>
  <c r="A250" i="4"/>
  <c r="A251" i="4"/>
  <c r="A252" i="4"/>
  <c r="A253" i="4"/>
  <c r="A692" i="4"/>
  <c r="A693" i="4"/>
  <c r="A694" i="4"/>
  <c r="A695" i="4"/>
  <c r="A696" i="4"/>
  <c r="A697" i="4"/>
  <c r="A698" i="4"/>
  <c r="A699" i="4"/>
  <c r="A700" i="4"/>
  <c r="A702" i="4"/>
  <c r="A703" i="4"/>
  <c r="A704" i="4"/>
  <c r="A705" i="4"/>
  <c r="A707" i="4"/>
  <c r="A708" i="4"/>
  <c r="A709" i="4"/>
  <c r="A710" i="4"/>
  <c r="A711" i="4"/>
  <c r="A712" i="4"/>
  <c r="A713" i="4"/>
  <c r="A163" i="4"/>
  <c r="A164" i="4"/>
  <c r="A165" i="4"/>
  <c r="A166" i="4"/>
  <c r="A167" i="4"/>
  <c r="A168" i="4"/>
  <c r="A169" i="4"/>
  <c r="A170" i="4"/>
  <c r="A171" i="4"/>
  <c r="A173" i="4"/>
  <c r="A174" i="4"/>
  <c r="A175" i="4"/>
  <c r="A176" i="4"/>
  <c r="A178" i="4"/>
  <c r="A179" i="4"/>
  <c r="A180" i="4"/>
  <c r="A181" i="4"/>
  <c r="A182" i="4"/>
  <c r="A183" i="4"/>
  <c r="A184" i="4"/>
  <c r="A600" i="4"/>
  <c r="A601" i="4"/>
  <c r="A602" i="4"/>
  <c r="A603" i="4"/>
  <c r="A604" i="4"/>
  <c r="A605" i="4"/>
  <c r="A606" i="4"/>
  <c r="A607" i="4"/>
  <c r="A608" i="4"/>
  <c r="A610" i="4"/>
  <c r="A611" i="4"/>
  <c r="A612" i="4"/>
  <c r="A613" i="4"/>
  <c r="A615" i="4"/>
  <c r="A616" i="4"/>
  <c r="A617" i="4"/>
  <c r="A618" i="4"/>
  <c r="A619" i="4"/>
  <c r="A620" i="4"/>
  <c r="A621" i="4"/>
  <c r="A784" i="4"/>
  <c r="A785" i="4"/>
  <c r="A786" i="4"/>
  <c r="A787" i="4"/>
  <c r="A788" i="4"/>
  <c r="A789" i="4"/>
  <c r="A790" i="4"/>
  <c r="A791" i="4"/>
  <c r="A792" i="4"/>
  <c r="A794" i="4"/>
  <c r="A795" i="4"/>
  <c r="A796" i="4"/>
  <c r="A797" i="4"/>
  <c r="A799" i="4"/>
  <c r="A800" i="4"/>
  <c r="A801" i="4"/>
  <c r="A802" i="4"/>
  <c r="A803" i="4"/>
  <c r="A804" i="4"/>
  <c r="A805" i="4"/>
  <c r="A761" i="4"/>
  <c r="A762" i="4"/>
  <c r="A763" i="4"/>
  <c r="A764" i="4"/>
  <c r="A765" i="4"/>
  <c r="A766" i="4"/>
  <c r="A767" i="4"/>
  <c r="A768" i="4"/>
  <c r="A769" i="4"/>
  <c r="A771" i="4"/>
  <c r="A772" i="4"/>
  <c r="A773" i="4"/>
  <c r="A774" i="4"/>
  <c r="A776" i="4"/>
  <c r="A777" i="4"/>
  <c r="A778" i="4"/>
  <c r="A779" i="4"/>
  <c r="A780" i="4"/>
  <c r="A781" i="4"/>
  <c r="A782" i="4"/>
  <c r="A876" i="4"/>
  <c r="A877" i="4"/>
  <c r="A878" i="4"/>
  <c r="A879" i="4"/>
  <c r="A880" i="4"/>
  <c r="A881" i="4"/>
  <c r="A882" i="4"/>
  <c r="A883" i="4"/>
  <c r="A884" i="4"/>
  <c r="A886" i="4"/>
  <c r="A887" i="4"/>
  <c r="A888" i="4"/>
  <c r="A889" i="4"/>
  <c r="A891" i="4"/>
  <c r="A892" i="4"/>
  <c r="A893" i="4"/>
  <c r="A894" i="4"/>
  <c r="A895" i="4"/>
  <c r="A896" i="4"/>
  <c r="A897" i="4"/>
  <c r="A898" i="4"/>
  <c r="A830" i="4"/>
  <c r="A831" i="4"/>
  <c r="A832" i="4"/>
  <c r="A833" i="4"/>
  <c r="A834" i="4"/>
  <c r="A835" i="4"/>
  <c r="A836" i="4"/>
  <c r="A837" i="4"/>
  <c r="A838" i="4"/>
  <c r="A840" i="4"/>
  <c r="A841" i="4"/>
  <c r="A842" i="4"/>
  <c r="A843" i="4"/>
  <c r="A845" i="4"/>
  <c r="A846" i="4"/>
  <c r="A847" i="4"/>
  <c r="A848" i="4"/>
  <c r="A849" i="4"/>
  <c r="A850" i="4"/>
  <c r="A851" i="4"/>
  <c r="A738" i="4"/>
  <c r="A739" i="4"/>
  <c r="A740" i="4"/>
  <c r="A741" i="4"/>
  <c r="A742" i="4"/>
  <c r="A743" i="4"/>
  <c r="A744" i="4"/>
  <c r="A745" i="4"/>
  <c r="A746" i="4"/>
  <c r="A748" i="4"/>
  <c r="A749" i="4"/>
  <c r="A750" i="4"/>
  <c r="A751" i="4"/>
  <c r="A753" i="4"/>
  <c r="A754" i="4"/>
  <c r="A755" i="4"/>
  <c r="A756" i="4"/>
  <c r="A757" i="4"/>
  <c r="A758" i="4"/>
  <c r="A759" i="4"/>
  <c r="A715" i="4"/>
  <c r="A716" i="4"/>
  <c r="A717" i="4"/>
  <c r="A718" i="4"/>
  <c r="A719" i="4"/>
  <c r="A720" i="4"/>
  <c r="A721" i="4"/>
  <c r="A722" i="4"/>
  <c r="A723" i="4"/>
  <c r="A725" i="4"/>
  <c r="A726" i="4"/>
  <c r="A727" i="4"/>
  <c r="A728" i="4"/>
  <c r="A730" i="4"/>
  <c r="A731" i="4"/>
  <c r="A732" i="4"/>
  <c r="A733" i="4"/>
  <c r="A734" i="4"/>
  <c r="A735" i="4"/>
  <c r="A736" i="4"/>
  <c r="A853" i="4"/>
  <c r="A854" i="4"/>
  <c r="A855" i="4"/>
  <c r="A856" i="4"/>
  <c r="A857" i="4"/>
  <c r="A858" i="4"/>
  <c r="A859" i="4"/>
  <c r="A860" i="4"/>
  <c r="A861" i="4"/>
  <c r="A863" i="4"/>
  <c r="A864" i="4"/>
  <c r="A865" i="4"/>
  <c r="A866" i="4"/>
  <c r="A868" i="4"/>
  <c r="A869" i="4"/>
  <c r="A870" i="4"/>
  <c r="A871" i="4"/>
  <c r="A872" i="4"/>
  <c r="A873" i="4"/>
  <c r="A874" i="4"/>
  <c r="A807" i="4"/>
  <c r="A808" i="4"/>
  <c r="A809" i="4"/>
  <c r="A810" i="4"/>
  <c r="A811" i="4"/>
  <c r="A812" i="4"/>
  <c r="A813" i="4"/>
  <c r="A814" i="4"/>
  <c r="A815" i="4"/>
  <c r="A817" i="4"/>
  <c r="A818" i="4"/>
  <c r="A819" i="4"/>
  <c r="A820" i="4"/>
  <c r="A822" i="4"/>
  <c r="A823" i="4"/>
  <c r="A824" i="4"/>
  <c r="A825" i="4"/>
  <c r="A826" i="4"/>
  <c r="A827" i="4"/>
  <c r="A828" i="4"/>
  <c r="A669" i="4"/>
  <c r="A670" i="4"/>
  <c r="A671" i="4"/>
  <c r="A672" i="4"/>
  <c r="A673" i="4"/>
  <c r="A674" i="4"/>
  <c r="A675" i="4"/>
  <c r="A676" i="4"/>
  <c r="A677" i="4"/>
  <c r="A679" i="4"/>
  <c r="A680" i="4"/>
  <c r="A681" i="4"/>
  <c r="A682" i="4"/>
  <c r="A684" i="4"/>
  <c r="A685" i="4"/>
  <c r="A686" i="4"/>
  <c r="A687" i="4"/>
  <c r="A688" i="4"/>
  <c r="A689" i="4"/>
  <c r="A690" i="4"/>
  <c r="C36" i="7"/>
  <c r="J40" i="7"/>
  <c r="F42" i="7"/>
  <c r="D42" i="7"/>
  <c r="C131" i="5"/>
  <c r="C41" i="7"/>
  <c r="C38" i="7"/>
  <c r="E34" i="7"/>
  <c r="I41" i="7"/>
  <c r="H41" i="7"/>
  <c r="I33" i="7"/>
  <c r="D40" i="7"/>
  <c r="F37" i="7"/>
  <c r="D33" i="7"/>
  <c r="C33" i="7"/>
  <c r="B39" i="7"/>
  <c r="C40" i="7"/>
  <c r="F41" i="7"/>
  <c r="J32" i="7"/>
  <c r="E42" i="7"/>
  <c r="G36" i="7"/>
  <c r="I32" i="7"/>
  <c r="D36" i="7"/>
  <c r="F34" i="7"/>
  <c r="E39" i="7"/>
  <c r="H36" i="7"/>
  <c r="C133" i="5"/>
  <c r="H40" i="7"/>
  <c r="J37" i="7"/>
  <c r="E38" i="7"/>
  <c r="E45" i="7"/>
  <c r="G38" i="7"/>
  <c r="B38" i="7"/>
  <c r="D39" i="7"/>
  <c r="D38" i="7"/>
  <c r="I37" i="7"/>
  <c r="H37" i="7"/>
  <c r="E41" i="7"/>
  <c r="I38" i="7"/>
  <c r="E32" i="7"/>
  <c r="I40" i="7"/>
  <c r="D35" i="7"/>
  <c r="J44" i="7"/>
  <c r="B32" i="7"/>
  <c r="H38" i="7"/>
  <c r="G42" i="7"/>
  <c r="E44" i="7"/>
  <c r="C45" i="7"/>
  <c r="F40" i="7"/>
  <c r="G40" i="7"/>
  <c r="J33" i="7"/>
  <c r="I35" i="7"/>
  <c r="D37" i="7"/>
  <c r="G33" i="7"/>
  <c r="H32" i="7"/>
  <c r="F36" i="7"/>
  <c r="J34" i="7"/>
  <c r="B138" i="5"/>
  <c r="B134" i="5"/>
  <c r="C138" i="5"/>
  <c r="B142" i="5"/>
  <c r="C130" i="5"/>
  <c r="B140" i="5"/>
  <c r="C136" i="5"/>
  <c r="B42" i="7"/>
  <c r="F39" i="7"/>
  <c r="B41" i="7"/>
  <c r="D41" i="7"/>
  <c r="H39" i="7"/>
  <c r="H35" i="7"/>
  <c r="C35" i="7"/>
  <c r="I42" i="7"/>
  <c r="J39" i="7"/>
  <c r="I44" i="7"/>
  <c r="C37" i="7"/>
  <c r="J45" i="7"/>
  <c r="B37" i="7"/>
  <c r="E36" i="7"/>
  <c r="B40" i="7"/>
  <c r="I36" i="7"/>
  <c r="F38" i="7"/>
  <c r="G41" i="7"/>
  <c r="D34" i="7"/>
  <c r="B34" i="7"/>
  <c r="C34" i="7"/>
  <c r="E40" i="7"/>
  <c r="F44" i="7"/>
  <c r="H45" i="7"/>
  <c r="H42" i="7"/>
  <c r="C132" i="5"/>
  <c r="C141" i="5"/>
  <c r="C134" i="5"/>
  <c r="B131" i="5"/>
  <c r="B137" i="5"/>
  <c r="C137" i="5"/>
  <c r="F33" i="7"/>
  <c r="E35" i="7"/>
  <c r="J35" i="7"/>
  <c r="G39" i="7"/>
  <c r="J41" i="7"/>
  <c r="F45" i="7"/>
  <c r="D32" i="7"/>
  <c r="G34" i="7"/>
  <c r="C32" i="7"/>
  <c r="C39" i="7"/>
  <c r="H44" i="7"/>
  <c r="B45" i="7"/>
  <c r="B35" i="7"/>
  <c r="G37" i="7"/>
  <c r="J42" i="7"/>
  <c r="D44" i="7"/>
  <c r="C144" i="5"/>
  <c r="B135" i="5"/>
  <c r="B136" i="5"/>
  <c r="B132" i="5"/>
  <c r="H34" i="7"/>
  <c r="G44" i="7"/>
  <c r="J38" i="7"/>
  <c r="F35" i="7"/>
  <c r="J36" i="7"/>
  <c r="B44" i="7"/>
  <c r="B36" i="7"/>
  <c r="C142" i="5"/>
  <c r="B144" i="5"/>
  <c r="B139" i="5"/>
  <c r="B141" i="5"/>
  <c r="C135" i="5"/>
  <c r="E37" i="7"/>
  <c r="H33" i="7"/>
  <c r="G45" i="7"/>
  <c r="E33" i="7"/>
  <c r="C140" i="5"/>
  <c r="I39" i="7"/>
  <c r="F32" i="7"/>
  <c r="C42" i="7"/>
  <c r="I34" i="7"/>
  <c r="B33" i="7"/>
  <c r="I45" i="7"/>
  <c r="C44" i="7"/>
  <c r="G35" i="7"/>
  <c r="G32" i="7"/>
  <c r="B130" i="5"/>
  <c r="C139" i="5"/>
  <c r="D45" i="7"/>
  <c r="B133" i="5"/>
  <c r="F337" i="5" l="1"/>
  <c r="G337" i="5"/>
  <c r="F377" i="5"/>
  <c r="E357" i="5"/>
  <c r="F357" i="5" s="1"/>
  <c r="E358" i="5"/>
  <c r="E360" i="5"/>
  <c r="E356" i="5"/>
  <c r="G356" i="5" s="1"/>
  <c r="E359" i="5"/>
  <c r="E361" i="5"/>
  <c r="E355" i="5"/>
  <c r="F355" i="5" s="1"/>
  <c r="B377" i="5"/>
  <c r="D369" i="5"/>
  <c r="E362" i="5"/>
  <c r="G362" i="5" s="1"/>
  <c r="D54" i="7"/>
  <c r="D48" i="7"/>
  <c r="C151" i="5"/>
  <c r="C157" i="5"/>
  <c r="D134" i="5"/>
  <c r="B155" i="5"/>
  <c r="C154" i="5"/>
  <c r="C155" i="5"/>
  <c r="B161" i="5"/>
  <c r="D138" i="5"/>
  <c r="C149" i="5"/>
  <c r="B153" i="5"/>
  <c r="D132" i="5"/>
  <c r="C162" i="5"/>
  <c r="B151" i="5"/>
  <c r="D139" i="5"/>
  <c r="B156" i="5"/>
  <c r="D135" i="5"/>
  <c r="C153" i="5"/>
  <c r="D142" i="5"/>
  <c r="B162" i="5"/>
  <c r="C160" i="5"/>
  <c r="C152" i="5"/>
  <c r="B154" i="5"/>
  <c r="D137" i="5"/>
  <c r="B159" i="5"/>
  <c r="D141" i="5"/>
  <c r="B157" i="5"/>
  <c r="D140" i="5"/>
  <c r="C161" i="5"/>
  <c r="B150" i="5"/>
  <c r="D130" i="5"/>
  <c r="B152" i="5"/>
  <c r="D133" i="5"/>
  <c r="C156" i="5"/>
  <c r="D131" i="5"/>
  <c r="B158" i="5"/>
  <c r="D144" i="5"/>
  <c r="C158" i="5"/>
  <c r="C159" i="5"/>
  <c r="B160" i="5"/>
  <c r="D136" i="5"/>
  <c r="C150" i="5"/>
  <c r="D55" i="7"/>
  <c r="D50" i="7"/>
  <c r="D51" i="7"/>
  <c r="D77" i="7"/>
  <c r="D52" i="7"/>
  <c r="B149" i="5"/>
  <c r="D76" i="7"/>
  <c r="D64" i="7"/>
  <c r="D63" i="7"/>
  <c r="D66" i="7"/>
  <c r="D65" i="7"/>
  <c r="D62" i="7"/>
  <c r="D73" i="7"/>
  <c r="D70" i="7"/>
  <c r="D69" i="7"/>
  <c r="D61" i="7"/>
  <c r="G363" i="5" l="1"/>
  <c r="D377" i="5"/>
  <c r="E369" i="5"/>
  <c r="E377" i="5" s="1"/>
  <c r="F363" i="5"/>
  <c r="D153" i="5"/>
  <c r="D149" i="5"/>
  <c r="D154" i="5"/>
  <c r="D56" i="7"/>
  <c r="D53" i="7"/>
  <c r="D75" i="7"/>
  <c r="D67" i="7"/>
  <c r="D58" i="7"/>
  <c r="D57" i="7"/>
  <c r="D68" i="7"/>
  <c r="D71" i="7"/>
  <c r="D60" i="7"/>
  <c r="D59" i="7"/>
  <c r="D49" i="7"/>
  <c r="D74" i="7"/>
  <c r="D72" i="7"/>
  <c r="D150" i="5"/>
  <c r="D161" i="5"/>
  <c r="D159" i="5"/>
  <c r="D158" i="5"/>
  <c r="D151" i="5"/>
  <c r="D160" i="5"/>
  <c r="D152" i="5"/>
  <c r="D157" i="5"/>
  <c r="D162" i="5"/>
  <c r="D156" i="5"/>
  <c r="D155" i="5"/>
</calcChain>
</file>

<file path=xl/sharedStrings.xml><?xml version="1.0" encoding="utf-8"?>
<sst xmlns="http://schemas.openxmlformats.org/spreadsheetml/2006/main" count="7205" uniqueCount="374">
  <si>
    <t>Unit of measure</t>
  </si>
  <si>
    <t>Percentage of gross domestic product (GDP)</t>
  </si>
  <si>
    <t>Percentage of EU27 (from 2020) total (based on million purchasing power standards), current prices</t>
  </si>
  <si>
    <t>Gross domestic product at market prices</t>
  </si>
  <si>
    <t>Value added, gross</t>
  </si>
  <si>
    <t>Final consumption expenditure</t>
  </si>
  <si>
    <t>Final consumption expenditure of general government</t>
  </si>
  <si>
    <t>Individual consumption expenditure of general government</t>
  </si>
  <si>
    <t>Collective consumption expenditure of general government</t>
  </si>
  <si>
    <t>Household and NPISH final consumption expenditure</t>
  </si>
  <si>
    <t>Final consumption expenditure of households</t>
  </si>
  <si>
    <t>Final consumption expenditure of NPISH</t>
  </si>
  <si>
    <t>Actual individual consumption</t>
  </si>
  <si>
    <t>Gross capital formation</t>
  </si>
  <si>
    <t>Gross fixed capital formation</t>
  </si>
  <si>
    <t>Changes in inventories and acquisitions less disposals of valuables</t>
  </si>
  <si>
    <t>Changes in inventories</t>
  </si>
  <si>
    <t>Acquisitions less disposals of valuables</t>
  </si>
  <si>
    <t>Exports of goods and services</t>
  </si>
  <si>
    <t>Exports of goods</t>
  </si>
  <si>
    <t>Exports of services</t>
  </si>
  <si>
    <t>Imports of goods and services</t>
  </si>
  <si>
    <t>Imports of goods</t>
  </si>
  <si>
    <t>Imports of services</t>
  </si>
  <si>
    <t>External balance of goods and services</t>
  </si>
  <si>
    <t>External balance - Goods</t>
  </si>
  <si>
    <t>External balance - Services</t>
  </si>
  <si>
    <t>Compensation of employees</t>
  </si>
  <si>
    <t>Wages and salaries</t>
  </si>
  <si>
    <t>Employers' social contributions</t>
  </si>
  <si>
    <t>Operating surplus and mixed income, gross</t>
  </si>
  <si>
    <t>Taxes on production and imports less subsidies</t>
  </si>
  <si>
    <t>Taxes on production and imports</t>
  </si>
  <si>
    <t>Subsidies</t>
  </si>
  <si>
    <t>Taxes less subsidies on products</t>
  </si>
  <si>
    <t>Taxes on products</t>
  </si>
  <si>
    <t>Subsidies on products</t>
  </si>
  <si>
    <t>Statistical discrepancy (production approach)</t>
  </si>
  <si>
    <t>Statistical discrepancy (expenditure approach)</t>
  </si>
  <si>
    <t>Statistical discrepancy (income approach)</t>
  </si>
  <si>
    <t>Final consumption expenditure and gross capital formation</t>
  </si>
  <si>
    <t>Final consumption expenditure, gross capital formation and exports of goods and services</t>
  </si>
  <si>
    <t>European Union - 27 countries (from 2020)</t>
  </si>
  <si>
    <t>European Union - 28 countries (2013-2020)</t>
  </si>
  <si>
    <t>European Union - 15 countries (1995-2004)</t>
  </si>
  <si>
    <t>Belgium</t>
  </si>
  <si>
    <t>Denmark</t>
  </si>
  <si>
    <t>Germany</t>
  </si>
  <si>
    <t>Ireland</t>
  </si>
  <si>
    <t>Spain</t>
  </si>
  <si>
    <t>France</t>
  </si>
  <si>
    <t>Italy</t>
  </si>
  <si>
    <t>Luxembourg</t>
  </si>
  <si>
    <t>Netherlands</t>
  </si>
  <si>
    <t>Austria</t>
  </si>
  <si>
    <t>Portugal</t>
  </si>
  <si>
    <t>Finland</t>
  </si>
  <si>
    <t>Sweden</t>
  </si>
  <si>
    <t>Iceland</t>
  </si>
  <si>
    <t>Liechtenstein</t>
  </si>
  <si>
    <t>Norway</t>
  </si>
  <si>
    <t>Switzerland</t>
  </si>
  <si>
    <t>United Kingdom</t>
  </si>
  <si>
    <t>:</t>
  </si>
  <si>
    <t>p</t>
  </si>
  <si>
    <t>e</t>
  </si>
  <si>
    <t>Special value</t>
  </si>
  <si>
    <t>not available</t>
  </si>
  <si>
    <t>Available flags:</t>
  </si>
  <si>
    <t>estimated</t>
  </si>
  <si>
    <t>provisional</t>
  </si>
  <si>
    <t>Year</t>
  </si>
  <si>
    <t>Country</t>
  </si>
  <si>
    <t>Series</t>
  </si>
  <si>
    <t>Value</t>
  </si>
  <si>
    <t xml:space="preserve"> Value</t>
  </si>
  <si>
    <t>Approach</t>
  </si>
  <si>
    <t>Output</t>
  </si>
  <si>
    <t>Income</t>
  </si>
  <si>
    <t>Expenditure</t>
  </si>
  <si>
    <t>Level</t>
  </si>
  <si>
    <t>E.1</t>
  </si>
  <si>
    <t>E.3</t>
  </si>
  <si>
    <t>E.4</t>
  </si>
  <si>
    <t>E.5</t>
  </si>
  <si>
    <t>I.1</t>
  </si>
  <si>
    <t>O.1</t>
  </si>
  <si>
    <t>O.2</t>
  </si>
  <si>
    <t>I.2</t>
  </si>
  <si>
    <t>I.3</t>
  </si>
  <si>
    <t>E.4.1</t>
  </si>
  <si>
    <t>E.4.2</t>
  </si>
  <si>
    <t>I.1.1</t>
  </si>
  <si>
    <t>I.1.2</t>
  </si>
  <si>
    <t>E.5.1</t>
  </si>
  <si>
    <t>E.5.2</t>
  </si>
  <si>
    <t>E.3.1</t>
  </si>
  <si>
    <t>E.3.2</t>
  </si>
  <si>
    <t>E.3.2.1</t>
  </si>
  <si>
    <t>E.3.2.2</t>
  </si>
  <si>
    <t>E.1.1</t>
  </si>
  <si>
    <t>E.1.1.1</t>
  </si>
  <si>
    <t>E.1.1.2</t>
  </si>
  <si>
    <t>E.1.2</t>
  </si>
  <si>
    <t>E.1.2.1</t>
  </si>
  <si>
    <t>E.1.2.2</t>
  </si>
  <si>
    <t>O.2.1</t>
  </si>
  <si>
    <t>O.2.2</t>
  </si>
  <si>
    <t>I.3.1</t>
  </si>
  <si>
    <t>I.3.2</t>
  </si>
  <si>
    <t>Greece</t>
  </si>
  <si>
    <t>Net exports</t>
  </si>
  <si>
    <t>Net Exports</t>
  </si>
  <si>
    <t>Correlation</t>
  </si>
  <si>
    <t>X</t>
  </si>
  <si>
    <t>Y</t>
  </si>
  <si>
    <t xml:space="preserve">Net Exports </t>
  </si>
  <si>
    <t xml:space="preserve">Value added, gross </t>
  </si>
  <si>
    <t>Exports of good and services</t>
  </si>
  <si>
    <t>Output -&gt; Expenditure</t>
  </si>
  <si>
    <t>Expenditure -&gt; Expenditure</t>
  </si>
  <si>
    <t>Expenditure -&gt; Income</t>
  </si>
  <si>
    <t>Expenditure -&gt; Output</t>
  </si>
  <si>
    <t>Income -&gt; Expenditure</t>
  </si>
  <si>
    <t>Notes</t>
  </si>
  <si>
    <t>Chart</t>
  </si>
  <si>
    <t>Income -&gt; Income</t>
  </si>
  <si>
    <t>Country Code</t>
  </si>
  <si>
    <t>AUT</t>
  </si>
  <si>
    <t>BEL</t>
  </si>
  <si>
    <t>DNK</t>
  </si>
  <si>
    <t>EU15</t>
  </si>
  <si>
    <t>EU28</t>
  </si>
  <si>
    <t>EU27</t>
  </si>
  <si>
    <t>FIN</t>
  </si>
  <si>
    <t>FRA</t>
  </si>
  <si>
    <t>DEU</t>
  </si>
  <si>
    <t>GRC</t>
  </si>
  <si>
    <t>ISL</t>
  </si>
  <si>
    <t>IRL</t>
  </si>
  <si>
    <t>ITA</t>
  </si>
  <si>
    <t>LIE</t>
  </si>
  <si>
    <t>NLD</t>
  </si>
  <si>
    <t>LUX</t>
  </si>
  <si>
    <t>NOR</t>
  </si>
  <si>
    <t>PRT</t>
  </si>
  <si>
    <t>ESP</t>
  </si>
  <si>
    <t>SWE</t>
  </si>
  <si>
    <t>CHE</t>
  </si>
  <si>
    <t>GBR</t>
  </si>
  <si>
    <t>Output -&gt; Income</t>
  </si>
  <si>
    <t>Final government consumption expenditure</t>
  </si>
  <si>
    <t>Average</t>
  </si>
  <si>
    <t>Personal consumption expenditures</t>
  </si>
  <si>
    <t>Gross private domestic investment</t>
  </si>
  <si>
    <t xml:space="preserve">    Fixed investment</t>
  </si>
  <si>
    <t xml:space="preserve">    Change in private inventories</t>
  </si>
  <si>
    <t>Net exports of goods and services</t>
  </si>
  <si>
    <t xml:space="preserve">    Exports</t>
  </si>
  <si>
    <t xml:space="preserve">        Goods</t>
  </si>
  <si>
    <t xml:space="preserve">        Services</t>
  </si>
  <si>
    <t xml:space="preserve">    Imports</t>
  </si>
  <si>
    <t>Government consumption expenditures and gross investment</t>
  </si>
  <si>
    <t>% of GDP</t>
  </si>
  <si>
    <t>Country Name</t>
  </si>
  <si>
    <t>United States</t>
  </si>
  <si>
    <t>USA</t>
  </si>
  <si>
    <t xml:space="preserve">        Gross domestic income</t>
  </si>
  <si>
    <t>Compensation of employees, paid</t>
  </si>
  <si>
    <t xml:space="preserve">    Wages and salaries</t>
  </si>
  <si>
    <t xml:space="preserve">            To persons</t>
  </si>
  <si>
    <t xml:space="preserve">            To the rest of the world</t>
  </si>
  <si>
    <t xml:space="preserve">    Supplements to wages and salaries</t>
  </si>
  <si>
    <t>Net operating surplus</t>
  </si>
  <si>
    <t xml:space="preserve">    Private enterprises</t>
  </si>
  <si>
    <t xml:space="preserve">        Net interest and miscellaneous payments, domestic industries</t>
  </si>
  <si>
    <t xml:space="preserve">        Business current transfer payments (net)</t>
  </si>
  <si>
    <t xml:space="preserve">        Proprietors' income with inventory valuation and capital consumption adjustments</t>
  </si>
  <si>
    <t xml:space="preserve">        Rental income of persons with capital consumption adjustment</t>
  </si>
  <si>
    <t xml:space="preserve">        Corporate profits with inventory valuation and capital consumption adjustments, domestic industries</t>
  </si>
  <si>
    <t xml:space="preserve">            Taxes on corporate income</t>
  </si>
  <si>
    <t xml:space="preserve">            Profits after tax with inventory valuation and capital consumption adjustments</t>
  </si>
  <si>
    <t xml:space="preserve">                Net dividends</t>
  </si>
  <si>
    <t xml:space="preserve">                Undistributed corporate profits with inventory valuation and capital consumption adjustments</t>
  </si>
  <si>
    <t xml:space="preserve">    Current surplus of government enterprises1</t>
  </si>
  <si>
    <t>Consumption of fixed capital</t>
  </si>
  <si>
    <t xml:space="preserve">    Private</t>
  </si>
  <si>
    <t xml:space="preserve">    Government</t>
  </si>
  <si>
    <t>Gross operating surplus and mixed income</t>
  </si>
  <si>
    <t>Less: Subsidies</t>
  </si>
  <si>
    <t>% of GDI</t>
  </si>
  <si>
    <t/>
  </si>
  <si>
    <t>Gross domestic product</t>
  </si>
  <si>
    <t>Total</t>
  </si>
  <si>
    <t>Correlations</t>
  </si>
  <si>
    <t>Table 1.5.5. Gross Domestic Product, Expanded Detail</t>
  </si>
  <si>
    <t>[Billions of dollars]</t>
  </si>
  <si>
    <t>Bureau of Economic Analysis</t>
  </si>
  <si>
    <t>Last Revised on: January 30, 2025 - Next Release Date February 27, 2025</t>
  </si>
  <si>
    <t>Line</t>
  </si>
  <si>
    <t>2022</t>
  </si>
  <si>
    <t>1</t>
  </si>
  <si>
    <t xml:space="preserve">        Gross domestic product</t>
  </si>
  <si>
    <t>2</t>
  </si>
  <si>
    <t>3</t>
  </si>
  <si>
    <t xml:space="preserve">    Goods</t>
  </si>
  <si>
    <t>4</t>
  </si>
  <si>
    <t xml:space="preserve">        Durable goods</t>
  </si>
  <si>
    <t>5</t>
  </si>
  <si>
    <t xml:space="preserve">            Motor vehicles and parts</t>
  </si>
  <si>
    <t>6</t>
  </si>
  <si>
    <t xml:space="preserve">            Furnishings and durable household equipment</t>
  </si>
  <si>
    <t>7</t>
  </si>
  <si>
    <t xml:space="preserve">            Recreational goods and vehicles</t>
  </si>
  <si>
    <t>8</t>
  </si>
  <si>
    <t xml:space="preserve">            Other durable goods</t>
  </si>
  <si>
    <t>9</t>
  </si>
  <si>
    <t xml:space="preserve">        Nondurable goods</t>
  </si>
  <si>
    <t>10</t>
  </si>
  <si>
    <t xml:space="preserve">            Food and beverages purchased for off-premises consumption</t>
  </si>
  <si>
    <t>11</t>
  </si>
  <si>
    <t xml:space="preserve">            Clothing and footwear</t>
  </si>
  <si>
    <t>12</t>
  </si>
  <si>
    <t xml:space="preserve">            Gasoline and other energy goods</t>
  </si>
  <si>
    <t>13</t>
  </si>
  <si>
    <t xml:space="preserve">            Other nondurable goods</t>
  </si>
  <si>
    <t>14</t>
  </si>
  <si>
    <t xml:space="preserve">    Services</t>
  </si>
  <si>
    <t>15</t>
  </si>
  <si>
    <t xml:space="preserve">        Household consumption expenditures (for services)</t>
  </si>
  <si>
    <t>16</t>
  </si>
  <si>
    <t xml:space="preserve">            Housing and utilities</t>
  </si>
  <si>
    <t>17</t>
  </si>
  <si>
    <t xml:space="preserve">            Health care</t>
  </si>
  <si>
    <t>18</t>
  </si>
  <si>
    <t xml:space="preserve">            Transportation services</t>
  </si>
  <si>
    <t>19</t>
  </si>
  <si>
    <t xml:space="preserve">            Recreation services</t>
  </si>
  <si>
    <t>20</t>
  </si>
  <si>
    <t xml:space="preserve">            Food services and accommodations</t>
  </si>
  <si>
    <t>21</t>
  </si>
  <si>
    <t xml:space="preserve">            Financial services and insurance</t>
  </si>
  <si>
    <t>22</t>
  </si>
  <si>
    <t xml:space="preserve">            Other services</t>
  </si>
  <si>
    <t>23</t>
  </si>
  <si>
    <t xml:space="preserve">        Final consumption expenditures of nonprofit institutions serving households (NPISHs)1</t>
  </si>
  <si>
    <t>24</t>
  </si>
  <si>
    <t xml:space="preserve">            Gross output of nonprofit institutions2</t>
  </si>
  <si>
    <t>25</t>
  </si>
  <si>
    <t xml:space="preserve">            Less: Receipts from sales of goods and services by nonprofit institutions3</t>
  </si>
  <si>
    <t>26</t>
  </si>
  <si>
    <t>27</t>
  </si>
  <si>
    <t>28</t>
  </si>
  <si>
    <t xml:space="preserve">        Nonresidential</t>
  </si>
  <si>
    <t>29</t>
  </si>
  <si>
    <t xml:space="preserve">            Structures</t>
  </si>
  <si>
    <t>30</t>
  </si>
  <si>
    <t xml:space="preserve">            Equipment</t>
  </si>
  <si>
    <t>31</t>
  </si>
  <si>
    <t xml:space="preserve">                Information processing equipment</t>
  </si>
  <si>
    <t>32</t>
  </si>
  <si>
    <t xml:space="preserve">                    Computers and peripheral equipment</t>
  </si>
  <si>
    <t>33</t>
  </si>
  <si>
    <t xml:space="preserve">                    Other</t>
  </si>
  <si>
    <t>34</t>
  </si>
  <si>
    <t xml:space="preserve">                Industrial equipment</t>
  </si>
  <si>
    <t>35</t>
  </si>
  <si>
    <t xml:space="preserve">                Transportation equipment</t>
  </si>
  <si>
    <t>36</t>
  </si>
  <si>
    <t xml:space="preserve">                Other equipment</t>
  </si>
  <si>
    <t>37</t>
  </si>
  <si>
    <t xml:space="preserve">            Intellectual property products</t>
  </si>
  <si>
    <t>38</t>
  </si>
  <si>
    <t xml:space="preserve">                Software4</t>
  </si>
  <si>
    <t>39</t>
  </si>
  <si>
    <t xml:space="preserve">                Research and development5</t>
  </si>
  <si>
    <t>40</t>
  </si>
  <si>
    <t xml:space="preserve">                Entertainment, literary, and artistic originals</t>
  </si>
  <si>
    <t>41</t>
  </si>
  <si>
    <t xml:space="preserve">        Residential</t>
  </si>
  <si>
    <t>42</t>
  </si>
  <si>
    <t>43</t>
  </si>
  <si>
    <t xml:space="preserve">        Farm</t>
  </si>
  <si>
    <t>44</t>
  </si>
  <si>
    <t xml:space="preserve">        Nonfarm</t>
  </si>
  <si>
    <t>45</t>
  </si>
  <si>
    <t>46</t>
  </si>
  <si>
    <t>47</t>
  </si>
  <si>
    <t>48</t>
  </si>
  <si>
    <t>49</t>
  </si>
  <si>
    <t>50</t>
  </si>
  <si>
    <t>51</t>
  </si>
  <si>
    <t>52</t>
  </si>
  <si>
    <t>53</t>
  </si>
  <si>
    <t xml:space="preserve">    Federal</t>
  </si>
  <si>
    <t>54</t>
  </si>
  <si>
    <t xml:space="preserve">        National defense</t>
  </si>
  <si>
    <t>55</t>
  </si>
  <si>
    <t xml:space="preserve">            Consumption expenditures</t>
  </si>
  <si>
    <t>56</t>
  </si>
  <si>
    <t xml:space="preserve">            Gross investment</t>
  </si>
  <si>
    <t>57</t>
  </si>
  <si>
    <t xml:space="preserve">        Nondefense</t>
  </si>
  <si>
    <t>58</t>
  </si>
  <si>
    <t>59</t>
  </si>
  <si>
    <t>60</t>
  </si>
  <si>
    <t xml:space="preserve">    State and local</t>
  </si>
  <si>
    <t>61</t>
  </si>
  <si>
    <t xml:space="preserve">        Consumption expenditures</t>
  </si>
  <si>
    <t>62</t>
  </si>
  <si>
    <t xml:space="preserve">        Gross investment</t>
  </si>
  <si>
    <t>Legend / Footnotes:</t>
  </si>
  <si>
    <t>1. Net expenses of NPISHs, defined as their gross operating expenses less primary sales to households.</t>
  </si>
  <si>
    <t>2. Gross output is net of unrelated sales, secondary sales, and sales to business, to government, and to the rest of the world; excludes own-account investment (construction and software).</t>
  </si>
  <si>
    <t>3. Excludes unrelated sales, secondary sales, and sales to business, to government, and to the rest of the world; includes membership dues and fees.</t>
  </si>
  <si>
    <t>4. Excludes software embedded, or bundled, in computers and other equipment.</t>
  </si>
  <si>
    <t>5. Research and development investment excludes expenditures for software development. Software development expenditures are included in software investment on line 38.</t>
  </si>
  <si>
    <t>Gov Invest</t>
  </si>
  <si>
    <t>Gross investment</t>
  </si>
  <si>
    <t>Fixed</t>
  </si>
  <si>
    <t>Changes</t>
  </si>
  <si>
    <t>Fixed non res</t>
  </si>
  <si>
    <t>Res</t>
  </si>
  <si>
    <t>Gov cons exp</t>
  </si>
  <si>
    <t>Country name</t>
  </si>
  <si>
    <t>Unit</t>
  </si>
  <si>
    <t>Total fixed assets (gross)</t>
  </si>
  <si>
    <t>Total construction (gross)</t>
  </si>
  <si>
    <t>Dwellings (gross)</t>
  </si>
  <si>
    <t>Other buildings and structures (gross)</t>
  </si>
  <si>
    <t>Machinery and equipment and weapons systems (gross)</t>
  </si>
  <si>
    <t>Transport equipment (gross)</t>
  </si>
  <si>
    <t>ICT equipment (gross)</t>
  </si>
  <si>
    <t>Other machinery and equipment and weapons systems (gross)</t>
  </si>
  <si>
    <t>Cultivated biological resources (gross)</t>
  </si>
  <si>
    <t>Intellectual property products (gross)</t>
  </si>
  <si>
    <t>Gross fixed capital formation by assets</t>
  </si>
  <si>
    <t>Non res</t>
  </si>
  <si>
    <t>Fixed1</t>
  </si>
  <si>
    <t>Fixed2</t>
  </si>
  <si>
    <t>EU15 Excl. UK</t>
  </si>
  <si>
    <t>GDP per capita</t>
  </si>
  <si>
    <t>2022, PPP constant 2015 $, OECD</t>
  </si>
  <si>
    <t>Population (thousands)</t>
  </si>
  <si>
    <t>Gross domestic product (millions)</t>
  </si>
  <si>
    <t>Weights (GDP EU15 Excl. UK)</t>
  </si>
  <si>
    <t>US-EU</t>
  </si>
  <si>
    <t>EU&gt;US</t>
  </si>
  <si>
    <t>US-EU in % of total gap</t>
  </si>
  <si>
    <t>US&gt;EU</t>
  </si>
  <si>
    <t>Expenditure Adjusted</t>
  </si>
  <si>
    <t>Adjustment for excess of spending</t>
  </si>
  <si>
    <t>Public order and safety</t>
  </si>
  <si>
    <t>Governance and health system and financing administration (OECD)</t>
  </si>
  <si>
    <t>Defence</t>
  </si>
  <si>
    <t>Pharmaceutical and other medical products</t>
  </si>
  <si>
    <t>Motor vehicle operation</t>
  </si>
  <si>
    <t>Insurance</t>
  </si>
  <si>
    <t>Category</t>
  </si>
  <si>
    <t>Weighted Averages</t>
  </si>
  <si>
    <t>Gap</t>
  </si>
  <si>
    <t>Per capita PPP constant 2015 $</t>
  </si>
  <si>
    <t>Cumulative frequency</t>
  </si>
  <si>
    <t>Frequency</t>
  </si>
  <si>
    <t>Household final consumption expenditure</t>
  </si>
  <si>
    <t>Government final consumption expenditure</t>
  </si>
  <si>
    <t>Expenditure per capita PPP constant 2015 $</t>
  </si>
  <si>
    <t xml:space="preserve">   Gross fixed capital formation</t>
  </si>
  <si>
    <t xml:space="preserve">   Changes in inventories and acquisitions less disposals of     valuables</t>
  </si>
  <si>
    <t xml:space="preserve">   Net Exports</t>
  </si>
  <si>
    <t>US-EU15(Excl. UK)</t>
  </si>
  <si>
    <t>EU15(Excl. UK)</t>
  </si>
  <si>
    <t>Per-capita PPP constant 2015 $</t>
  </si>
  <si>
    <t>Aggregate Demand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</si>
</sst>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7" x14ac:knownFonts="1">
    <font>
      <sz val="11"/>
      <color indexed="8"/>
      <name val="Calibri"/>
      <family val="2"/>
      <scheme val="minor"/>
    </font>
    <font>
      <b/>
      <sz val="9"/>
      <name val="Arial"/>
      <family val="2"/>
    </font>
    <font>
      <sz val="9"/>
      <name val="Arial"/>
      <family val="2"/>
    </font>
    <font>
      <sz val="11"/>
      <color theme="1"/>
      <name val="Calibri"/>
      <family val="2"/>
    </font>
    <font>
      <b/>
      <sz val="11"/>
      <color theme="1"/>
      <name val="Calibri"/>
      <family val="2"/>
    </font>
    <font>
      <b/>
      <sz val="11"/>
      <color theme="0"/>
      <name val="Calibri"/>
      <family val="2"/>
      <scheme val="minor"/>
    </font>
    <font>
      <sz val="11"/>
      <color theme="1"/>
      <name val="Calibri"/>
      <family val="2"/>
      <scheme val="minor"/>
    </font>
    <font>
      <b/>
      <sz val="11"/>
      <color indexed="8"/>
      <name val="Calibri"/>
      <family val="2"/>
      <scheme val="minor"/>
    </font>
    <font>
      <b/>
      <sz val="11"/>
      <color theme="1"/>
      <name val="Calibri"/>
      <family val="2"/>
      <scheme val="minor"/>
    </font>
    <font>
      <sz val="11"/>
      <color indexed="8"/>
      <name val="Calibri"/>
      <family val="2"/>
      <scheme val="minor"/>
    </font>
    <font>
      <b/>
      <sz val="11"/>
      <name val="Calibri"/>
      <family val="2"/>
    </font>
    <font>
      <b/>
      <sz val="12"/>
      <color theme="0"/>
      <name val="Calibri"/>
      <family val="2"/>
      <scheme val="minor"/>
    </font>
    <font>
      <b/>
      <sz val="11"/>
      <color theme="0"/>
      <name val="Calibri"/>
      <family val="2"/>
    </font>
    <font>
      <b/>
      <sz val="14"/>
      <name val="Calibri"/>
      <family val="2"/>
    </font>
    <font>
      <sz val="13"/>
      <name val="Calibri"/>
      <family val="2"/>
    </font>
    <font>
      <b/>
      <sz val="11"/>
      <color indexed="9"/>
      <name val="Calibri"/>
      <family val="2"/>
    </font>
    <font>
      <b/>
      <i/>
      <sz val="15"/>
      <name val="Calibri"/>
      <family val="2"/>
    </font>
    <font>
      <i/>
      <sz val="11"/>
      <name val="Calibri"/>
      <family val="2"/>
    </font>
    <font>
      <sz val="11"/>
      <color indexed="8"/>
      <name val="Calibri"/>
      <family val="2"/>
    </font>
    <font>
      <sz val="11"/>
      <name val="Calibri"/>
      <family val="2"/>
    </font>
    <font>
      <sz val="11"/>
      <color theme="0"/>
      <name val="Calibri"/>
      <family val="2"/>
    </font>
    <font>
      <b/>
      <sz val="11"/>
      <color indexed="8"/>
      <name val="Calibri"/>
      <family val="2"/>
    </font>
    <font>
      <sz val="12"/>
      <color indexed="8"/>
      <name val="Times New Roman"/>
      <family val="1"/>
    </font>
    <font>
      <b/>
      <sz val="12"/>
      <color indexed="8"/>
      <name val="Times New Roman"/>
      <family val="1"/>
    </font>
    <font>
      <b/>
      <sz val="12"/>
      <color theme="0"/>
      <name val="Times New Roman"/>
      <family val="1"/>
    </font>
    <font>
      <sz val="12"/>
      <color theme="1"/>
      <name val="Times New Roman"/>
      <family val="1"/>
    </font>
    <font>
      <b/>
      <sz val="12"/>
      <color theme="1"/>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79998168889431442"/>
        <bgColor theme="4" tint="0.79998168889431442"/>
      </patternFill>
    </fill>
    <fill>
      <patternFill patternType="darkGray">
        <bgColor indexed="12"/>
      </patternFill>
    </fill>
    <fill>
      <patternFill patternType="solid">
        <fgColor theme="4" tint="-0.249977111117893"/>
        <bgColor indexed="64"/>
      </patternFill>
    </fill>
    <fill>
      <patternFill patternType="solid">
        <fgColor theme="4" tint="-0.249977111117893"/>
        <bgColor theme="4" tint="0.79998168889431442"/>
      </patternFill>
    </fill>
    <fill>
      <patternFill patternType="solid">
        <fgColor theme="4" tint="-0.249977111117893"/>
        <bgColor theme="4" tint="-0.249977111117893"/>
      </patternFill>
    </fill>
  </fills>
  <borders count="22">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diagonal/>
    </border>
    <border>
      <left style="thin">
        <color theme="1"/>
      </left>
      <right/>
      <top style="thin">
        <color theme="1"/>
      </top>
      <bottom/>
      <diagonal/>
    </border>
    <border>
      <left/>
      <right/>
      <top/>
      <bottom style="thin">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s>
  <cellStyleXfs count="3">
    <xf numFmtId="0" fontId="0" fillId="0" borderId="0"/>
    <xf numFmtId="9" fontId="9" fillId="0" borderId="0" applyFont="0" applyFill="0" applyBorder="0" applyAlignment="0" applyProtection="0"/>
    <xf numFmtId="9" fontId="9" fillId="0" borderId="0" applyFont="0" applyFill="0" applyBorder="0" applyAlignment="0" applyProtection="0"/>
  </cellStyleXfs>
  <cellXfs count="158">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4" fillId="2" borderId="6" xfId="0" applyFont="1" applyFill="1" applyBorder="1" applyAlignment="1">
      <alignment horizontal="left" vertic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0" fillId="0" borderId="0" xfId="0" applyAlignment="1">
      <alignment horizontal="left"/>
    </xf>
    <xf numFmtId="165" fontId="3" fillId="0" borderId="2" xfId="0" applyNumberFormat="1" applyFont="1" applyBorder="1" applyAlignment="1">
      <alignment horizontal="left" vertical="center" shrinkToFit="1"/>
    </xf>
    <xf numFmtId="165" fontId="3" fillId="0" borderId="3" xfId="0" applyNumberFormat="1" applyFont="1" applyBorder="1" applyAlignment="1">
      <alignment horizontal="left" vertical="center" shrinkToFit="1"/>
    </xf>
    <xf numFmtId="164" fontId="3" fillId="0" borderId="2" xfId="0" applyNumberFormat="1" applyFont="1" applyBorder="1" applyAlignment="1">
      <alignment horizontal="left" vertical="center" shrinkToFit="1"/>
    </xf>
    <xf numFmtId="3" fontId="3" fillId="0" borderId="3" xfId="0" applyNumberFormat="1" applyFont="1" applyBorder="1" applyAlignment="1">
      <alignment horizontal="left" vertical="center" shrinkToFit="1"/>
    </xf>
    <xf numFmtId="3" fontId="3" fillId="0" borderId="2" xfId="0" applyNumberFormat="1" applyFont="1" applyBorder="1" applyAlignment="1">
      <alignment horizontal="left" vertical="center" shrinkToFit="1"/>
    </xf>
    <xf numFmtId="164" fontId="3" fillId="0" borderId="3" xfId="0" applyNumberFormat="1" applyFont="1" applyBorder="1" applyAlignment="1">
      <alignment horizontal="left" vertical="center" shrinkToFit="1"/>
    </xf>
    <xf numFmtId="3" fontId="3" fillId="0" borderId="8" xfId="0" applyNumberFormat="1" applyFont="1" applyBorder="1" applyAlignment="1">
      <alignment horizontal="left" vertical="center" shrinkToFit="1"/>
    </xf>
    <xf numFmtId="3" fontId="3" fillId="0" borderId="9" xfId="0" applyNumberFormat="1" applyFont="1" applyBorder="1" applyAlignment="1">
      <alignment horizontal="left" vertical="center" shrinkToFit="1"/>
    </xf>
    <xf numFmtId="0" fontId="0" fillId="0" borderId="1"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0" fillId="0" borderId="2" xfId="0" pivotButton="1"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4" fontId="0" fillId="0" borderId="2" xfId="0" applyNumberFormat="1" applyBorder="1" applyAlignment="1">
      <alignment horizontal="left" vertical="center" wrapText="1"/>
    </xf>
    <xf numFmtId="0" fontId="6" fillId="3"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5" fillId="5" borderId="6" xfId="0" applyFont="1" applyFill="1" applyBorder="1"/>
    <xf numFmtId="0" fontId="5" fillId="5" borderId="1" xfId="0" applyFont="1" applyFill="1" applyBorder="1"/>
    <xf numFmtId="4" fontId="0" fillId="0" borderId="0" xfId="0" applyNumberFormat="1" applyAlignment="1">
      <alignment horizontal="left" vertical="center" wrapText="1"/>
    </xf>
    <xf numFmtId="0" fontId="8" fillId="6" borderId="2" xfId="0" applyFont="1" applyFill="1" applyBorder="1" applyAlignment="1">
      <alignment horizontal="left" vertical="center" wrapText="1"/>
    </xf>
    <xf numFmtId="4" fontId="0" fillId="0" borderId="3" xfId="0" applyNumberFormat="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2" fontId="0" fillId="0" borderId="2" xfId="0" applyNumberFormat="1" applyBorder="1" applyAlignment="1">
      <alignment horizontal="left" vertical="center"/>
    </xf>
    <xf numFmtId="2" fontId="0" fillId="0" borderId="2" xfId="0" applyNumberFormat="1" applyBorder="1" applyAlignment="1">
      <alignment horizontal="left" vertical="center" wrapText="1"/>
    </xf>
    <xf numFmtId="2" fontId="0" fillId="0" borderId="3" xfId="0" applyNumberFormat="1" applyBorder="1" applyAlignment="1">
      <alignment horizontal="left" vertical="center"/>
    </xf>
    <xf numFmtId="2" fontId="0" fillId="0" borderId="9" xfId="0" applyNumberFormat="1" applyBorder="1" applyAlignment="1">
      <alignment horizontal="left" vertical="center"/>
    </xf>
    <xf numFmtId="0" fontId="6" fillId="0" borderId="0" xfId="0" applyFont="1"/>
    <xf numFmtId="0" fontId="0" fillId="0" borderId="10" xfId="0" applyBorder="1" applyAlignment="1">
      <alignment horizontal="left" vertical="center"/>
    </xf>
    <xf numFmtId="0" fontId="0" fillId="0" borderId="10" xfId="0" applyBorder="1"/>
    <xf numFmtId="0" fontId="0" fillId="0" borderId="12" xfId="0" applyBorder="1" applyAlignment="1">
      <alignment horizontal="left" vertical="center"/>
    </xf>
    <xf numFmtId="0" fontId="0" fillId="0" borderId="12" xfId="0" applyBorder="1"/>
    <xf numFmtId="2" fontId="0" fillId="0" borderId="10" xfId="0" applyNumberFormat="1" applyBorder="1" applyAlignment="1">
      <alignment horizontal="left" vertical="center"/>
    </xf>
    <xf numFmtId="2" fontId="0" fillId="0" borderId="13" xfId="0" applyNumberFormat="1" applyBorder="1" applyAlignment="1">
      <alignment horizontal="left" vertical="center"/>
    </xf>
    <xf numFmtId="0" fontId="0" fillId="0" borderId="17" xfId="0" applyBorder="1" applyAlignment="1">
      <alignment horizontal="left" vertical="center"/>
    </xf>
    <xf numFmtId="0" fontId="0" fillId="0" borderId="11" xfId="0" applyBorder="1" applyAlignment="1">
      <alignment horizontal="left" vertical="center"/>
    </xf>
    <xf numFmtId="2" fontId="0" fillId="0" borderId="11" xfId="0" applyNumberFormat="1" applyBorder="1" applyAlignment="1">
      <alignment horizontal="left" vertical="center"/>
    </xf>
    <xf numFmtId="2" fontId="0" fillId="0" borderId="18" xfId="0" applyNumberFormat="1" applyBorder="1" applyAlignment="1">
      <alignment horizontal="left" vertical="center"/>
    </xf>
    <xf numFmtId="0" fontId="0" fillId="0" borderId="11" xfId="0" applyBorder="1"/>
    <xf numFmtId="0" fontId="7" fillId="0" borderId="2" xfId="0" applyFont="1" applyBorder="1" applyAlignment="1">
      <alignment horizontal="left" vertical="center" wrapText="1"/>
    </xf>
    <xf numFmtId="2" fontId="7" fillId="0" borderId="2" xfId="0" applyNumberFormat="1" applyFont="1" applyBorder="1" applyAlignment="1">
      <alignment horizontal="left" vertical="center"/>
    </xf>
    <xf numFmtId="0" fontId="10" fillId="0" borderId="2" xfId="0" applyFont="1" applyBorder="1" applyAlignment="1">
      <alignment horizontal="left" vertical="center"/>
    </xf>
    <xf numFmtId="0" fontId="0" fillId="0" borderId="0" xfId="0" applyAlignment="1">
      <alignment horizontal="left" vertical="center"/>
    </xf>
    <xf numFmtId="0" fontId="10" fillId="0" borderId="8" xfId="0" applyFont="1" applyBorder="1" applyAlignment="1">
      <alignment horizontal="left" vertical="center"/>
    </xf>
    <xf numFmtId="2" fontId="10" fillId="0" borderId="2" xfId="0" applyNumberFormat="1" applyFont="1" applyBorder="1" applyAlignment="1">
      <alignment horizontal="left" vertical="center"/>
    </xf>
    <xf numFmtId="2" fontId="7" fillId="0" borderId="9" xfId="1" applyNumberFormat="1" applyFont="1" applyBorder="1" applyAlignment="1">
      <alignment horizontal="left" vertical="center"/>
    </xf>
    <xf numFmtId="0" fontId="0" fillId="0" borderId="2" xfId="0" pivotButton="1" applyBorder="1" applyAlignment="1">
      <alignment horizontal="left" vertical="center"/>
    </xf>
    <xf numFmtId="4" fontId="0" fillId="0" borderId="2" xfId="0" applyNumberFormat="1" applyBorder="1" applyAlignment="1">
      <alignment horizontal="left" vertical="center"/>
    </xf>
    <xf numFmtId="10" fontId="0" fillId="0" borderId="0" xfId="0" applyNumberFormat="1" applyAlignment="1">
      <alignment horizontal="left" vertical="center"/>
    </xf>
    <xf numFmtId="2" fontId="0" fillId="0" borderId="6" xfId="0" applyNumberFormat="1" applyBorder="1" applyAlignment="1">
      <alignment horizontal="left" vertical="center"/>
    </xf>
    <xf numFmtId="4" fontId="0" fillId="0" borderId="8" xfId="0" applyNumberFormat="1" applyBorder="1" applyAlignment="1">
      <alignment horizontal="left" vertical="center" wrapText="1"/>
    </xf>
    <xf numFmtId="4" fontId="0" fillId="0" borderId="9" xfId="0" applyNumberFormat="1" applyBorder="1" applyAlignment="1">
      <alignment horizontal="left" vertical="center" wrapText="1"/>
    </xf>
    <xf numFmtId="2" fontId="0" fillId="0" borderId="8" xfId="0" applyNumberFormat="1" applyBorder="1" applyAlignment="1">
      <alignment horizontal="left" vertical="center"/>
    </xf>
    <xf numFmtId="0" fontId="7" fillId="0" borderId="8" xfId="0" applyFont="1" applyBorder="1" applyAlignment="1">
      <alignment horizontal="left" vertical="center"/>
    </xf>
    <xf numFmtId="2" fontId="0" fillId="0" borderId="1" xfId="0" applyNumberFormat="1" applyBorder="1" applyAlignment="1">
      <alignment horizontal="left" vertical="center"/>
    </xf>
    <xf numFmtId="2" fontId="10" fillId="0" borderId="1" xfId="0" applyNumberFormat="1" applyFont="1" applyBorder="1" applyAlignment="1">
      <alignment horizontal="left" vertical="center"/>
    </xf>
    <xf numFmtId="2" fontId="0" fillId="0" borderId="7" xfId="0" applyNumberFormat="1" applyBorder="1" applyAlignment="1">
      <alignment horizontal="left" vertical="center"/>
    </xf>
    <xf numFmtId="0" fontId="12" fillId="7" borderId="5" xfId="0" applyFont="1" applyFill="1" applyBorder="1" applyAlignment="1">
      <alignment horizontal="left" vertical="center"/>
    </xf>
    <xf numFmtId="0" fontId="12" fillId="7" borderId="4" xfId="0" applyFont="1" applyFill="1" applyBorder="1" applyAlignment="1">
      <alignment horizontal="left" vertical="center"/>
    </xf>
    <xf numFmtId="0" fontId="12" fillId="7" borderId="19" xfId="0" applyFont="1" applyFill="1" applyBorder="1" applyAlignment="1">
      <alignment horizontal="left" vertical="center"/>
    </xf>
    <xf numFmtId="0" fontId="12" fillId="7" borderId="6" xfId="0" applyFont="1" applyFill="1" applyBorder="1" applyAlignment="1">
      <alignment horizontal="left" vertical="center"/>
    </xf>
    <xf numFmtId="0" fontId="11" fillId="8" borderId="14" xfId="0" applyFont="1" applyFill="1" applyBorder="1"/>
    <xf numFmtId="0" fontId="11" fillId="8" borderId="15" xfId="0" applyFont="1" applyFill="1" applyBorder="1"/>
    <xf numFmtId="0" fontId="11" fillId="8" borderId="16" xfId="0" applyFont="1" applyFill="1" applyBorder="1"/>
    <xf numFmtId="0" fontId="11" fillId="8" borderId="10" xfId="0" applyFont="1" applyFill="1" applyBorder="1"/>
    <xf numFmtId="0" fontId="5" fillId="9" borderId="2" xfId="0" applyFont="1" applyFill="1" applyBorder="1" applyAlignment="1">
      <alignment horizontal="left" vertical="center" wrapText="1"/>
    </xf>
    <xf numFmtId="0" fontId="5" fillId="9" borderId="4" xfId="0" applyFont="1" applyFill="1" applyBorder="1" applyAlignment="1">
      <alignment horizontal="left" vertical="center" wrapText="1"/>
    </xf>
    <xf numFmtId="0" fontId="5" fillId="9" borderId="5"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3" xfId="0" applyFont="1" applyFill="1" applyBorder="1" applyAlignment="1">
      <alignment horizontal="left" vertical="center" wrapText="1"/>
    </xf>
    <xf numFmtId="0" fontId="15" fillId="7" borderId="20" xfId="0" applyFont="1" applyFill="1" applyBorder="1" applyAlignment="1">
      <alignment horizontal="center" vertical="center"/>
    </xf>
    <xf numFmtId="10" fontId="0" fillId="0" borderId="0" xfId="0" applyNumberFormat="1"/>
    <xf numFmtId="2" fontId="0" fillId="0" borderId="0" xfId="0" applyNumberFormat="1"/>
    <xf numFmtId="0" fontId="4" fillId="2" borderId="2" xfId="0" applyFont="1" applyFill="1" applyBorder="1" applyAlignment="1">
      <alignment horizontal="left" vertical="center"/>
    </xf>
    <xf numFmtId="2" fontId="3" fillId="0" borderId="2" xfId="0" applyNumberFormat="1" applyFont="1" applyBorder="1" applyAlignment="1">
      <alignment horizontal="right" vertical="center" shrinkToFit="1"/>
    </xf>
    <xf numFmtId="0" fontId="18" fillId="0" borderId="0" xfId="0" applyFont="1"/>
    <xf numFmtId="0" fontId="10" fillId="0" borderId="0" xfId="0" applyFont="1" applyAlignment="1">
      <alignment horizontal="left" vertical="center"/>
    </xf>
    <xf numFmtId="0" fontId="0" fillId="0" borderId="2" xfId="0" applyBorder="1"/>
    <xf numFmtId="10" fontId="0" fillId="0" borderId="2" xfId="0" applyNumberFormat="1" applyBorder="1"/>
    <xf numFmtId="0" fontId="0" fillId="0" borderId="1" xfId="0" applyBorder="1"/>
    <xf numFmtId="10" fontId="0" fillId="0" borderId="1" xfId="0" applyNumberFormat="1" applyBorder="1"/>
    <xf numFmtId="0" fontId="10" fillId="0" borderId="2" xfId="0" applyFont="1" applyBorder="1"/>
    <xf numFmtId="10" fontId="7" fillId="0" borderId="2" xfId="2" applyNumberFormat="1" applyFont="1" applyBorder="1"/>
    <xf numFmtId="10" fontId="0" fillId="0" borderId="2" xfId="2" applyNumberFormat="1" applyFont="1" applyBorder="1"/>
    <xf numFmtId="0" fontId="18" fillId="0" borderId="2" xfId="0" applyFont="1" applyBorder="1"/>
    <xf numFmtId="0" fontId="19" fillId="0" borderId="2" xfId="0" applyFont="1" applyBorder="1" applyAlignment="1">
      <alignment horizontal="left" vertical="center"/>
    </xf>
    <xf numFmtId="10" fontId="18" fillId="0" borderId="2" xfId="2" applyNumberFormat="1" applyFont="1" applyBorder="1"/>
    <xf numFmtId="10" fontId="18" fillId="0" borderId="2" xfId="0" applyNumberFormat="1" applyFont="1" applyBorder="1"/>
    <xf numFmtId="10" fontId="0" fillId="0" borderId="0" xfId="2" applyNumberFormat="1" applyFont="1"/>
    <xf numFmtId="4" fontId="0" fillId="0" borderId="0" xfId="0" applyNumberFormat="1" applyAlignment="1">
      <alignment horizontal="left" vertical="center"/>
    </xf>
    <xf numFmtId="0" fontId="7" fillId="0" borderId="2" xfId="0" applyFont="1" applyBorder="1" applyAlignment="1">
      <alignment horizontal="left" vertical="center"/>
    </xf>
    <xf numFmtId="0" fontId="8" fillId="6" borderId="2" xfId="0" applyFont="1" applyFill="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4" fontId="0" fillId="0" borderId="8" xfId="0" applyNumberFormat="1" applyBorder="1" applyAlignment="1">
      <alignment horizontal="left" vertical="center"/>
    </xf>
    <xf numFmtId="0" fontId="20" fillId="10" borderId="2" xfId="0" applyFont="1" applyFill="1" applyBorder="1" applyAlignment="1">
      <alignment vertical="top"/>
    </xf>
    <xf numFmtId="0" fontId="18" fillId="0" borderId="0" xfId="0" applyFont="1" applyAlignment="1">
      <alignment horizontal="left" vertical="center" wrapText="1"/>
    </xf>
    <xf numFmtId="0" fontId="3" fillId="0" borderId="2" xfId="0" applyFont="1" applyBorder="1" applyAlignment="1">
      <alignment vertical="top"/>
    </xf>
    <xf numFmtId="4" fontId="3" fillId="0" borderId="2" xfId="0" applyNumberFormat="1" applyFont="1" applyBorder="1" applyAlignment="1">
      <alignment vertical="top" wrapText="1"/>
    </xf>
    <xf numFmtId="0" fontId="20" fillId="10" borderId="21" xfId="0" applyFont="1" applyFill="1" applyBorder="1" applyAlignment="1">
      <alignment vertical="top"/>
    </xf>
    <xf numFmtId="0" fontId="4" fillId="0" borderId="2" xfId="0" applyFont="1" applyBorder="1" applyAlignment="1">
      <alignment vertical="top"/>
    </xf>
    <xf numFmtId="4" fontId="4" fillId="0" borderId="2" xfId="0" applyNumberFormat="1" applyFont="1" applyBorder="1" applyAlignment="1">
      <alignment vertical="top" wrapText="1"/>
    </xf>
    <xf numFmtId="0" fontId="21" fillId="0" borderId="2" xfId="0" applyFont="1" applyBorder="1"/>
    <xf numFmtId="4" fontId="21" fillId="0" borderId="2" xfId="0" applyNumberFormat="1" applyFont="1" applyBorder="1" applyAlignment="1">
      <alignment vertical="top" wrapText="1"/>
    </xf>
    <xf numFmtId="2" fontId="0" fillId="0" borderId="2" xfId="2" applyNumberFormat="1" applyFont="1" applyBorder="1" applyAlignment="1"/>
    <xf numFmtId="2" fontId="7" fillId="0" borderId="2" xfId="0" applyNumberFormat="1" applyFont="1" applyBorder="1"/>
    <xf numFmtId="4" fontId="7" fillId="0" borderId="2" xfId="0" applyNumberFormat="1" applyFont="1" applyBorder="1"/>
    <xf numFmtId="10" fontId="0" fillId="0" borderId="0" xfId="2" applyNumberFormat="1" applyFont="1" applyAlignment="1"/>
    <xf numFmtId="10" fontId="0" fillId="0" borderId="2" xfId="2" applyNumberFormat="1" applyFont="1" applyBorder="1" applyAlignment="1"/>
    <xf numFmtId="10" fontId="0" fillId="0" borderId="2" xfId="2" applyNumberFormat="1" applyFont="1" applyBorder="1" applyAlignment="1">
      <alignment horizontal="left" vertical="center" wrapText="1"/>
    </xf>
    <xf numFmtId="2" fontId="0" fillId="0" borderId="2" xfId="2" applyNumberFormat="1" applyFont="1" applyBorder="1" applyAlignment="1">
      <alignment horizontal="right"/>
    </xf>
    <xf numFmtId="2" fontId="0" fillId="0" borderId="2" xfId="2" applyNumberFormat="1" applyFont="1" applyBorder="1" applyAlignment="1">
      <alignment horizontal="right" vertical="center" wrapText="1"/>
    </xf>
    <xf numFmtId="0" fontId="7" fillId="0" borderId="2" xfId="0" applyFont="1" applyBorder="1"/>
    <xf numFmtId="0" fontId="7" fillId="2" borderId="2" xfId="0" applyFont="1" applyFill="1" applyBorder="1"/>
    <xf numFmtId="0" fontId="7" fillId="2" borderId="2" xfId="0" applyFont="1" applyFill="1" applyBorder="1" applyAlignment="1">
      <alignment horizontal="left" vertical="center"/>
    </xf>
    <xf numFmtId="2" fontId="7" fillId="0" borderId="2" xfId="2" applyNumberFormat="1" applyFont="1" applyBorder="1" applyAlignment="1">
      <alignment horizontal="right"/>
    </xf>
    <xf numFmtId="10" fontId="9" fillId="0" borderId="2" xfId="2" applyNumberFormat="1" applyFont="1" applyBorder="1" applyAlignment="1"/>
    <xf numFmtId="10" fontId="7" fillId="0" borderId="2" xfId="2" applyNumberFormat="1" applyFont="1" applyBorder="1" applyAlignment="1"/>
    <xf numFmtId="2" fontId="7" fillId="0" borderId="2" xfId="2" applyNumberFormat="1" applyFont="1" applyBorder="1" applyAlignment="1"/>
    <xf numFmtId="10" fontId="0" fillId="0" borderId="2" xfId="0" applyNumberFormat="1" applyBorder="1" applyAlignment="1">
      <alignment horizontal="left" vertical="center" wrapText="1"/>
    </xf>
    <xf numFmtId="0" fontId="0" fillId="0" borderId="2" xfId="0" applyBorder="1" applyAlignment="1">
      <alignment horizontal="left" wrapText="1"/>
    </xf>
    <xf numFmtId="2" fontId="8" fillId="0" borderId="2" xfId="0" applyNumberFormat="1" applyFont="1" applyBorder="1" applyAlignment="1">
      <alignment horizontal="right" vertical="center" wrapText="1"/>
    </xf>
    <xf numFmtId="10" fontId="8" fillId="0" borderId="2" xfId="2" applyNumberFormat="1" applyFont="1" applyFill="1" applyBorder="1" applyAlignment="1">
      <alignment horizontal="left" vertical="center" wrapText="1"/>
    </xf>
    <xf numFmtId="0" fontId="8" fillId="0" borderId="2" xfId="0" applyFont="1" applyBorder="1" applyAlignment="1">
      <alignment horizontal="left" vertical="center" wrapText="1"/>
    </xf>
    <xf numFmtId="0" fontId="24" fillId="8" borderId="2" xfId="0" applyFont="1" applyFill="1" applyBorder="1" applyAlignment="1">
      <alignment horizontal="left" vertical="center"/>
    </xf>
    <xf numFmtId="0" fontId="25" fillId="0" borderId="2" xfId="0" applyFont="1" applyBorder="1" applyAlignment="1">
      <alignment horizontal="left" vertical="center"/>
    </xf>
    <xf numFmtId="2" fontId="22" fillId="0" borderId="2" xfId="2" applyNumberFormat="1" applyFont="1" applyBorder="1" applyAlignment="1"/>
    <xf numFmtId="0" fontId="25" fillId="0" borderId="2" xfId="0" applyFont="1" applyBorder="1" applyAlignment="1">
      <alignment horizontal="left" vertical="center" wrapText="1"/>
    </xf>
    <xf numFmtId="0" fontId="26" fillId="0" borderId="2" xfId="0" applyFont="1" applyBorder="1" applyAlignment="1">
      <alignment horizontal="left" vertical="center" wrapText="1"/>
    </xf>
    <xf numFmtId="2" fontId="23" fillId="0" borderId="2" xfId="2" applyNumberFormat="1" applyFont="1" applyBorder="1" applyAlignment="1"/>
    <xf numFmtId="10" fontId="0" fillId="0" borderId="0" xfId="2" applyNumberFormat="1" applyFont="1" applyAlignment="1">
      <alignment horizontal="left" vertical="center" wrapText="1"/>
    </xf>
    <xf numFmtId="10" fontId="0" fillId="0" borderId="0" xfId="0" applyNumberFormat="1" applyAlignment="1">
      <alignment horizontal="left" vertical="center" wrapText="1"/>
    </xf>
    <xf numFmtId="4" fontId="0" fillId="0" borderId="0" xfId="0" applyNumberFormat="1"/>
    <xf numFmtId="0" fontId="24" fillId="8" borderId="2" xfId="0" applyFont="1" applyFill="1" applyBorder="1" applyAlignment="1">
      <alignment wrapText="1"/>
    </xf>
    <xf numFmtId="0" fontId="17" fillId="0" borderId="2" xfId="0" applyFont="1" applyBorder="1" applyAlignment="1">
      <alignment wrapText="1"/>
    </xf>
    <xf numFmtId="0" fontId="0" fillId="0" borderId="2" xfId="0" applyBorder="1"/>
    <xf numFmtId="0" fontId="13" fillId="0" borderId="2" xfId="0" applyFont="1" applyBorder="1"/>
    <xf numFmtId="0" fontId="14" fillId="0" borderId="2" xfId="0" applyFont="1" applyBorder="1"/>
    <xf numFmtId="0" fontId="16" fillId="0" borderId="2" xfId="0" applyFont="1" applyBorder="1" applyAlignment="1">
      <alignment wrapText="1"/>
    </xf>
    <xf numFmtId="0" fontId="11" fillId="8" borderId="19" xfId="0" applyFont="1" applyFill="1" applyBorder="1" applyAlignment="1">
      <alignment horizontal="center"/>
    </xf>
    <xf numFmtId="2" fontId="0" fillId="0" borderId="0" xfId="0" applyNumberFormat="1" applyAlignment="1">
      <alignment horizontal="left" vertical="center" wrapText="1"/>
    </xf>
  </cellXfs>
  <cellStyles count="3">
    <cellStyle name="Normal" xfId="0" builtinId="0"/>
    <cellStyle name="Percent" xfId="2" builtinId="5"/>
    <cellStyle name="Percentuale 2" xfId="1" xr:uid="{295A74A8-99FE-544B-A21D-BDA5321456D6}"/>
  </cellStyles>
  <dxfs count="669">
    <dxf>
      <fill>
        <patternFill patternType="none">
          <fgColor indexed="64"/>
          <bgColor auto="1"/>
        </patternFill>
      </fill>
      <border diagonalUp="0" diagonalDown="0" outline="0">
        <left style="thin">
          <color theme="1"/>
        </left>
        <right style="thin">
          <color theme="1"/>
        </right>
        <top style="thin">
          <color theme="1"/>
        </top>
        <bottom style="thin">
          <color theme="1"/>
        </bottom>
      </border>
    </dxf>
    <dxf>
      <numFmt numFmtId="2" formatCode="0.00"/>
      <fill>
        <patternFill patternType="none">
          <fgColor indexed="64"/>
          <bgColor auto="1"/>
        </patternFill>
      </fill>
      <border diagonalUp="0" diagonalDown="0" outline="0">
        <left style="thin">
          <color theme="1"/>
        </left>
        <right/>
        <top style="thin">
          <color theme="1"/>
        </top>
        <bottom style="thin">
          <color theme="1"/>
        </bottom>
      </border>
    </dxf>
    <dxf>
      <numFmt numFmtId="2" formatCode="0.00"/>
      <fill>
        <patternFill patternType="none">
          <fgColor indexed="64"/>
          <bgColor auto="1"/>
        </patternFill>
      </fill>
      <alignment horizontal="left"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ill>
        <patternFill patternType="none">
          <fgColor indexed="64"/>
          <bgColor auto="1"/>
        </patternFill>
      </fill>
    </dxf>
    <dxf>
      <border outline="0">
        <top style="thin">
          <color theme="1"/>
        </top>
      </border>
    </dxf>
    <dxf>
      <border outline="0">
        <left style="thin">
          <color theme="1"/>
        </left>
        <right style="thin">
          <color theme="1"/>
        </right>
        <top style="thin">
          <color theme="1"/>
        </top>
        <bottom style="thin">
          <color theme="1"/>
        </bottom>
      </border>
    </dxf>
    <dxf>
      <fill>
        <patternFill patternType="none">
          <fgColor indexed="64"/>
          <bgColor auto="1"/>
        </patternFill>
      </fill>
    </dxf>
    <dxf>
      <border outline="0">
        <bottom style="thin">
          <color theme="1"/>
        </bottom>
      </border>
    </dxf>
    <dxf>
      <font>
        <b/>
        <i val="0"/>
        <strike val="0"/>
        <condense val="0"/>
        <extend val="0"/>
        <outline val="0"/>
        <shadow val="0"/>
        <u val="none"/>
        <vertAlign val="baseline"/>
        <sz val="12"/>
        <color theme="0"/>
        <name val="Calibri"/>
        <family val="2"/>
        <scheme val="minor"/>
      </font>
      <fill>
        <patternFill patternType="solid">
          <fgColor indexed="64"/>
          <bgColor theme="4" tint="-0.249977111117893"/>
        </patternFill>
      </fill>
      <border diagonalUp="0" diagonalDown="0" outline="0">
        <left style="thin">
          <color theme="1"/>
        </left>
        <right style="thin">
          <color theme="1"/>
        </right>
        <top/>
        <bottom/>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outline="0">
        <left style="thin">
          <color auto="1"/>
        </left>
        <right style="thin">
          <color auto="1"/>
        </right>
        <top style="thin">
          <color auto="1"/>
        </top>
        <bottom/>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1" indent="0" justifyLastLine="0" shrinkToFit="0" readingOrder="0"/>
      <border diagonalUp="0" diagonalDown="0" outline="0">
        <left/>
        <right style="thin">
          <color auto="1"/>
        </right>
        <top style="thin">
          <color auto="1"/>
        </top>
        <bottom/>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theme="4" tint="0.79998168889431442"/>
          <bgColor theme="4" tint="-0.249977111117893"/>
        </patternFill>
      </fill>
      <alignment horizontal="left" vertical="center" textRotation="0" wrapText="1" indent="0" justifyLastLine="0" shrinkToFit="0" readingOrder="0"/>
      <border diagonalUp="0" diagonalDown="0" outline="0">
        <left style="thin">
          <color auto="1"/>
        </left>
        <right style="thin">
          <color auto="1"/>
        </right>
        <top/>
        <bottom/>
      </border>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numFmt numFmtId="2" formatCode="0.00"/>
      <alignment horizontal="left"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numFmt numFmtId="2" formatCode="0.00"/>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auto="1"/>
        </left>
        <right style="thin">
          <color auto="1"/>
        </right>
        <top/>
        <bottom/>
      </border>
    </dxf>
    <dxf>
      <numFmt numFmtId="4" formatCode="#,##0.00"/>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numFmt numFmtId="4" formatCode="#,##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numFmt numFmtId="4" formatCode="#,##0.00"/>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auto="1"/>
        </left>
        <right style="thin">
          <color auto="1"/>
        </right>
        <top/>
        <bottom/>
      </border>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indent="0"/>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indent="0"/>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numFmt numFmtId="2" formatCode="0.00"/>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left" vertical="center" textRotation="0" wrapText="0" indent="0" justifyLastLine="0" shrinkToFit="0" readingOrder="0"/>
      <border diagonalUp="0" diagonalDown="0">
        <left style="thin">
          <color auto="1"/>
        </left>
        <right style="thin">
          <color auto="1"/>
        </right>
        <top style="thin">
          <color auto="1"/>
        </top>
        <bottom/>
        <vertical/>
        <horizontal/>
      </border>
    </dxf>
    <dxf>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bottom style="thin">
          <color indexed="64"/>
        </bottom>
      </border>
    </dxf>
    <dxf>
      <font>
        <b/>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wrapText="0" indent="0" justifyLastLine="0" shrinkToFit="0" readingOrder="0"/>
      <border diagonalUp="0" diagonalDown="0" outline="0">
        <left/>
        <right/>
        <top style="thin">
          <color auto="1"/>
        </top>
        <bottom/>
      </border>
    </dxf>
    <dxf>
      <font>
        <b val="0"/>
        <i val="0"/>
        <strike val="0"/>
        <condense val="0"/>
        <extend val="0"/>
        <outline val="0"/>
        <shadow val="0"/>
        <u val="none"/>
        <vertAlign val="baseline"/>
        <sz val="11"/>
        <color indexed="8"/>
        <name val="Calibri"/>
        <family val="2"/>
        <scheme val="minor"/>
      </font>
      <numFmt numFmtId="2" formatCode="0.00"/>
      <alignment horizontal="left" vertical="center" textRotation="0" wrapText="0" indent="0" justifyLastLine="0" shrinkToFit="0" readingOrder="0"/>
      <border diagonalUp="0" diagonalDown="0" outline="0">
        <left style="thin">
          <color auto="1"/>
        </left>
        <right/>
        <top style="thin">
          <color auto="1"/>
        </top>
        <bottom style="thin">
          <color auto="1"/>
        </bottom>
      </border>
    </dxf>
    <dxf>
      <alignment horizontal="left" vertical="center" textRotation="0" wrapText="0" indent="0" justifyLastLine="0" shrinkToFit="0" readingOrder="0"/>
      <border diagonalUp="0" diagonalDown="0" outline="0">
        <left style="thin">
          <color auto="1"/>
        </left>
        <right style="thin">
          <color auto="1"/>
        </right>
        <top style="thin">
          <color auto="1"/>
        </top>
        <bottom/>
      </border>
    </dxf>
    <dxf>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right style="thin">
          <color auto="1"/>
        </right>
        <top style="thin">
          <color auto="1"/>
        </top>
        <bottom/>
      </border>
    </dxf>
    <dxf>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outline="0">
        <left/>
        <right style="thin">
          <color auto="1"/>
        </right>
        <top style="thin">
          <color auto="1"/>
        </top>
        <bottom/>
      </border>
    </dxf>
    <dxf>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outline="0">
        <left/>
        <right style="thin">
          <color auto="1"/>
        </right>
        <top style="thin">
          <color auto="1"/>
        </top>
        <bottom/>
      </border>
    </dxf>
    <dxf>
      <alignment horizontal="left" vertical="center" textRotation="0" wrapText="0" indent="0" justifyLastLine="0" shrinkToFit="0" readingOrder="0"/>
      <border diagonalUp="0" diagonalDown="0" outline="0">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right/>
        <top style="thin">
          <color auto="1"/>
        </top>
        <bottom/>
      </border>
    </dxf>
    <dxf>
      <alignment horizontal="left" vertical="center" textRotation="0" wrapText="0" indent="0" justifyLastLine="0" shrinkToFit="0" readingOrder="0"/>
      <border diagonalUp="0" diagonalDown="0">
        <left style="thin">
          <color auto="1"/>
        </left>
        <right style="thin">
          <color auto="1"/>
        </right>
        <top style="thin">
          <color auto="1"/>
        </top>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none"/>
      </font>
      <fill>
        <patternFill patternType="darkGray">
          <fgColor indexed="64"/>
          <bgColor indexed="12"/>
        </patternFill>
      </fill>
      <alignment horizontal="left" vertical="center" textRotation="0" wrapText="0" indent="0" justifyLastLine="0" shrinkToFit="0" readingOrder="0"/>
      <border diagonalUp="0" diagonalDown="0" outline="0">
        <left style="thin">
          <color auto="1"/>
        </left>
        <right style="thin">
          <color auto="1"/>
        </right>
        <top/>
        <bottom/>
      </border>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vertical="center" indent="0"/>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theme="1"/>
        <name val="Calibri"/>
        <family val="2"/>
        <scheme val="none"/>
      </font>
      <numFmt numFmtId="2" formatCode="0.00"/>
      <fill>
        <patternFill patternType="none">
          <fgColor indexed="64"/>
          <bgColor auto="1"/>
        </patternFill>
      </fill>
      <border diagonalUp="0" diagonalDown="0" outline="0">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top style="thin">
          <color indexed="64"/>
        </top>
        <bottom style="thin">
          <color indexed="64"/>
        </bottom>
      </border>
    </dxf>
    <dxf>
      <border outline="0">
        <left style="thin">
          <color rgb="FFB0B0B0"/>
        </left>
        <top style="thin">
          <color rgb="FFB0B0B0"/>
        </top>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right" vertical="center" textRotation="0" wrapText="0" indent="0" justifyLastLine="0" shrinkToFit="1" readingOrder="0"/>
    </dxf>
    <dxf>
      <border outline="0">
        <bottom style="thin">
          <color rgb="FFB0B0B0"/>
        </bottom>
      </border>
    </dxf>
    <dxf>
      <font>
        <b/>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numFmt numFmtId="3" formatCode="#,##0"/>
      <fill>
        <patternFill patternType="none">
          <fgColor indexed="64"/>
          <bgColor indexed="65"/>
        </patternFill>
      </fill>
      <alignment horizontal="left" vertical="center" textRotation="0" wrapText="0" indent="0" justifyLastLine="0" shrinkToFit="1"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family val="2"/>
        <scheme val="none"/>
      </font>
      <numFmt numFmtId="3" formatCode="#,##0"/>
      <fill>
        <patternFill patternType="none">
          <fgColor indexed="64"/>
          <bgColor indexed="65"/>
        </patternFill>
      </fill>
      <alignment horizontal="left" vertical="center" textRotation="0" wrapText="0" indent="0" justifyLastLine="0" shrinkToFit="1"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horizontal="left" textRotation="0" wrapText="0" indent="0" justifyLastLine="0" readingOrder="0"/>
    </dxf>
    <dxf>
      <border outline="0">
        <bottom style="thin">
          <color auto="1"/>
        </bottom>
      </border>
    </dxf>
    <dxf>
      <font>
        <b/>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border>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microsoft.com/office/2007/relationships/slicerCache" Target="slicerCaches/slicerCache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Components_US_EU.xlsx]Export_US_BEA!Tabella pivot6</c:name>
    <c:fmtId val="1"/>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Decomposition of GDI</a:t>
            </a:r>
            <a:r>
              <a:rPr lang="en-US" baseline="0"/>
              <a:t> - </a:t>
            </a:r>
            <a:r>
              <a:rPr lang="en-US"/>
              <a:t>% of GDI - United States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Export_US_BEA!$B$71:$B$73</c:f>
              <c:strCache>
                <c:ptCount val="1"/>
                <c:pt idx="0">
                  <c:v>% of GDI - United States</c:v>
                </c:pt>
              </c:strCache>
            </c:strRef>
          </c:tx>
          <c:dPt>
            <c:idx val="0"/>
            <c:bubble3D val="0"/>
            <c:spPr>
              <a:solidFill>
                <a:schemeClr val="accent1"/>
              </a:solidFill>
              <a:ln>
                <a:noFill/>
              </a:ln>
              <a:effectLst/>
            </c:spPr>
            <c:extLst>
              <c:ext xmlns:c16="http://schemas.microsoft.com/office/drawing/2014/chart" uri="{C3380CC4-5D6E-409C-BE32-E72D297353CC}">
                <c16:uniqueId val="{00000001-3B24-0944-8AA2-66F0A8730ACB}"/>
              </c:ext>
            </c:extLst>
          </c:dPt>
          <c:dPt>
            <c:idx val="1"/>
            <c:bubble3D val="0"/>
            <c:spPr>
              <a:solidFill>
                <a:schemeClr val="accent2"/>
              </a:solidFill>
              <a:ln>
                <a:noFill/>
              </a:ln>
              <a:effectLst/>
            </c:spPr>
            <c:extLst>
              <c:ext xmlns:c16="http://schemas.microsoft.com/office/drawing/2014/chart" uri="{C3380CC4-5D6E-409C-BE32-E72D297353CC}">
                <c16:uniqueId val="{00000003-3B24-0944-8AA2-66F0A8730ACB}"/>
              </c:ext>
            </c:extLst>
          </c:dPt>
          <c:dPt>
            <c:idx val="2"/>
            <c:bubble3D val="0"/>
            <c:spPr>
              <a:solidFill>
                <a:schemeClr val="accent3"/>
              </a:solidFill>
              <a:ln>
                <a:noFill/>
              </a:ln>
              <a:effectLst/>
            </c:spPr>
            <c:extLst>
              <c:ext xmlns:c16="http://schemas.microsoft.com/office/drawing/2014/chart" uri="{C3380CC4-5D6E-409C-BE32-E72D297353CC}">
                <c16:uniqueId val="{00000005-3B24-0944-8AA2-66F0A8730ACB}"/>
              </c:ext>
            </c:extLst>
          </c:dPt>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Export_US_BEA!$A$74:$A$76</c:f>
              <c:strCache>
                <c:ptCount val="3"/>
                <c:pt idx="0">
                  <c:v>Compensation of employees, paid</c:v>
                </c:pt>
                <c:pt idx="1">
                  <c:v>Gross operating surplus and mixed income</c:v>
                </c:pt>
                <c:pt idx="2">
                  <c:v>Taxes on production and imports less subsidies</c:v>
                </c:pt>
              </c:strCache>
            </c:strRef>
          </c:cat>
          <c:val>
            <c:numRef>
              <c:f>Export_US_BEA!$B$74:$B$76</c:f>
              <c:numCache>
                <c:formatCode>#,##0.00</c:formatCode>
                <c:ptCount val="3"/>
                <c:pt idx="0">
                  <c:v>52.2</c:v>
                </c:pt>
                <c:pt idx="1">
                  <c:v>41.3</c:v>
                </c:pt>
                <c:pt idx="2">
                  <c:v>6.5</c:v>
                </c:pt>
              </c:numCache>
            </c:numRef>
          </c:val>
          <c:extLst>
            <c:ext xmlns:c16="http://schemas.microsoft.com/office/drawing/2014/chart" uri="{C3380CC4-5D6E-409C-BE32-E72D297353CC}">
              <c16:uniqueId val="{00000000-7603-2D47-882B-E76060AA420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pivot28</c:name>
    <c:fmtId val="6"/>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Exports-Imports</a:t>
            </a:r>
            <a:r>
              <a:rPr lang="it-IT" baseline="0"/>
              <a:t> </a:t>
            </a:r>
            <a:r>
              <a:rPr lang="it-IT"/>
              <a:t>- % of GDP - 2022 - EU15</a:t>
            </a:r>
            <a:r>
              <a:rPr lang="it-IT" baseline="0"/>
              <a:t> less UK- </a:t>
            </a:r>
            <a:r>
              <a:rPr lang="it-IT"/>
              <a:t>US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EU_US_Report!$B$103:$B$104</c:f>
              <c:strCache>
                <c:ptCount val="1"/>
                <c:pt idx="0">
                  <c:v>Exports of goods and services</c:v>
                </c:pt>
              </c:strCache>
            </c:strRef>
          </c:tx>
          <c:spPr>
            <a:solidFill>
              <a:schemeClr val="accent1"/>
            </a:solidFill>
            <a:ln>
              <a:noFill/>
            </a:ln>
            <a:effectLst/>
          </c:spPr>
          <c:invertIfNegative val="0"/>
          <c:cat>
            <c:strRef>
              <c:f>EU_US_Report!$A$105:$A$119</c:f>
              <c:strCache>
                <c:ptCount val="15"/>
                <c:pt idx="0">
                  <c:v>Luxembourg</c:v>
                </c:pt>
                <c:pt idx="1">
                  <c:v>Ireland</c:v>
                </c:pt>
                <c:pt idx="2">
                  <c:v>Belgium</c:v>
                </c:pt>
                <c:pt idx="3">
                  <c:v>Netherlands</c:v>
                </c:pt>
                <c:pt idx="4">
                  <c:v>Denmark</c:v>
                </c:pt>
                <c:pt idx="5">
                  <c:v>Austria</c:v>
                </c:pt>
                <c:pt idx="6">
                  <c:v>Sweden</c:v>
                </c:pt>
                <c:pt idx="7">
                  <c:v>Germany</c:v>
                </c:pt>
                <c:pt idx="8">
                  <c:v>Portugal</c:v>
                </c:pt>
                <c:pt idx="9">
                  <c:v>Greece</c:v>
                </c:pt>
                <c:pt idx="10">
                  <c:v>Finland</c:v>
                </c:pt>
                <c:pt idx="11">
                  <c:v>Spain</c:v>
                </c:pt>
                <c:pt idx="12">
                  <c:v>Italy</c:v>
                </c:pt>
                <c:pt idx="13">
                  <c:v>France</c:v>
                </c:pt>
                <c:pt idx="14">
                  <c:v>United States</c:v>
                </c:pt>
              </c:strCache>
            </c:strRef>
          </c:cat>
          <c:val>
            <c:numRef>
              <c:f>EU_US_Report!$B$105:$B$119</c:f>
              <c:numCache>
                <c:formatCode>#,##0.00</c:formatCode>
                <c:ptCount val="15"/>
                <c:pt idx="0">
                  <c:v>211.3</c:v>
                </c:pt>
                <c:pt idx="1">
                  <c:v>137.1</c:v>
                </c:pt>
                <c:pt idx="2">
                  <c:v>95.7</c:v>
                </c:pt>
                <c:pt idx="3">
                  <c:v>93.8</c:v>
                </c:pt>
                <c:pt idx="4">
                  <c:v>70</c:v>
                </c:pt>
                <c:pt idx="5">
                  <c:v>62.1</c:v>
                </c:pt>
                <c:pt idx="6">
                  <c:v>53</c:v>
                </c:pt>
                <c:pt idx="7">
                  <c:v>50.9</c:v>
                </c:pt>
                <c:pt idx="8">
                  <c:v>49.6</c:v>
                </c:pt>
                <c:pt idx="9">
                  <c:v>49.1</c:v>
                </c:pt>
                <c:pt idx="10">
                  <c:v>45.3</c:v>
                </c:pt>
                <c:pt idx="11">
                  <c:v>40.9</c:v>
                </c:pt>
                <c:pt idx="12">
                  <c:v>36.6</c:v>
                </c:pt>
                <c:pt idx="13">
                  <c:v>34.700000000000003</c:v>
                </c:pt>
                <c:pt idx="14">
                  <c:v>11.600000000000001</c:v>
                </c:pt>
              </c:numCache>
            </c:numRef>
          </c:val>
          <c:extLst>
            <c:ext xmlns:c16="http://schemas.microsoft.com/office/drawing/2014/chart" uri="{C3380CC4-5D6E-409C-BE32-E72D297353CC}">
              <c16:uniqueId val="{00000000-E382-BD41-A91C-0857B7ADD512}"/>
            </c:ext>
          </c:extLst>
        </c:ser>
        <c:ser>
          <c:idx val="1"/>
          <c:order val="1"/>
          <c:tx>
            <c:strRef>
              <c:f>EU_US_Report!$C$103:$C$104</c:f>
              <c:strCache>
                <c:ptCount val="1"/>
                <c:pt idx="0">
                  <c:v>Imports of goods and services</c:v>
                </c:pt>
              </c:strCache>
            </c:strRef>
          </c:tx>
          <c:spPr>
            <a:solidFill>
              <a:schemeClr val="accent2"/>
            </a:solidFill>
            <a:ln>
              <a:noFill/>
            </a:ln>
            <a:effectLst/>
          </c:spPr>
          <c:invertIfNegative val="0"/>
          <c:cat>
            <c:strRef>
              <c:f>EU_US_Report!$A$105:$A$119</c:f>
              <c:strCache>
                <c:ptCount val="15"/>
                <c:pt idx="0">
                  <c:v>Luxembourg</c:v>
                </c:pt>
                <c:pt idx="1">
                  <c:v>Ireland</c:v>
                </c:pt>
                <c:pt idx="2">
                  <c:v>Belgium</c:v>
                </c:pt>
                <c:pt idx="3">
                  <c:v>Netherlands</c:v>
                </c:pt>
                <c:pt idx="4">
                  <c:v>Denmark</c:v>
                </c:pt>
                <c:pt idx="5">
                  <c:v>Austria</c:v>
                </c:pt>
                <c:pt idx="6">
                  <c:v>Sweden</c:v>
                </c:pt>
                <c:pt idx="7">
                  <c:v>Germany</c:v>
                </c:pt>
                <c:pt idx="8">
                  <c:v>Portugal</c:v>
                </c:pt>
                <c:pt idx="9">
                  <c:v>Greece</c:v>
                </c:pt>
                <c:pt idx="10">
                  <c:v>Finland</c:v>
                </c:pt>
                <c:pt idx="11">
                  <c:v>Spain</c:v>
                </c:pt>
                <c:pt idx="12">
                  <c:v>Italy</c:v>
                </c:pt>
                <c:pt idx="13">
                  <c:v>France</c:v>
                </c:pt>
                <c:pt idx="14">
                  <c:v>United States</c:v>
                </c:pt>
              </c:strCache>
            </c:strRef>
          </c:cat>
          <c:val>
            <c:numRef>
              <c:f>EU_US_Report!$C$105:$C$119</c:f>
              <c:numCache>
                <c:formatCode>#,##0.00</c:formatCode>
                <c:ptCount val="15"/>
                <c:pt idx="0">
                  <c:v>177.2</c:v>
                </c:pt>
                <c:pt idx="1">
                  <c:v>97.2</c:v>
                </c:pt>
                <c:pt idx="2">
                  <c:v>97.4</c:v>
                </c:pt>
                <c:pt idx="3">
                  <c:v>83</c:v>
                </c:pt>
                <c:pt idx="4">
                  <c:v>58.9</c:v>
                </c:pt>
                <c:pt idx="5">
                  <c:v>61.6</c:v>
                </c:pt>
                <c:pt idx="6">
                  <c:v>49.9</c:v>
                </c:pt>
                <c:pt idx="7">
                  <c:v>49</c:v>
                </c:pt>
                <c:pt idx="8">
                  <c:v>52</c:v>
                </c:pt>
                <c:pt idx="9">
                  <c:v>58.9</c:v>
                </c:pt>
                <c:pt idx="10">
                  <c:v>47.7</c:v>
                </c:pt>
                <c:pt idx="11">
                  <c:v>39.700000000000003</c:v>
                </c:pt>
                <c:pt idx="12">
                  <c:v>38.1</c:v>
                </c:pt>
                <c:pt idx="13">
                  <c:v>38.6</c:v>
                </c:pt>
                <c:pt idx="14">
                  <c:v>15.4</c:v>
                </c:pt>
              </c:numCache>
            </c:numRef>
          </c:val>
          <c:extLst>
            <c:ext xmlns:c16="http://schemas.microsoft.com/office/drawing/2014/chart" uri="{C3380CC4-5D6E-409C-BE32-E72D297353CC}">
              <c16:uniqueId val="{00000001-E382-BD41-A91C-0857B7ADD512}"/>
            </c:ext>
          </c:extLst>
        </c:ser>
        <c:dLbls>
          <c:showLegendKey val="0"/>
          <c:showVal val="0"/>
          <c:showCatName val="0"/>
          <c:showSerName val="0"/>
          <c:showPercent val="0"/>
          <c:showBubbleSize val="0"/>
        </c:dLbls>
        <c:gapWidth val="219"/>
        <c:axId val="77788063"/>
        <c:axId val="77789791"/>
      </c:barChart>
      <c:catAx>
        <c:axId val="77788063"/>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77789791"/>
        <c:crosses val="autoZero"/>
        <c:auto val="1"/>
        <c:lblAlgn val="ctr"/>
        <c:lblOffset val="100"/>
        <c:noMultiLvlLbl val="0"/>
      </c:catAx>
      <c:valAx>
        <c:axId val="77789791"/>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77788063"/>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pivot8</c:name>
    <c:fmtId val="7"/>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Italy - Decomposition of GDP - Income side</a:t>
            </a:r>
            <a:r>
              <a:rPr lang="en-US" baseline="0"/>
              <a:t> - </a:t>
            </a:r>
            <a:r>
              <a:rPr lang="en-US"/>
              <a:t>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strRef>
              <c:f>EU_US_Report!$B$93:$B$94</c:f>
              <c:strCache>
                <c:ptCount val="1"/>
                <c:pt idx="0">
                  <c:v>Italy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A1-5747-9FC9-B239A051D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A1-5747-9FC9-B239A051D2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A1-5747-9FC9-B239A051D2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A1-5747-9FC9-B239A051D208}"/>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EU_US_Report!$B$95:$B$98</c:f>
              <c:numCache>
                <c:formatCode>#,##0.00</c:formatCode>
                <c:ptCount val="4"/>
                <c:pt idx="0">
                  <c:v>29.6</c:v>
                </c:pt>
                <c:pt idx="1">
                  <c:v>10.8</c:v>
                </c:pt>
                <c:pt idx="2">
                  <c:v>48.1</c:v>
                </c:pt>
                <c:pt idx="3">
                  <c:v>11.5</c:v>
                </c:pt>
              </c:numCache>
            </c:numRef>
          </c:val>
          <c:extLst>
            <c:ext xmlns:c16="http://schemas.microsoft.com/office/drawing/2014/chart" uri="{C3380CC4-5D6E-409C-BE32-E72D297353CC}">
              <c16:uniqueId val="{00000008-FEA1-5747-9FC9-B239A051D208}"/>
            </c:ext>
          </c:extLst>
        </c:ser>
        <c:ser>
          <c:idx val="1"/>
          <c:order val="1"/>
          <c:tx>
            <c:strRef>
              <c:f>EU_US_Report!$C$93:$C$94</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EA1-5747-9FC9-B239A051D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EA1-5747-9FC9-B239A051D2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EA1-5747-9FC9-B239A051D2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EA1-5747-9FC9-B239A051D208}"/>
              </c:ext>
            </c:extLst>
          </c:dPt>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EU_US_Report!$C$95:$C$98</c:f>
              <c:numCache>
                <c:formatCode>#,##0.00</c:formatCode>
                <c:ptCount val="4"/>
                <c:pt idx="0">
                  <c:v>39.5</c:v>
                </c:pt>
                <c:pt idx="1">
                  <c:v>12.9</c:v>
                </c:pt>
                <c:pt idx="2">
                  <c:v>34.1</c:v>
                </c:pt>
                <c:pt idx="3">
                  <c:v>13.6</c:v>
                </c:pt>
              </c:numCache>
            </c:numRef>
          </c:val>
          <c:extLst>
            <c:ext xmlns:c16="http://schemas.microsoft.com/office/drawing/2014/chart" uri="{C3380CC4-5D6E-409C-BE32-E72D297353CC}">
              <c16:uniqueId val="{00000011-FEA1-5747-9FC9-B239A051D208}"/>
            </c:ext>
          </c:extLst>
        </c:ser>
        <c:ser>
          <c:idx val="2"/>
          <c:order val="2"/>
          <c:tx>
            <c:strRef>
              <c:f>EU_US_Report!$D$93:$D$94</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FEA1-5747-9FC9-B239A051D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FEA1-5747-9FC9-B239A051D2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FEA1-5747-9FC9-B239A051D2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FEA1-5747-9FC9-B239A051D208}"/>
              </c:ext>
            </c:extLst>
          </c:dPt>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EU_US_Report!$D$95:$D$98</c:f>
              <c:numCache>
                <c:formatCode>#,##0.00</c:formatCode>
                <c:ptCount val="4"/>
                <c:pt idx="0">
                  <c:v>42.8</c:v>
                </c:pt>
                <c:pt idx="1">
                  <c:v>9.3000000000000007</c:v>
                </c:pt>
                <c:pt idx="2">
                  <c:v>38.799999999999997</c:v>
                </c:pt>
                <c:pt idx="3">
                  <c:v>9.1</c:v>
                </c:pt>
              </c:numCache>
            </c:numRef>
          </c:val>
          <c:extLst>
            <c:ext xmlns:c16="http://schemas.microsoft.com/office/drawing/2014/chart" uri="{C3380CC4-5D6E-409C-BE32-E72D297353CC}">
              <c16:uniqueId val="{0000001A-FEA1-5747-9FC9-B239A051D208}"/>
            </c:ext>
          </c:extLst>
        </c:ser>
        <c:ser>
          <c:idx val="3"/>
          <c:order val="3"/>
          <c:tx>
            <c:strRef>
              <c:f>EU_US_Report!$E$93:$E$94</c:f>
              <c:strCache>
                <c:ptCount val="1"/>
                <c:pt idx="0">
                  <c:v>Spain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0084-F540-BA06-1576AA4DF6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0084-F540-BA06-1576AA4DF6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0084-F540-BA06-1576AA4DF6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0084-F540-BA06-1576AA4DF68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EU_US_Report!$E$95:$E$98</c:f>
              <c:numCache>
                <c:formatCode>#,##0.00</c:formatCode>
                <c:ptCount val="4"/>
                <c:pt idx="0">
                  <c:v>36.9</c:v>
                </c:pt>
                <c:pt idx="1">
                  <c:v>10.8</c:v>
                </c:pt>
                <c:pt idx="2">
                  <c:v>42.4</c:v>
                </c:pt>
                <c:pt idx="3">
                  <c:v>9.8000000000000007</c:v>
                </c:pt>
              </c:numCache>
            </c:numRef>
          </c:val>
          <c:extLst>
            <c:ext xmlns:c16="http://schemas.microsoft.com/office/drawing/2014/chart" uri="{C3380CC4-5D6E-409C-BE32-E72D297353CC}">
              <c16:uniqueId val="{00000018-6E7A-5542-9205-AC96C0D750AC}"/>
            </c:ext>
          </c:extLst>
        </c:ser>
        <c:ser>
          <c:idx val="4"/>
          <c:order val="4"/>
          <c:tx>
            <c:strRef>
              <c:f>EU_US_Report!$F$93:$F$94</c:f>
              <c:strCache>
                <c:ptCount val="1"/>
                <c:pt idx="0">
                  <c:v>United States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0084-F540-BA06-1576AA4DF6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0084-F540-BA06-1576AA4DF6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0084-F540-BA06-1576AA4DF6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0084-F540-BA06-1576AA4DF68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EU_US_Report!$F$95:$F$98</c:f>
              <c:numCache>
                <c:formatCode>#,##0.00</c:formatCode>
                <c:ptCount val="4"/>
                <c:pt idx="0">
                  <c:v>43.2</c:v>
                </c:pt>
                <c:pt idx="1">
                  <c:v>9</c:v>
                </c:pt>
                <c:pt idx="2">
                  <c:v>41.3</c:v>
                </c:pt>
                <c:pt idx="3">
                  <c:v>6.5</c:v>
                </c:pt>
              </c:numCache>
            </c:numRef>
          </c:val>
          <c:extLst>
            <c:ext xmlns:c16="http://schemas.microsoft.com/office/drawing/2014/chart" uri="{C3380CC4-5D6E-409C-BE32-E72D297353CC}">
              <c16:uniqueId val="{00000019-6E7A-5542-9205-AC96C0D750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Net Exports - % of GDP - 2022 - EU15 less UK</a:t>
            </a:r>
            <a:r>
              <a:rPr lang="it-IT" baseline="0"/>
              <a:t>-US</a:t>
            </a:r>
            <a:endParaRPr lang="it-IT"/>
          </a:p>
        </c:rich>
      </c:tx>
      <c:layout>
        <c:manualLayout>
          <c:xMode val="edge"/>
          <c:yMode val="edge"/>
          <c:x val="0.27253696412948381"/>
          <c:y val="2.9358267716535432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38B-FA42-B660-0D26A2F44D0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38B-FA42-B660-0D26A2F44D0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38B-FA42-B660-0D26A2F44D0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38B-FA42-B660-0D26A2F44D0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38B-FA42-B660-0D26A2F44D0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38B-FA42-B660-0D26A2F44D0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38B-FA42-B660-0D26A2F44D0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238B-FA42-B660-0D26A2F44D0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238B-FA42-B660-0D26A2F44D0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238B-FA42-B660-0D26A2F44D01}"/>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238B-FA42-B660-0D26A2F44D01}"/>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238B-FA42-B660-0D26A2F44D01}"/>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238B-FA42-B660-0D26A2F44D01}"/>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238B-FA42-B660-0D26A2F44D01}"/>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238B-FA42-B660-0D26A2F44D01}"/>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238B-FA42-B660-0D26A2F44D01}"/>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238B-FA42-B660-0D26A2F44D01}"/>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238B-FA42-B660-0D26A2F44D01}"/>
              </c:ext>
            </c:extLst>
          </c:dPt>
          <c:cat>
            <c:strRef>
              <c:f>EU_US_Report!$A$130:$A$144</c:f>
              <c:strCache>
                <c:ptCount val="15"/>
                <c:pt idx="0">
                  <c:v>Ireland</c:v>
                </c:pt>
                <c:pt idx="1">
                  <c:v>Luxembourg</c:v>
                </c:pt>
                <c:pt idx="2">
                  <c:v>Denmark</c:v>
                </c:pt>
                <c:pt idx="3">
                  <c:v>Netherlands</c:v>
                </c:pt>
                <c:pt idx="4">
                  <c:v>Sweden</c:v>
                </c:pt>
                <c:pt idx="5">
                  <c:v>Germany</c:v>
                </c:pt>
                <c:pt idx="6">
                  <c:v>Spain</c:v>
                </c:pt>
                <c:pt idx="7">
                  <c:v>Austria</c:v>
                </c:pt>
                <c:pt idx="8">
                  <c:v>Italy</c:v>
                </c:pt>
                <c:pt idx="9">
                  <c:v>Belgium</c:v>
                </c:pt>
                <c:pt idx="10">
                  <c:v>Portugal</c:v>
                </c:pt>
                <c:pt idx="11">
                  <c:v>Finland</c:v>
                </c:pt>
                <c:pt idx="12">
                  <c:v>France</c:v>
                </c:pt>
                <c:pt idx="13">
                  <c:v>United States</c:v>
                </c:pt>
                <c:pt idx="14">
                  <c:v>Greece</c:v>
                </c:pt>
              </c:strCache>
            </c:strRef>
          </c:cat>
          <c:val>
            <c:numRef>
              <c:f>EU_US_Report!$D$130:$D$144</c:f>
              <c:numCache>
                <c:formatCode>#,##0.00</c:formatCode>
                <c:ptCount val="15"/>
                <c:pt idx="0">
                  <c:v>39.899999999999991</c:v>
                </c:pt>
                <c:pt idx="1">
                  <c:v>34.100000000000023</c:v>
                </c:pt>
                <c:pt idx="2">
                  <c:v>11.100000000000001</c:v>
                </c:pt>
                <c:pt idx="3">
                  <c:v>10.799999999999997</c:v>
                </c:pt>
                <c:pt idx="4">
                  <c:v>3.1000000000000014</c:v>
                </c:pt>
                <c:pt idx="5">
                  <c:v>1.8999999999999986</c:v>
                </c:pt>
                <c:pt idx="6">
                  <c:v>1.1999999999999957</c:v>
                </c:pt>
                <c:pt idx="7">
                  <c:v>0.5</c:v>
                </c:pt>
                <c:pt idx="8">
                  <c:v>-1.5</c:v>
                </c:pt>
                <c:pt idx="9">
                  <c:v>-1.7000000000000028</c:v>
                </c:pt>
                <c:pt idx="10">
                  <c:v>-2.3999999999999986</c:v>
                </c:pt>
                <c:pt idx="11">
                  <c:v>-2.4000000000000057</c:v>
                </c:pt>
                <c:pt idx="12">
                  <c:v>-3.8999999999999986</c:v>
                </c:pt>
                <c:pt idx="13">
                  <c:v>-3.7999999999999989</c:v>
                </c:pt>
                <c:pt idx="14">
                  <c:v>-9.7999999999999972</c:v>
                </c:pt>
              </c:numCache>
            </c:numRef>
          </c:val>
          <c:extLst>
            <c:ext xmlns:c16="http://schemas.microsoft.com/office/drawing/2014/chart" uri="{C3380CC4-5D6E-409C-BE32-E72D297353CC}">
              <c16:uniqueId val="{00000000-5454-0A41-92A7-782394CF622B}"/>
            </c:ext>
          </c:extLst>
        </c:ser>
        <c:dLbls>
          <c:showLegendKey val="0"/>
          <c:showVal val="0"/>
          <c:showCatName val="0"/>
          <c:showSerName val="0"/>
          <c:showPercent val="0"/>
          <c:showBubbleSize val="0"/>
        </c:dLbls>
        <c:gapWidth val="219"/>
        <c:overlap val="-27"/>
        <c:axId val="1714372720"/>
        <c:axId val="1714374992"/>
      </c:barChart>
      <c:catAx>
        <c:axId val="17143727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14374992"/>
        <c:crosses val="autoZero"/>
        <c:auto val="1"/>
        <c:lblAlgn val="ctr"/>
        <c:lblOffset val="100"/>
        <c:noMultiLvlLbl val="0"/>
      </c:catAx>
      <c:valAx>
        <c:axId val="1714374992"/>
        <c:scaling>
          <c:orientation val="minMax"/>
          <c:max val="48"/>
          <c:min val="-1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14372720"/>
        <c:crosses val="autoZero"/>
        <c:crossBetween val="between"/>
      </c:valAx>
      <c:spPr>
        <a:noFill/>
        <a:ln>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Exports and Imports - % of GDP - 2022 - EU15 less UK-</a:t>
            </a:r>
            <a:r>
              <a:rPr lang="it-IT" baseline="0"/>
              <a:t>US</a:t>
            </a:r>
            <a:endParaRPr lang="it-IT"/>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lotArea>
      <c:layout/>
      <c:barChart>
        <c:barDir val="col"/>
        <c:grouping val="clustered"/>
        <c:varyColors val="0"/>
        <c:ser>
          <c:idx val="0"/>
          <c:order val="0"/>
          <c:tx>
            <c:strRef>
              <c:f>EU_US_Report!$B$148</c:f>
              <c:strCache>
                <c:ptCount val="1"/>
                <c:pt idx="0">
                  <c:v>Exports of goods and services</c:v>
                </c:pt>
              </c:strCache>
            </c:strRef>
          </c:tx>
          <c:spPr>
            <a:solidFill>
              <a:schemeClr val="accent1"/>
            </a:solidFill>
            <a:ln>
              <a:noFill/>
            </a:ln>
            <a:effectLst/>
          </c:spPr>
          <c:invertIfNegative val="0"/>
          <c:cat>
            <c:strRef>
              <c:f>EU_US_Report!$A$149:$A$163</c:f>
              <c:strCache>
                <c:ptCount val="15"/>
                <c:pt idx="0">
                  <c:v>Luxembourg</c:v>
                </c:pt>
                <c:pt idx="1">
                  <c:v>Ireland</c:v>
                </c:pt>
                <c:pt idx="2">
                  <c:v>Belgium</c:v>
                </c:pt>
                <c:pt idx="3">
                  <c:v>Netherlands</c:v>
                </c:pt>
                <c:pt idx="4">
                  <c:v>Denmark</c:v>
                </c:pt>
                <c:pt idx="5">
                  <c:v>Austria</c:v>
                </c:pt>
                <c:pt idx="6">
                  <c:v>Sweden</c:v>
                </c:pt>
                <c:pt idx="7">
                  <c:v>Germany</c:v>
                </c:pt>
                <c:pt idx="8">
                  <c:v>Portugal</c:v>
                </c:pt>
                <c:pt idx="9">
                  <c:v>Greece</c:v>
                </c:pt>
                <c:pt idx="10">
                  <c:v>Finland</c:v>
                </c:pt>
                <c:pt idx="11">
                  <c:v>Spain</c:v>
                </c:pt>
                <c:pt idx="12">
                  <c:v>Italy</c:v>
                </c:pt>
                <c:pt idx="13">
                  <c:v>France</c:v>
                </c:pt>
                <c:pt idx="14">
                  <c:v>United States</c:v>
                </c:pt>
              </c:strCache>
            </c:strRef>
          </c:cat>
          <c:val>
            <c:numRef>
              <c:f>EU_US_Report!$B$149:$B$163</c:f>
              <c:numCache>
                <c:formatCode>0.00</c:formatCode>
                <c:ptCount val="15"/>
                <c:pt idx="0">
                  <c:v>211.3</c:v>
                </c:pt>
                <c:pt idx="1">
                  <c:v>137.1</c:v>
                </c:pt>
                <c:pt idx="2">
                  <c:v>95.7</c:v>
                </c:pt>
                <c:pt idx="3">
                  <c:v>93.8</c:v>
                </c:pt>
                <c:pt idx="4">
                  <c:v>70</c:v>
                </c:pt>
                <c:pt idx="5">
                  <c:v>62.1</c:v>
                </c:pt>
                <c:pt idx="6">
                  <c:v>53</c:v>
                </c:pt>
                <c:pt idx="7">
                  <c:v>50.9</c:v>
                </c:pt>
                <c:pt idx="8">
                  <c:v>49.6</c:v>
                </c:pt>
                <c:pt idx="9">
                  <c:v>49.1</c:v>
                </c:pt>
                <c:pt idx="10">
                  <c:v>45.3</c:v>
                </c:pt>
                <c:pt idx="11">
                  <c:v>40.9</c:v>
                </c:pt>
                <c:pt idx="12">
                  <c:v>36.6</c:v>
                </c:pt>
                <c:pt idx="13">
                  <c:v>34.700000000000003</c:v>
                </c:pt>
                <c:pt idx="14">
                  <c:v>11.600000000000001</c:v>
                </c:pt>
              </c:numCache>
            </c:numRef>
          </c:val>
          <c:extLst>
            <c:ext xmlns:c16="http://schemas.microsoft.com/office/drawing/2014/chart" uri="{C3380CC4-5D6E-409C-BE32-E72D297353CC}">
              <c16:uniqueId val="{00000000-321F-0448-9FBD-7D40B41E9F3E}"/>
            </c:ext>
          </c:extLst>
        </c:ser>
        <c:ser>
          <c:idx val="1"/>
          <c:order val="1"/>
          <c:tx>
            <c:strRef>
              <c:f>EU_US_Report!$C$148</c:f>
              <c:strCache>
                <c:ptCount val="1"/>
                <c:pt idx="0">
                  <c:v>Imports of goods and services</c:v>
                </c:pt>
              </c:strCache>
            </c:strRef>
          </c:tx>
          <c:spPr>
            <a:solidFill>
              <a:schemeClr val="accent2"/>
            </a:solidFill>
            <a:ln>
              <a:noFill/>
            </a:ln>
            <a:effectLst/>
          </c:spPr>
          <c:invertIfNegative val="0"/>
          <c:cat>
            <c:strRef>
              <c:f>EU_US_Report!$A$149:$A$163</c:f>
              <c:strCache>
                <c:ptCount val="15"/>
                <c:pt idx="0">
                  <c:v>Luxembourg</c:v>
                </c:pt>
                <c:pt idx="1">
                  <c:v>Ireland</c:v>
                </c:pt>
                <c:pt idx="2">
                  <c:v>Belgium</c:v>
                </c:pt>
                <c:pt idx="3">
                  <c:v>Netherlands</c:v>
                </c:pt>
                <c:pt idx="4">
                  <c:v>Denmark</c:v>
                </c:pt>
                <c:pt idx="5">
                  <c:v>Austria</c:v>
                </c:pt>
                <c:pt idx="6">
                  <c:v>Sweden</c:v>
                </c:pt>
                <c:pt idx="7">
                  <c:v>Germany</c:v>
                </c:pt>
                <c:pt idx="8">
                  <c:v>Portugal</c:v>
                </c:pt>
                <c:pt idx="9">
                  <c:v>Greece</c:v>
                </c:pt>
                <c:pt idx="10">
                  <c:v>Finland</c:v>
                </c:pt>
                <c:pt idx="11">
                  <c:v>Spain</c:v>
                </c:pt>
                <c:pt idx="12">
                  <c:v>Italy</c:v>
                </c:pt>
                <c:pt idx="13">
                  <c:v>France</c:v>
                </c:pt>
                <c:pt idx="14">
                  <c:v>United States</c:v>
                </c:pt>
              </c:strCache>
            </c:strRef>
          </c:cat>
          <c:val>
            <c:numRef>
              <c:f>EU_US_Report!$C$149:$C$163</c:f>
              <c:numCache>
                <c:formatCode>0.00</c:formatCode>
                <c:ptCount val="15"/>
                <c:pt idx="0">
                  <c:v>177.2</c:v>
                </c:pt>
                <c:pt idx="1">
                  <c:v>97.2</c:v>
                </c:pt>
                <c:pt idx="2">
                  <c:v>97.4</c:v>
                </c:pt>
                <c:pt idx="3">
                  <c:v>83</c:v>
                </c:pt>
                <c:pt idx="4">
                  <c:v>58.9</c:v>
                </c:pt>
                <c:pt idx="5">
                  <c:v>61.6</c:v>
                </c:pt>
                <c:pt idx="6">
                  <c:v>49.9</c:v>
                </c:pt>
                <c:pt idx="7">
                  <c:v>49</c:v>
                </c:pt>
                <c:pt idx="8">
                  <c:v>52</c:v>
                </c:pt>
                <c:pt idx="9">
                  <c:v>58.9</c:v>
                </c:pt>
                <c:pt idx="10">
                  <c:v>47.7</c:v>
                </c:pt>
                <c:pt idx="11">
                  <c:v>39.700000000000003</c:v>
                </c:pt>
                <c:pt idx="12">
                  <c:v>38.1</c:v>
                </c:pt>
                <c:pt idx="13">
                  <c:v>38.6</c:v>
                </c:pt>
                <c:pt idx="14">
                  <c:v>15.4</c:v>
                </c:pt>
              </c:numCache>
            </c:numRef>
          </c:val>
          <c:extLst>
            <c:ext xmlns:c16="http://schemas.microsoft.com/office/drawing/2014/chart" uri="{C3380CC4-5D6E-409C-BE32-E72D297353CC}">
              <c16:uniqueId val="{00000001-321F-0448-9FBD-7D40B41E9F3E}"/>
            </c:ext>
          </c:extLst>
        </c:ser>
        <c:ser>
          <c:idx val="2"/>
          <c:order val="2"/>
          <c:tx>
            <c:strRef>
              <c:f>EU_US_Report!$D$148</c:f>
              <c:strCache>
                <c:ptCount val="1"/>
                <c:pt idx="0">
                  <c:v>Average</c:v>
                </c:pt>
              </c:strCache>
            </c:strRef>
          </c:tx>
          <c:spPr>
            <a:solidFill>
              <a:schemeClr val="accent3"/>
            </a:solidFill>
            <a:ln>
              <a:noFill/>
            </a:ln>
            <a:effectLst/>
          </c:spPr>
          <c:invertIfNegative val="0"/>
          <c:cat>
            <c:strRef>
              <c:f>EU_US_Report!$A$149:$A$163</c:f>
              <c:strCache>
                <c:ptCount val="15"/>
                <c:pt idx="0">
                  <c:v>Luxembourg</c:v>
                </c:pt>
                <c:pt idx="1">
                  <c:v>Ireland</c:v>
                </c:pt>
                <c:pt idx="2">
                  <c:v>Belgium</c:v>
                </c:pt>
                <c:pt idx="3">
                  <c:v>Netherlands</c:v>
                </c:pt>
                <c:pt idx="4">
                  <c:v>Denmark</c:v>
                </c:pt>
                <c:pt idx="5">
                  <c:v>Austria</c:v>
                </c:pt>
                <c:pt idx="6">
                  <c:v>Sweden</c:v>
                </c:pt>
                <c:pt idx="7">
                  <c:v>Germany</c:v>
                </c:pt>
                <c:pt idx="8">
                  <c:v>Portugal</c:v>
                </c:pt>
                <c:pt idx="9">
                  <c:v>Greece</c:v>
                </c:pt>
                <c:pt idx="10">
                  <c:v>Finland</c:v>
                </c:pt>
                <c:pt idx="11">
                  <c:v>Spain</c:v>
                </c:pt>
                <c:pt idx="12">
                  <c:v>Italy</c:v>
                </c:pt>
                <c:pt idx="13">
                  <c:v>France</c:v>
                </c:pt>
                <c:pt idx="14">
                  <c:v>United States</c:v>
                </c:pt>
              </c:strCache>
            </c:strRef>
          </c:cat>
          <c:val>
            <c:numRef>
              <c:f>EU_US_Report!$D$149:$D$163</c:f>
              <c:numCache>
                <c:formatCode>0.00</c:formatCode>
                <c:ptCount val="15"/>
                <c:pt idx="0">
                  <c:v>194.25</c:v>
                </c:pt>
                <c:pt idx="1">
                  <c:v>117.15</c:v>
                </c:pt>
                <c:pt idx="2">
                  <c:v>96.550000000000011</c:v>
                </c:pt>
                <c:pt idx="3">
                  <c:v>88.4</c:v>
                </c:pt>
                <c:pt idx="4">
                  <c:v>64.45</c:v>
                </c:pt>
                <c:pt idx="5">
                  <c:v>61.85</c:v>
                </c:pt>
                <c:pt idx="6">
                  <c:v>51.45</c:v>
                </c:pt>
                <c:pt idx="7">
                  <c:v>49.95</c:v>
                </c:pt>
                <c:pt idx="8">
                  <c:v>50.8</c:v>
                </c:pt>
                <c:pt idx="9">
                  <c:v>54</c:v>
                </c:pt>
                <c:pt idx="10">
                  <c:v>46.5</c:v>
                </c:pt>
                <c:pt idx="11">
                  <c:v>40.299999999999997</c:v>
                </c:pt>
                <c:pt idx="12">
                  <c:v>37.35</c:v>
                </c:pt>
                <c:pt idx="13">
                  <c:v>36.650000000000006</c:v>
                </c:pt>
                <c:pt idx="14">
                  <c:v>13.5</c:v>
                </c:pt>
              </c:numCache>
            </c:numRef>
          </c:val>
          <c:extLst>
            <c:ext xmlns:c16="http://schemas.microsoft.com/office/drawing/2014/chart" uri="{C3380CC4-5D6E-409C-BE32-E72D297353CC}">
              <c16:uniqueId val="{00000002-321F-0448-9FBD-7D40B41E9F3E}"/>
            </c:ext>
          </c:extLst>
        </c:ser>
        <c:dLbls>
          <c:showLegendKey val="0"/>
          <c:showVal val="0"/>
          <c:showCatName val="0"/>
          <c:showSerName val="0"/>
          <c:showPercent val="0"/>
          <c:showBubbleSize val="0"/>
        </c:dLbls>
        <c:gapWidth val="219"/>
        <c:overlap val="-27"/>
        <c:axId val="1716837792"/>
        <c:axId val="1716896704"/>
      </c:barChart>
      <c:catAx>
        <c:axId val="171683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16896704"/>
        <c:crosses val="autoZero"/>
        <c:auto val="1"/>
        <c:lblAlgn val="ctr"/>
        <c:lblOffset val="100"/>
        <c:noMultiLvlLbl val="0"/>
      </c:catAx>
      <c:valAx>
        <c:axId val="1716896704"/>
        <c:scaling>
          <c:orientation val="minMax"/>
          <c:max val="230"/>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16837792"/>
        <c:crosses val="autoZero"/>
        <c:crossBetween val="between"/>
        <c:majorUnit val="3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pivot5</c:name>
    <c:fmtId val="7"/>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Decomposition of GDP - Expenditure Approach - % of GDP - Selected</a:t>
            </a:r>
            <a:r>
              <a:rPr lang="it-IT" baseline="0"/>
              <a:t> countries - </a:t>
            </a:r>
            <a:r>
              <a:rPr lang="it-IT"/>
              <a:t>US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EU_US_Report!$B$169:$B$170</c:f>
              <c:strCache>
                <c:ptCount val="1"/>
                <c:pt idx="0">
                  <c:v>Household and NPISH final consumption expenditure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EU_US_Report!$A$171:$A$176</c:f>
              <c:strCache>
                <c:ptCount val="6"/>
                <c:pt idx="0">
                  <c:v>European Union - 27 countries (from 2020)</c:v>
                </c:pt>
                <c:pt idx="1">
                  <c:v>France</c:v>
                </c:pt>
                <c:pt idx="2">
                  <c:v>Germany</c:v>
                </c:pt>
                <c:pt idx="3">
                  <c:v>Italy</c:v>
                </c:pt>
                <c:pt idx="4">
                  <c:v>Spain</c:v>
                </c:pt>
                <c:pt idx="5">
                  <c:v>United States</c:v>
                </c:pt>
              </c:strCache>
            </c:strRef>
          </c:cat>
          <c:val>
            <c:numRef>
              <c:f>EU_US_Report!$B$171:$B$176</c:f>
              <c:numCache>
                <c:formatCode>#,##0.00</c:formatCode>
                <c:ptCount val="6"/>
                <c:pt idx="0">
                  <c:v>52.2</c:v>
                </c:pt>
                <c:pt idx="1">
                  <c:v>53.4</c:v>
                </c:pt>
                <c:pt idx="2">
                  <c:v>51.1</c:v>
                </c:pt>
                <c:pt idx="3">
                  <c:v>59.6</c:v>
                </c:pt>
                <c:pt idx="4">
                  <c:v>56.9</c:v>
                </c:pt>
                <c:pt idx="5">
                  <c:v>68</c:v>
                </c:pt>
              </c:numCache>
            </c:numRef>
          </c:val>
          <c:extLst>
            <c:ext xmlns:c16="http://schemas.microsoft.com/office/drawing/2014/chart" uri="{C3380CC4-5D6E-409C-BE32-E72D297353CC}">
              <c16:uniqueId val="{00000000-7922-5B49-925F-1483B695CEF1}"/>
            </c:ext>
          </c:extLst>
        </c:ser>
        <c:ser>
          <c:idx val="1"/>
          <c:order val="1"/>
          <c:tx>
            <c:strRef>
              <c:f>EU_US_Report!$C$169:$C$170</c:f>
              <c:strCache>
                <c:ptCount val="1"/>
                <c:pt idx="0">
                  <c:v>Final consumption expenditure of general government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EU_US_Report!$A$171:$A$176</c:f>
              <c:strCache>
                <c:ptCount val="6"/>
                <c:pt idx="0">
                  <c:v>European Union - 27 countries (from 2020)</c:v>
                </c:pt>
                <c:pt idx="1">
                  <c:v>France</c:v>
                </c:pt>
                <c:pt idx="2">
                  <c:v>Germany</c:v>
                </c:pt>
                <c:pt idx="3">
                  <c:v>Italy</c:v>
                </c:pt>
                <c:pt idx="4">
                  <c:v>Spain</c:v>
                </c:pt>
                <c:pt idx="5">
                  <c:v>United States</c:v>
                </c:pt>
              </c:strCache>
            </c:strRef>
          </c:cat>
          <c:val>
            <c:numRef>
              <c:f>EU_US_Report!$C$171:$C$176</c:f>
              <c:numCache>
                <c:formatCode>#,##0.00</c:formatCode>
                <c:ptCount val="6"/>
                <c:pt idx="0">
                  <c:v>21.3</c:v>
                </c:pt>
                <c:pt idx="1">
                  <c:v>24</c:v>
                </c:pt>
                <c:pt idx="2">
                  <c:v>21.9</c:v>
                </c:pt>
                <c:pt idx="3">
                  <c:v>19.2</c:v>
                </c:pt>
                <c:pt idx="4">
                  <c:v>20.399999999999999</c:v>
                </c:pt>
                <c:pt idx="5">
                  <c:v>13.7</c:v>
                </c:pt>
              </c:numCache>
            </c:numRef>
          </c:val>
          <c:extLst>
            <c:ext xmlns:c16="http://schemas.microsoft.com/office/drawing/2014/chart" uri="{C3380CC4-5D6E-409C-BE32-E72D297353CC}">
              <c16:uniqueId val="{00000001-7922-5B49-925F-1483B695CEF1}"/>
            </c:ext>
          </c:extLst>
        </c:ser>
        <c:ser>
          <c:idx val="2"/>
          <c:order val="2"/>
          <c:tx>
            <c:strRef>
              <c:f>EU_US_Report!$D$169:$D$170</c:f>
              <c:strCache>
                <c:ptCount val="1"/>
                <c:pt idx="0">
                  <c:v>Gross capital formation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EU_US_Report!$A$171:$A$176</c:f>
              <c:strCache>
                <c:ptCount val="6"/>
                <c:pt idx="0">
                  <c:v>European Union - 27 countries (from 2020)</c:v>
                </c:pt>
                <c:pt idx="1">
                  <c:v>France</c:v>
                </c:pt>
                <c:pt idx="2">
                  <c:v>Germany</c:v>
                </c:pt>
                <c:pt idx="3">
                  <c:v>Italy</c:v>
                </c:pt>
                <c:pt idx="4">
                  <c:v>Spain</c:v>
                </c:pt>
                <c:pt idx="5">
                  <c:v>United States</c:v>
                </c:pt>
              </c:strCache>
            </c:strRef>
          </c:cat>
          <c:val>
            <c:numRef>
              <c:f>EU_US_Report!$D$171:$D$176</c:f>
              <c:numCache>
                <c:formatCode>#,##0.00</c:formatCode>
                <c:ptCount val="6"/>
                <c:pt idx="0">
                  <c:v>24.7</c:v>
                </c:pt>
                <c:pt idx="1">
                  <c:v>26.5</c:v>
                </c:pt>
                <c:pt idx="2">
                  <c:v>25</c:v>
                </c:pt>
                <c:pt idx="3">
                  <c:v>22.7</c:v>
                </c:pt>
                <c:pt idx="4">
                  <c:v>21.5</c:v>
                </c:pt>
                <c:pt idx="5">
                  <c:v>22.1</c:v>
                </c:pt>
              </c:numCache>
            </c:numRef>
          </c:val>
          <c:extLst>
            <c:ext xmlns:c16="http://schemas.microsoft.com/office/drawing/2014/chart" uri="{C3380CC4-5D6E-409C-BE32-E72D297353CC}">
              <c16:uniqueId val="{00000002-7922-5B49-925F-1483B695CEF1}"/>
            </c:ext>
          </c:extLst>
        </c:ser>
        <c:ser>
          <c:idx val="3"/>
          <c:order val="3"/>
          <c:tx>
            <c:strRef>
              <c:f>EU_US_Report!$E$169:$E$170</c:f>
              <c:strCache>
                <c:ptCount val="1"/>
                <c:pt idx="0">
                  <c:v>Statistical discrepancy (expenditure approach)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EU_US_Report!$A$171:$A$176</c:f>
              <c:strCache>
                <c:ptCount val="6"/>
                <c:pt idx="0">
                  <c:v>European Union - 27 countries (from 2020)</c:v>
                </c:pt>
                <c:pt idx="1">
                  <c:v>France</c:v>
                </c:pt>
                <c:pt idx="2">
                  <c:v>Germany</c:v>
                </c:pt>
                <c:pt idx="3">
                  <c:v>Italy</c:v>
                </c:pt>
                <c:pt idx="4">
                  <c:v>Spain</c:v>
                </c:pt>
                <c:pt idx="5">
                  <c:v>United States</c:v>
                </c:pt>
              </c:strCache>
            </c:strRef>
          </c:cat>
          <c:val>
            <c:numRef>
              <c:f>EU_US_Report!$E$171:$E$176</c:f>
              <c:numCache>
                <c:formatCode>#,##0.00</c:formatCode>
                <c:ptCount val="6"/>
              </c:numCache>
            </c:numRef>
          </c:val>
          <c:extLst>
            <c:ext xmlns:c16="http://schemas.microsoft.com/office/drawing/2014/chart" uri="{C3380CC4-5D6E-409C-BE32-E72D297353CC}">
              <c16:uniqueId val="{00000003-7922-5B49-925F-1483B695CEF1}"/>
            </c:ext>
          </c:extLst>
        </c:ser>
        <c:ser>
          <c:idx val="4"/>
          <c:order val="4"/>
          <c:tx>
            <c:strRef>
              <c:f>EU_US_Report!$F$169:$F$170</c:f>
              <c:strCache>
                <c:ptCount val="1"/>
                <c:pt idx="0">
                  <c:v>Net Exports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EU_US_Report!$A$171:$A$176</c:f>
              <c:strCache>
                <c:ptCount val="6"/>
                <c:pt idx="0">
                  <c:v>European Union - 27 countries (from 2020)</c:v>
                </c:pt>
                <c:pt idx="1">
                  <c:v>France</c:v>
                </c:pt>
                <c:pt idx="2">
                  <c:v>Germany</c:v>
                </c:pt>
                <c:pt idx="3">
                  <c:v>Italy</c:v>
                </c:pt>
                <c:pt idx="4">
                  <c:v>Spain</c:v>
                </c:pt>
                <c:pt idx="5">
                  <c:v>United States</c:v>
                </c:pt>
              </c:strCache>
            </c:strRef>
          </c:cat>
          <c:val>
            <c:numRef>
              <c:f>EU_US_Report!$F$171:$F$176</c:f>
              <c:numCache>
                <c:formatCode>#,##0.00</c:formatCode>
                <c:ptCount val="6"/>
                <c:pt idx="0">
                  <c:v>1.7999999999999972</c:v>
                </c:pt>
                <c:pt idx="1">
                  <c:v>-3.8999999999999986</c:v>
                </c:pt>
                <c:pt idx="2">
                  <c:v>1.8999999999999986</c:v>
                </c:pt>
                <c:pt idx="3">
                  <c:v>-1.5</c:v>
                </c:pt>
                <c:pt idx="4">
                  <c:v>1.1999999999999957</c:v>
                </c:pt>
                <c:pt idx="5">
                  <c:v>-3.7999999999999989</c:v>
                </c:pt>
              </c:numCache>
            </c:numRef>
          </c:val>
          <c:extLst>
            <c:ext xmlns:c16="http://schemas.microsoft.com/office/drawing/2014/chart" uri="{C3380CC4-5D6E-409C-BE32-E72D297353CC}">
              <c16:uniqueId val="{00000004-7922-5B49-925F-1483B695CEF1}"/>
            </c:ext>
          </c:extLst>
        </c:ser>
        <c:dLbls>
          <c:dLblPos val="ctr"/>
          <c:showLegendKey val="0"/>
          <c:showVal val="1"/>
          <c:showCatName val="0"/>
          <c:showSerName val="0"/>
          <c:showPercent val="0"/>
          <c:showBubbleSize val="0"/>
        </c:dLbls>
        <c:gapWidth val="150"/>
        <c:overlap val="100"/>
        <c:axId val="2056000832"/>
        <c:axId val="2058649216"/>
      </c:barChart>
      <c:catAx>
        <c:axId val="20560008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2058649216"/>
        <c:crosses val="autoZero"/>
        <c:auto val="1"/>
        <c:lblAlgn val="ctr"/>
        <c:lblOffset val="100"/>
        <c:noMultiLvlLbl val="0"/>
      </c:catAx>
      <c:valAx>
        <c:axId val="2058649216"/>
        <c:scaling>
          <c:orientation val="minMax"/>
          <c:max val="1.1000000000000001"/>
          <c:min val="-0.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205600083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pivot4</c:name>
    <c:fmtId val="24"/>
  </c:pivotSource>
  <c:chart>
    <c:title>
      <c:tx>
        <c:rich>
          <a:bodyPr rot="0" spcFirstLastPara="1" vertOverflow="ellipsis" vert="horz" wrap="square" anchor="ctr" anchorCtr="1"/>
          <a:lstStyle/>
          <a:p>
            <a:pPr>
              <a:defRPr sz="15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Decomposition of GDP </a:t>
            </a:r>
            <a:r>
              <a:rPr lang="en-US" sz="1500" b="1" baseline="0"/>
              <a:t> from </a:t>
            </a:r>
            <a:r>
              <a:rPr lang="en-US" sz="1500" b="1"/>
              <a:t>Expenditure-side</a:t>
            </a:r>
          </a:p>
          <a:p>
            <a:pPr>
              <a:defRPr sz="1500" b="1"/>
            </a:pPr>
            <a:r>
              <a:rPr lang="en-US" sz="1200" b="0"/>
              <a:t>% of GDP - United States - 2022</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s>
    <c:plotArea>
      <c:layout/>
      <c:pieChart>
        <c:varyColors val="1"/>
        <c:ser>
          <c:idx val="0"/>
          <c:order val="0"/>
          <c:tx>
            <c:strRef>
              <c:f>EU_US_Report!$B$181:$B$183</c:f>
              <c:strCache>
                <c:ptCount val="1"/>
                <c:pt idx="0">
                  <c:v>Percentage of gross domestic product (GDP) - United States</c:v>
                </c:pt>
              </c:strCache>
            </c:strRef>
          </c:tx>
          <c:dPt>
            <c:idx val="0"/>
            <c:bubble3D val="0"/>
            <c:spPr>
              <a:solidFill>
                <a:schemeClr val="accent1"/>
              </a:solidFill>
              <a:ln>
                <a:noFill/>
              </a:ln>
              <a:effectLst/>
            </c:spPr>
            <c:extLst>
              <c:ext xmlns:c16="http://schemas.microsoft.com/office/drawing/2014/chart" uri="{C3380CC4-5D6E-409C-BE32-E72D297353CC}">
                <c16:uniqueId val="{00000001-63FA-6743-9851-469667F98889}"/>
              </c:ext>
            </c:extLst>
          </c:dPt>
          <c:dPt>
            <c:idx val="1"/>
            <c:bubble3D val="0"/>
            <c:spPr>
              <a:solidFill>
                <a:schemeClr val="accent2"/>
              </a:solidFill>
              <a:ln>
                <a:noFill/>
              </a:ln>
              <a:effectLst/>
            </c:spPr>
            <c:extLst>
              <c:ext xmlns:c16="http://schemas.microsoft.com/office/drawing/2014/chart" uri="{C3380CC4-5D6E-409C-BE32-E72D297353CC}">
                <c16:uniqueId val="{00000003-63FA-6743-9851-469667F98889}"/>
              </c:ext>
            </c:extLst>
          </c:dPt>
          <c:dPt>
            <c:idx val="2"/>
            <c:bubble3D val="0"/>
            <c:spPr>
              <a:solidFill>
                <a:schemeClr val="accent3"/>
              </a:solidFill>
              <a:ln>
                <a:noFill/>
              </a:ln>
              <a:effectLst/>
            </c:spPr>
            <c:extLst>
              <c:ext xmlns:c16="http://schemas.microsoft.com/office/drawing/2014/chart" uri="{C3380CC4-5D6E-409C-BE32-E72D297353CC}">
                <c16:uniqueId val="{00000005-63FA-6743-9851-469667F98889}"/>
              </c:ext>
            </c:extLst>
          </c:dPt>
          <c:dPt>
            <c:idx val="3"/>
            <c:bubble3D val="0"/>
            <c:spPr>
              <a:solidFill>
                <a:schemeClr val="accent4"/>
              </a:solidFill>
              <a:ln>
                <a:noFill/>
              </a:ln>
              <a:effectLst/>
            </c:spPr>
            <c:extLst>
              <c:ext xmlns:c16="http://schemas.microsoft.com/office/drawing/2014/chart" uri="{C3380CC4-5D6E-409C-BE32-E72D297353CC}">
                <c16:uniqueId val="{00000007-63FA-6743-9851-469667F98889}"/>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EU_US_Report!$A$184:$A$187</c:f>
              <c:strCache>
                <c:ptCount val="4"/>
                <c:pt idx="0">
                  <c:v>Final consumption expenditure of general government</c:v>
                </c:pt>
                <c:pt idx="1">
                  <c:v>Household and NPISH final consumption expenditure</c:v>
                </c:pt>
                <c:pt idx="2">
                  <c:v>Gross capital formation</c:v>
                </c:pt>
                <c:pt idx="3">
                  <c:v>Net Exports</c:v>
                </c:pt>
              </c:strCache>
            </c:strRef>
          </c:cat>
          <c:val>
            <c:numRef>
              <c:f>EU_US_Report!$B$184:$B$187</c:f>
              <c:numCache>
                <c:formatCode>#,##0.00</c:formatCode>
                <c:ptCount val="4"/>
                <c:pt idx="0">
                  <c:v>13.7</c:v>
                </c:pt>
                <c:pt idx="1">
                  <c:v>68</c:v>
                </c:pt>
                <c:pt idx="2">
                  <c:v>22.1</c:v>
                </c:pt>
                <c:pt idx="3">
                  <c:v>-3.7999999999999989</c:v>
                </c:pt>
              </c:numCache>
            </c:numRef>
          </c:val>
          <c:extLst>
            <c:ext xmlns:c16="http://schemas.microsoft.com/office/drawing/2014/chart" uri="{C3380CC4-5D6E-409C-BE32-E72D297353CC}">
              <c16:uniqueId val="{00000008-63FA-6743-9851-469667F9888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Components_US_EU.xlsx]EU_US_Report!PivotTable14</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500" b="1" i="0" u="none" strike="noStrike" kern="1200" spc="0" baseline="0">
                <a:solidFill>
                  <a:sysClr val="windowText" lastClr="000000"/>
                </a:solidFill>
                <a:latin typeface="Times New Roman" panose="02020603050405020304" pitchFamily="18" charset="0"/>
                <a:cs typeface="Times New Roman" panose="02020603050405020304" pitchFamily="18" charset="0"/>
              </a:rPr>
              <a:t>Decomposition of GDP  from Expenditure-side </a:t>
            </a:r>
            <a:r>
              <a:rPr lang="en-US" sz="1500" b="1"/>
              <a:t> </a:t>
            </a:r>
          </a:p>
          <a:p>
            <a:pPr marL="0" marR="0" lvl="0" indent="0" algn="ctr" defTabSz="914400" rtl="0" eaLnBrk="1" fontAlgn="auto" latinLnBrk="0" hangingPunct="1">
              <a:lnSpc>
                <a:spcPct val="100000"/>
              </a:lnSpc>
              <a:spcBef>
                <a:spcPts val="0"/>
              </a:spcBef>
              <a:spcAft>
                <a:spcPts val="0"/>
              </a:spcAft>
              <a:buClrTx/>
              <a:buSzTx/>
              <a:buFontTx/>
              <a:buNone/>
              <a:tabLst/>
              <a:defRPr sz="1500" b="1">
                <a:solidFill>
                  <a:sysClr val="windowText" lastClr="000000"/>
                </a:solidFill>
              </a:defRPr>
            </a:pPr>
            <a:r>
              <a:rPr lang="en-US" sz="1200" b="0"/>
              <a:t>European Union - 27 countries (from 2020) - 2022</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s>
    <c:plotArea>
      <c:layout/>
      <c:pieChart>
        <c:varyColors val="1"/>
        <c:ser>
          <c:idx val="0"/>
          <c:order val="0"/>
          <c:tx>
            <c:strRef>
              <c:f>EU_US_Report!$B$192:$B$194</c:f>
              <c:strCache>
                <c:ptCount val="1"/>
                <c:pt idx="0">
                  <c:v>Percentage of gross domestic product (GDP) - European Union - 27 countries (from 2020)</c:v>
                </c:pt>
              </c:strCache>
            </c:strRef>
          </c:tx>
          <c:dPt>
            <c:idx val="0"/>
            <c:bubble3D val="0"/>
            <c:spPr>
              <a:solidFill>
                <a:schemeClr val="accent1"/>
              </a:solidFill>
              <a:ln>
                <a:noFill/>
              </a:ln>
              <a:effectLst/>
            </c:spPr>
            <c:extLst>
              <c:ext xmlns:c16="http://schemas.microsoft.com/office/drawing/2014/chart" uri="{C3380CC4-5D6E-409C-BE32-E72D297353CC}">
                <c16:uniqueId val="{00000001-8BA5-2D48-8942-003E4DC751A8}"/>
              </c:ext>
            </c:extLst>
          </c:dPt>
          <c:dPt>
            <c:idx val="1"/>
            <c:bubble3D val="0"/>
            <c:spPr>
              <a:solidFill>
                <a:schemeClr val="accent2"/>
              </a:solidFill>
              <a:ln>
                <a:noFill/>
              </a:ln>
              <a:effectLst/>
            </c:spPr>
            <c:extLst>
              <c:ext xmlns:c16="http://schemas.microsoft.com/office/drawing/2014/chart" uri="{C3380CC4-5D6E-409C-BE32-E72D297353CC}">
                <c16:uniqueId val="{00000003-8BA5-2D48-8942-003E4DC751A8}"/>
              </c:ext>
            </c:extLst>
          </c:dPt>
          <c:dPt>
            <c:idx val="2"/>
            <c:bubble3D val="0"/>
            <c:spPr>
              <a:solidFill>
                <a:schemeClr val="accent3"/>
              </a:solidFill>
              <a:ln>
                <a:noFill/>
              </a:ln>
              <a:effectLst/>
            </c:spPr>
            <c:extLst>
              <c:ext xmlns:c16="http://schemas.microsoft.com/office/drawing/2014/chart" uri="{C3380CC4-5D6E-409C-BE32-E72D297353CC}">
                <c16:uniqueId val="{00000005-8BA5-2D48-8942-003E4DC751A8}"/>
              </c:ext>
            </c:extLst>
          </c:dPt>
          <c:dPt>
            <c:idx val="3"/>
            <c:bubble3D val="0"/>
            <c:spPr>
              <a:solidFill>
                <a:schemeClr val="accent4"/>
              </a:solidFill>
              <a:ln>
                <a:noFill/>
              </a:ln>
              <a:effectLst/>
            </c:spPr>
            <c:extLst>
              <c:ext xmlns:c16="http://schemas.microsoft.com/office/drawing/2014/chart" uri="{C3380CC4-5D6E-409C-BE32-E72D297353CC}">
                <c16:uniqueId val="{00000007-8BA5-2D48-8942-003E4DC751A8}"/>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EU_US_Report!$A$195:$A$198</c:f>
              <c:strCache>
                <c:ptCount val="4"/>
                <c:pt idx="0">
                  <c:v>Final consumption expenditure of general government</c:v>
                </c:pt>
                <c:pt idx="1">
                  <c:v>Household and NPISH final consumption expenditure</c:v>
                </c:pt>
                <c:pt idx="2">
                  <c:v>Gross capital formation</c:v>
                </c:pt>
                <c:pt idx="3">
                  <c:v>Net Exports</c:v>
                </c:pt>
              </c:strCache>
            </c:strRef>
          </c:cat>
          <c:val>
            <c:numRef>
              <c:f>EU_US_Report!$B$195:$B$198</c:f>
              <c:numCache>
                <c:formatCode>#,##0.00</c:formatCode>
                <c:ptCount val="4"/>
                <c:pt idx="0">
                  <c:v>21.3</c:v>
                </c:pt>
                <c:pt idx="1">
                  <c:v>52.2</c:v>
                </c:pt>
                <c:pt idx="2">
                  <c:v>24.7</c:v>
                </c:pt>
                <c:pt idx="3">
                  <c:v>1.7999999999999972</c:v>
                </c:pt>
              </c:numCache>
            </c:numRef>
          </c:val>
          <c:extLst>
            <c:ext xmlns:c16="http://schemas.microsoft.com/office/drawing/2014/chart" uri="{C3380CC4-5D6E-409C-BE32-E72D297353CC}">
              <c16:uniqueId val="{00000008-8BA5-2D48-8942-003E4DC751A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Components_US_EU.xlsx]EU_US_Report!PivotTable14</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500" b="1" i="0" u="none" strike="noStrike" kern="1200" spc="0" baseline="0">
                <a:solidFill>
                  <a:sysClr val="windowText" lastClr="000000"/>
                </a:solidFill>
                <a:latin typeface="Times New Roman" panose="02020603050405020304" pitchFamily="18" charset="0"/>
                <a:cs typeface="Times New Roman" panose="02020603050405020304" pitchFamily="18" charset="0"/>
              </a:rPr>
              <a:t>Decomposition of GDP  from Expenditure-side </a:t>
            </a:r>
            <a:r>
              <a:rPr lang="en-US" sz="1500" b="1"/>
              <a:t> </a:t>
            </a:r>
          </a:p>
          <a:p>
            <a:pPr marL="0" marR="0" lvl="0" indent="0" algn="ctr" defTabSz="914400" rtl="0" eaLnBrk="1" fontAlgn="auto" latinLnBrk="0" hangingPunct="1">
              <a:lnSpc>
                <a:spcPct val="100000"/>
              </a:lnSpc>
              <a:spcBef>
                <a:spcPts val="0"/>
              </a:spcBef>
              <a:spcAft>
                <a:spcPts val="0"/>
              </a:spcAft>
              <a:buClrTx/>
              <a:buSzTx/>
              <a:buFontTx/>
              <a:buNone/>
              <a:tabLst/>
              <a:defRPr sz="1500" b="1">
                <a:solidFill>
                  <a:sysClr val="windowText" lastClr="000000"/>
                </a:solidFill>
              </a:defRPr>
            </a:pPr>
            <a:r>
              <a:rPr lang="en-US" sz="1200" b="0"/>
              <a:t>European Union - 27 countries (from 2020) - 2022</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EU_US_Report!$B$192:$B$194</c:f>
              <c:strCache>
                <c:ptCount val="1"/>
                <c:pt idx="0">
                  <c:v>Percentage of gross domestic product (GDP) - European Union - 27 countries (from 2020)</c:v>
                </c:pt>
              </c:strCache>
            </c:strRef>
          </c:tx>
          <c:dPt>
            <c:idx val="0"/>
            <c:bubble3D val="0"/>
            <c:spPr>
              <a:solidFill>
                <a:schemeClr val="accent1"/>
              </a:solidFill>
              <a:ln>
                <a:noFill/>
              </a:ln>
              <a:effectLst/>
            </c:spPr>
            <c:extLst>
              <c:ext xmlns:c16="http://schemas.microsoft.com/office/drawing/2014/chart" uri="{C3380CC4-5D6E-409C-BE32-E72D297353CC}">
                <c16:uniqueId val="{00000001-064B-DA4D-BA51-4D1D753D2BC7}"/>
              </c:ext>
            </c:extLst>
          </c:dPt>
          <c:dPt>
            <c:idx val="1"/>
            <c:bubble3D val="0"/>
            <c:spPr>
              <a:solidFill>
                <a:schemeClr val="accent2"/>
              </a:solidFill>
              <a:ln>
                <a:noFill/>
              </a:ln>
              <a:effectLst/>
            </c:spPr>
            <c:extLst>
              <c:ext xmlns:c16="http://schemas.microsoft.com/office/drawing/2014/chart" uri="{C3380CC4-5D6E-409C-BE32-E72D297353CC}">
                <c16:uniqueId val="{00000003-064B-DA4D-BA51-4D1D753D2BC7}"/>
              </c:ext>
            </c:extLst>
          </c:dPt>
          <c:dPt>
            <c:idx val="2"/>
            <c:bubble3D val="0"/>
            <c:spPr>
              <a:solidFill>
                <a:schemeClr val="accent3"/>
              </a:solidFill>
              <a:ln>
                <a:noFill/>
              </a:ln>
              <a:effectLst/>
            </c:spPr>
            <c:extLst>
              <c:ext xmlns:c16="http://schemas.microsoft.com/office/drawing/2014/chart" uri="{C3380CC4-5D6E-409C-BE32-E72D297353CC}">
                <c16:uniqueId val="{00000005-064B-DA4D-BA51-4D1D753D2BC7}"/>
              </c:ext>
            </c:extLst>
          </c:dPt>
          <c:dPt>
            <c:idx val="3"/>
            <c:bubble3D val="0"/>
            <c:spPr>
              <a:solidFill>
                <a:schemeClr val="accent4"/>
              </a:solidFill>
              <a:ln>
                <a:noFill/>
              </a:ln>
              <a:effectLst/>
            </c:spPr>
            <c:extLst>
              <c:ext xmlns:c16="http://schemas.microsoft.com/office/drawing/2014/chart" uri="{C3380CC4-5D6E-409C-BE32-E72D297353CC}">
                <c16:uniqueId val="{00000007-064B-DA4D-BA51-4D1D753D2BC7}"/>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EU_US_Report!$A$195:$A$198</c:f>
              <c:strCache>
                <c:ptCount val="4"/>
                <c:pt idx="0">
                  <c:v>Final consumption expenditure of general government</c:v>
                </c:pt>
                <c:pt idx="1">
                  <c:v>Household and NPISH final consumption expenditure</c:v>
                </c:pt>
                <c:pt idx="2">
                  <c:v>Gross capital formation</c:v>
                </c:pt>
                <c:pt idx="3">
                  <c:v>Net Exports</c:v>
                </c:pt>
              </c:strCache>
            </c:strRef>
          </c:cat>
          <c:val>
            <c:numRef>
              <c:f>EU_US_Report!$B$195:$B$198</c:f>
              <c:numCache>
                <c:formatCode>#,##0.00</c:formatCode>
                <c:ptCount val="4"/>
                <c:pt idx="0">
                  <c:v>21.3</c:v>
                </c:pt>
                <c:pt idx="1">
                  <c:v>52.2</c:v>
                </c:pt>
                <c:pt idx="2">
                  <c:v>24.7</c:v>
                </c:pt>
                <c:pt idx="3">
                  <c:v>1.7999999999999972</c:v>
                </c:pt>
              </c:numCache>
            </c:numRef>
          </c:val>
          <c:extLst>
            <c:ext xmlns:c16="http://schemas.microsoft.com/office/drawing/2014/chart" uri="{C3380CC4-5D6E-409C-BE32-E72D297353CC}">
              <c16:uniqueId val="{00000008-064B-DA4D-BA51-4D1D753D2BC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i="0" u="none" strike="noStrike" kern="1200" spc="0" baseline="0">
                <a:solidFill>
                  <a:sysClr val="windowText" lastClr="000000"/>
                </a:solidFill>
                <a:latin typeface="Times New Roman" panose="02020603050405020304" pitchFamily="18" charset="0"/>
                <a:cs typeface="Times New Roman" panose="02020603050405020304" pitchFamily="18" charset="0"/>
              </a:rPr>
              <a:t>Decomposition of GDP  from Expenditure-side  </a:t>
            </a:r>
          </a:p>
          <a:p>
            <a:pPr>
              <a:defRPr/>
            </a:pPr>
            <a:r>
              <a:rPr lang="en-US" sz="1200" b="0" i="0" u="none" strike="noStrike" kern="1200" spc="0" baseline="0">
                <a:solidFill>
                  <a:sysClr val="windowText" lastClr="000000"/>
                </a:solidFill>
                <a:latin typeface="Times New Roman" panose="02020603050405020304" pitchFamily="18" charset="0"/>
                <a:cs typeface="Times New Roman" panose="02020603050405020304" pitchFamily="18" charset="0"/>
              </a:rPr>
              <a:t>EU15 Excl. UK- 2022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manualLayout>
          <c:layoutTarget val="inner"/>
          <c:xMode val="edge"/>
          <c:yMode val="edge"/>
          <c:x val="0.32016491688538934"/>
          <c:y val="0.27769094488188978"/>
          <c:w val="0.30550349956255463"/>
          <c:h val="0.611006999125109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AD-3C4E-8FB2-F083DC115E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AD-3C4E-8FB2-F083DC115E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AD-3C4E-8FB2-F083DC115E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AD-3C4E-8FB2-F083DC115E81}"/>
              </c:ext>
            </c:extLst>
          </c:dPt>
          <c:dLbls>
            <c:dLbl>
              <c:idx val="3"/>
              <c:layout>
                <c:manualLayout>
                  <c:x val="1.8055555555555453E-2"/>
                  <c:y val="-1.111111111111111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AD-3C4E-8FB2-F083DC115E81}"/>
                </c:ext>
              </c:extLst>
            </c:dLbl>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(EU_US_Report!$A$313:$A$315,EU_US_Report!$A$320)</c:f>
              <c:strCache>
                <c:ptCount val="4"/>
                <c:pt idx="0">
                  <c:v>Household and NPISH final consumption expenditure</c:v>
                </c:pt>
                <c:pt idx="1">
                  <c:v>Final consumption expenditure of general government</c:v>
                </c:pt>
                <c:pt idx="2">
                  <c:v>Gross capital formation</c:v>
                </c:pt>
                <c:pt idx="3">
                  <c:v>Net Exports</c:v>
                </c:pt>
              </c:strCache>
            </c:strRef>
          </c:cat>
          <c:val>
            <c:numRef>
              <c:f>(EU_US_Report!$B$313:$B$315,EU_US_Report!$B$320)</c:f>
              <c:numCache>
                <c:formatCode>0.00%</c:formatCode>
                <c:ptCount val="4"/>
                <c:pt idx="0">
                  <c:v>0.52164999999999995</c:v>
                </c:pt>
                <c:pt idx="1">
                  <c:v>0.21550352206331375</c:v>
                </c:pt>
                <c:pt idx="2">
                  <c:v>0.24302092629988212</c:v>
                </c:pt>
                <c:pt idx="3">
                  <c:v>1.9824795506208744E-2</c:v>
                </c:pt>
              </c:numCache>
            </c:numRef>
          </c:val>
          <c:extLst>
            <c:ext xmlns:c16="http://schemas.microsoft.com/office/drawing/2014/chart" uri="{C3380CC4-5D6E-409C-BE32-E72D297353CC}">
              <c16:uniqueId val="{00000008-79AD-3C4E-8FB2-F083DC115E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Decomposition</a:t>
            </a:r>
            <a:r>
              <a:rPr lang="en-US" sz="1500" b="1" baseline="0"/>
              <a:t> of GDP from Expenditure-side</a:t>
            </a:r>
          </a:p>
          <a:p>
            <a:pPr>
              <a:defRPr/>
            </a:pPr>
            <a:r>
              <a:rPr lang="en-US" sz="1200"/>
              <a:t>% of GDP - </a:t>
            </a:r>
            <a:r>
              <a:rPr lang="el-GR" sz="1200" b="0" i="0" u="none" strike="noStrike" kern="1200" spc="0" baseline="0">
                <a:solidFill>
                  <a:sysClr val="windowText" lastClr="000000"/>
                </a:solidFill>
                <a:latin typeface="Times New Roman" panose="02020603050405020304" pitchFamily="18" charset="0"/>
                <a:cs typeface="Times New Roman" panose="02020603050405020304" pitchFamily="18" charset="0"/>
              </a:rPr>
              <a:t>Δ</a:t>
            </a:r>
            <a:r>
              <a:rPr lang="en-US" sz="1200" b="0" i="0" u="none" strike="noStrike" kern="1200" spc="0" baseline="0">
                <a:solidFill>
                  <a:sysClr val="windowText" lastClr="000000"/>
                </a:solidFill>
                <a:latin typeface="Times New Roman" panose="02020603050405020304" pitchFamily="18" charset="0"/>
                <a:cs typeface="Times New Roman" panose="02020603050405020304" pitchFamily="18" charset="0"/>
              </a:rPr>
              <a:t>US-EU15 Excl. UK - 2022</a:t>
            </a:r>
            <a:endParaRPr lang="en-US" sz="1200"/>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DB-3444-B648-D05CAEDCFB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DB-3444-B648-D05CAEDCFB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DB-3444-B648-D05CAEDCFB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DB-3444-B648-D05CAEDCFB17}"/>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(EU_US_Report!$A$329:$A$331,EU_US_Report!$A$336)</c:f>
              <c:strCache>
                <c:ptCount val="4"/>
                <c:pt idx="0">
                  <c:v>Household and NPISH final consumption expenditure</c:v>
                </c:pt>
                <c:pt idx="1">
                  <c:v>Final consumption expenditure of general government</c:v>
                </c:pt>
                <c:pt idx="2">
                  <c:v>Gross capital formation</c:v>
                </c:pt>
                <c:pt idx="3">
                  <c:v>Net Exports</c:v>
                </c:pt>
              </c:strCache>
            </c:strRef>
          </c:cat>
          <c:val>
            <c:numRef>
              <c:f>(EU_US_Report!$E$329:$E$331,EU_US_Report!$E$336)</c:f>
              <c:numCache>
                <c:formatCode>0.00%</c:formatCode>
                <c:ptCount val="4"/>
                <c:pt idx="0">
                  <c:v>1.0894442261268489</c:v>
                </c:pt>
                <c:pt idx="1">
                  <c:v>-6.5986805324986436E-2</c:v>
                </c:pt>
                <c:pt idx="2">
                  <c:v>0.16406006426074476</c:v>
                </c:pt>
                <c:pt idx="3">
                  <c:v>-0.18751748506260735</c:v>
                </c:pt>
              </c:numCache>
            </c:numRef>
          </c:val>
          <c:extLst>
            <c:ext xmlns:c16="http://schemas.microsoft.com/office/drawing/2014/chart" uri="{C3380CC4-5D6E-409C-BE32-E72D297353CC}">
              <c16:uniqueId val="{00000008-E3DB-3444-B648-D05CAEDCFB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pivot24</c:name>
    <c:fmtId val="2"/>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Final consumption expenditure - % of GDP - 2022 - EU15 less UK-US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EU_US_Report!$J$39:$J$40</c:f>
              <c:strCache>
                <c:ptCount val="1"/>
                <c:pt idx="0">
                  <c:v>Household and NPISH final consumption expenditure</c:v>
                </c:pt>
              </c:strCache>
            </c:strRef>
          </c:tx>
          <c:spPr>
            <a:solidFill>
              <a:schemeClr val="accent1"/>
            </a:solidFill>
            <a:ln>
              <a:noFill/>
            </a:ln>
            <a:effectLst/>
          </c:spPr>
          <c:invertIfNegative val="0"/>
          <c:cat>
            <c:strRef>
              <c:f>EU_US_Report!$I$41:$I$56</c:f>
              <c:strCache>
                <c:ptCount val="16"/>
                <c:pt idx="0">
                  <c:v>Greece</c:v>
                </c:pt>
                <c:pt idx="1">
                  <c:v>United States</c:v>
                </c:pt>
                <c:pt idx="2">
                  <c:v>Portugal</c:v>
                </c:pt>
                <c:pt idx="3">
                  <c:v>Italy</c:v>
                </c:pt>
                <c:pt idx="4">
                  <c:v>Spain</c:v>
                </c:pt>
                <c:pt idx="5">
                  <c:v>France</c:v>
                </c:pt>
                <c:pt idx="6">
                  <c:v>European Union - 27 countries (from 2020)</c:v>
                </c:pt>
                <c:pt idx="7">
                  <c:v>Finland</c:v>
                </c:pt>
                <c:pt idx="8">
                  <c:v>Austria</c:v>
                </c:pt>
                <c:pt idx="9">
                  <c:v>Germany</c:v>
                </c:pt>
                <c:pt idx="10">
                  <c:v>Belgium</c:v>
                </c:pt>
                <c:pt idx="11">
                  <c:v>Sweden</c:v>
                </c:pt>
                <c:pt idx="12">
                  <c:v>Denmark</c:v>
                </c:pt>
                <c:pt idx="13">
                  <c:v>Netherlands</c:v>
                </c:pt>
                <c:pt idx="14">
                  <c:v>Luxembourg</c:v>
                </c:pt>
                <c:pt idx="15">
                  <c:v>Ireland</c:v>
                </c:pt>
              </c:strCache>
            </c:strRef>
          </c:cat>
          <c:val>
            <c:numRef>
              <c:f>EU_US_Report!$J$41:$J$56</c:f>
              <c:numCache>
                <c:formatCode>#,##0.00</c:formatCode>
                <c:ptCount val="16"/>
                <c:pt idx="0">
                  <c:v>68.5</c:v>
                </c:pt>
                <c:pt idx="1">
                  <c:v>68</c:v>
                </c:pt>
                <c:pt idx="2">
                  <c:v>64.2</c:v>
                </c:pt>
                <c:pt idx="3">
                  <c:v>59.6</c:v>
                </c:pt>
                <c:pt idx="4">
                  <c:v>56.9</c:v>
                </c:pt>
                <c:pt idx="5">
                  <c:v>53.4</c:v>
                </c:pt>
                <c:pt idx="6">
                  <c:v>52.2</c:v>
                </c:pt>
                <c:pt idx="7">
                  <c:v>51.5</c:v>
                </c:pt>
                <c:pt idx="8">
                  <c:v>51.2</c:v>
                </c:pt>
                <c:pt idx="9">
                  <c:v>51.1</c:v>
                </c:pt>
                <c:pt idx="10">
                  <c:v>50.7</c:v>
                </c:pt>
                <c:pt idx="11">
                  <c:v>43.7</c:v>
                </c:pt>
                <c:pt idx="12">
                  <c:v>43.2</c:v>
                </c:pt>
                <c:pt idx="13">
                  <c:v>42.9</c:v>
                </c:pt>
                <c:pt idx="14">
                  <c:v>30.6</c:v>
                </c:pt>
                <c:pt idx="15">
                  <c:v>24.5</c:v>
                </c:pt>
              </c:numCache>
            </c:numRef>
          </c:val>
          <c:extLst>
            <c:ext xmlns:c16="http://schemas.microsoft.com/office/drawing/2014/chart" uri="{C3380CC4-5D6E-409C-BE32-E72D297353CC}">
              <c16:uniqueId val="{00000000-3591-4F4F-98FE-57B8F2094E05}"/>
            </c:ext>
          </c:extLst>
        </c:ser>
        <c:ser>
          <c:idx val="1"/>
          <c:order val="1"/>
          <c:tx>
            <c:strRef>
              <c:f>EU_US_Report!$K$39:$K$40</c:f>
              <c:strCache>
                <c:ptCount val="1"/>
                <c:pt idx="0">
                  <c:v>Final consumption expenditure of general government</c:v>
                </c:pt>
              </c:strCache>
            </c:strRef>
          </c:tx>
          <c:spPr>
            <a:solidFill>
              <a:schemeClr val="accent2"/>
            </a:solidFill>
            <a:ln>
              <a:noFill/>
            </a:ln>
            <a:effectLst/>
          </c:spPr>
          <c:invertIfNegative val="0"/>
          <c:cat>
            <c:strRef>
              <c:f>EU_US_Report!$I$41:$I$56</c:f>
              <c:strCache>
                <c:ptCount val="16"/>
                <c:pt idx="0">
                  <c:v>Greece</c:v>
                </c:pt>
                <c:pt idx="1">
                  <c:v>United States</c:v>
                </c:pt>
                <c:pt idx="2">
                  <c:v>Portugal</c:v>
                </c:pt>
                <c:pt idx="3">
                  <c:v>Italy</c:v>
                </c:pt>
                <c:pt idx="4">
                  <c:v>Spain</c:v>
                </c:pt>
                <c:pt idx="5">
                  <c:v>France</c:v>
                </c:pt>
                <c:pt idx="6">
                  <c:v>European Union - 27 countries (from 2020)</c:v>
                </c:pt>
                <c:pt idx="7">
                  <c:v>Finland</c:v>
                </c:pt>
                <c:pt idx="8">
                  <c:v>Austria</c:v>
                </c:pt>
                <c:pt idx="9">
                  <c:v>Germany</c:v>
                </c:pt>
                <c:pt idx="10">
                  <c:v>Belgium</c:v>
                </c:pt>
                <c:pt idx="11">
                  <c:v>Sweden</c:v>
                </c:pt>
                <c:pt idx="12">
                  <c:v>Denmark</c:v>
                </c:pt>
                <c:pt idx="13">
                  <c:v>Netherlands</c:v>
                </c:pt>
                <c:pt idx="14">
                  <c:v>Luxembourg</c:v>
                </c:pt>
                <c:pt idx="15">
                  <c:v>Ireland</c:v>
                </c:pt>
              </c:strCache>
            </c:strRef>
          </c:cat>
          <c:val>
            <c:numRef>
              <c:f>EU_US_Report!$K$41:$K$56</c:f>
              <c:numCache>
                <c:formatCode>#,##0.00</c:formatCode>
                <c:ptCount val="16"/>
                <c:pt idx="0">
                  <c:v>20.100000000000001</c:v>
                </c:pt>
                <c:pt idx="1">
                  <c:v>13.7</c:v>
                </c:pt>
                <c:pt idx="2">
                  <c:v>17.600000000000001</c:v>
                </c:pt>
                <c:pt idx="3">
                  <c:v>19.2</c:v>
                </c:pt>
                <c:pt idx="4">
                  <c:v>20.399999999999999</c:v>
                </c:pt>
                <c:pt idx="5">
                  <c:v>24</c:v>
                </c:pt>
                <c:pt idx="6">
                  <c:v>21.3</c:v>
                </c:pt>
                <c:pt idx="7">
                  <c:v>24</c:v>
                </c:pt>
                <c:pt idx="8">
                  <c:v>20.6</c:v>
                </c:pt>
                <c:pt idx="9">
                  <c:v>21.9</c:v>
                </c:pt>
                <c:pt idx="10">
                  <c:v>23.8</c:v>
                </c:pt>
                <c:pt idx="11">
                  <c:v>24.8</c:v>
                </c:pt>
                <c:pt idx="12">
                  <c:v>21.8</c:v>
                </c:pt>
                <c:pt idx="13">
                  <c:v>25.1</c:v>
                </c:pt>
                <c:pt idx="14">
                  <c:v>17.600000000000001</c:v>
                </c:pt>
                <c:pt idx="15">
                  <c:v>11.4</c:v>
                </c:pt>
              </c:numCache>
            </c:numRef>
          </c:val>
          <c:extLst>
            <c:ext xmlns:c16="http://schemas.microsoft.com/office/drawing/2014/chart" uri="{C3380CC4-5D6E-409C-BE32-E72D297353CC}">
              <c16:uniqueId val="{00000001-3591-4F4F-98FE-57B8F2094E05}"/>
            </c:ext>
          </c:extLst>
        </c:ser>
        <c:dLbls>
          <c:showLegendKey val="0"/>
          <c:showVal val="0"/>
          <c:showCatName val="0"/>
          <c:showSerName val="0"/>
          <c:showPercent val="0"/>
          <c:showBubbleSize val="0"/>
        </c:dLbls>
        <c:gapWidth val="219"/>
        <c:overlap val="-27"/>
        <c:axId val="8936735"/>
        <c:axId val="17696991"/>
      </c:barChart>
      <c:catAx>
        <c:axId val="893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696991"/>
        <c:crosses val="autoZero"/>
        <c:auto val="1"/>
        <c:lblAlgn val="ctr"/>
        <c:lblOffset val="100"/>
        <c:noMultiLvlLbl val="0"/>
      </c:catAx>
      <c:valAx>
        <c:axId val="17696991"/>
        <c:scaling>
          <c:orientation val="minMax"/>
          <c:min val="1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8936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i="0" u="none" strike="noStrike" kern="1200" spc="0" baseline="0">
                <a:solidFill>
                  <a:sysClr val="windowText" lastClr="000000"/>
                </a:solidFill>
                <a:latin typeface="Times New Roman" panose="02020603050405020304" pitchFamily="18" charset="0"/>
                <a:cs typeface="Times New Roman" panose="02020603050405020304" pitchFamily="18" charset="0"/>
              </a:rPr>
              <a:t>Decomposition of GDP  from Expenditure-side  </a:t>
            </a:r>
          </a:p>
          <a:p>
            <a:pPr>
              <a:defRPr/>
            </a:pPr>
            <a:r>
              <a:rPr lang="en-US" sz="1200" b="0" i="0" u="none" strike="noStrike" kern="1200" spc="0" baseline="0">
                <a:solidFill>
                  <a:sysClr val="windowText" lastClr="000000"/>
                </a:solidFill>
                <a:latin typeface="Times New Roman" panose="02020603050405020304" pitchFamily="18" charset="0"/>
                <a:cs typeface="Times New Roman" panose="02020603050405020304" pitchFamily="18" charset="0"/>
              </a:rPr>
              <a:t>US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manualLayout>
          <c:layoutTarget val="inner"/>
          <c:xMode val="edge"/>
          <c:yMode val="edge"/>
          <c:x val="0.32016491688538934"/>
          <c:y val="0.27769094488188978"/>
          <c:w val="0.30550349956255463"/>
          <c:h val="0.611006999125109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CB-404E-887A-3E18D3CD9C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CB-404E-887A-3E18D3CD9C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CB-404E-887A-3E18D3CD9C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CB-404E-887A-3E18D3CD9C8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(EU_US_Report!$A$313:$A$315,EU_US_Report!$A$320)</c:f>
              <c:strCache>
                <c:ptCount val="4"/>
                <c:pt idx="0">
                  <c:v>Household and NPISH final consumption expenditure</c:v>
                </c:pt>
                <c:pt idx="1">
                  <c:v>Final consumption expenditure of general government</c:v>
                </c:pt>
                <c:pt idx="2">
                  <c:v>Gross capital formation</c:v>
                </c:pt>
                <c:pt idx="3">
                  <c:v>Net Exports</c:v>
                </c:pt>
              </c:strCache>
            </c:strRef>
          </c:cat>
          <c:val>
            <c:numRef>
              <c:f>(EU_US_Report!$C$313:$C$315,EU_US_Report!$C$320)</c:f>
              <c:numCache>
                <c:formatCode>0.00%</c:formatCode>
                <c:ptCount val="4"/>
                <c:pt idx="0">
                  <c:v>0.68</c:v>
                </c:pt>
                <c:pt idx="1">
                  <c:v>0.13699999999999998</c:v>
                </c:pt>
                <c:pt idx="2">
                  <c:v>0.221</c:v>
                </c:pt>
                <c:pt idx="3">
                  <c:v>-3.7999999999999992E-2</c:v>
                </c:pt>
              </c:numCache>
            </c:numRef>
          </c:val>
          <c:extLst>
            <c:ext xmlns:c16="http://schemas.microsoft.com/office/drawing/2014/chart" uri="{C3380CC4-5D6E-409C-BE32-E72D297353CC}">
              <c16:uniqueId val="{00000008-90CB-404E-887A-3E18D3CD9C8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Wages and Salaries vs Operating Surplus and Mixed Income - % of GDP - 2022 - EU15 less UK-US</a:t>
            </a:r>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CBA8EFD0-406A-0F4A-A536-B39F9246748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9A7-BE44-BC78-9975AA4420EC}"/>
                </c:ext>
              </c:extLst>
            </c:dLbl>
            <c:dLbl>
              <c:idx val="1"/>
              <c:tx>
                <c:rich>
                  <a:bodyPr/>
                  <a:lstStyle/>
                  <a:p>
                    <a:fld id="{B4DB5F2A-5654-D44F-8B36-BD8266BB005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9A7-BE44-BC78-9975AA4420EC}"/>
                </c:ext>
              </c:extLst>
            </c:dLbl>
            <c:dLbl>
              <c:idx val="2"/>
              <c:tx>
                <c:rich>
                  <a:bodyPr/>
                  <a:lstStyle/>
                  <a:p>
                    <a:fld id="{A537444E-77E3-844D-A54B-3E0335E5067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A7-BE44-BC78-9975AA4420EC}"/>
                </c:ext>
              </c:extLst>
            </c:dLbl>
            <c:dLbl>
              <c:idx val="3"/>
              <c:tx>
                <c:rich>
                  <a:bodyPr/>
                  <a:lstStyle/>
                  <a:p>
                    <a:fld id="{9DF4CFCA-25D9-8B42-AE32-3F82C2F635D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A7-BE44-BC78-9975AA4420EC}"/>
                </c:ext>
              </c:extLst>
            </c:dLbl>
            <c:dLbl>
              <c:idx val="4"/>
              <c:tx>
                <c:rich>
                  <a:bodyPr/>
                  <a:lstStyle/>
                  <a:p>
                    <a:fld id="{8D5EB922-6B50-AF4B-97A5-D3622AD78F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A7-BE44-BC78-9975AA4420EC}"/>
                </c:ext>
              </c:extLst>
            </c:dLbl>
            <c:dLbl>
              <c:idx val="5"/>
              <c:tx>
                <c:rich>
                  <a:bodyPr/>
                  <a:lstStyle/>
                  <a:p>
                    <a:fld id="{87DD1A6C-24CE-F14F-84FA-E05BCA7248B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A7-BE44-BC78-9975AA4420EC}"/>
                </c:ext>
              </c:extLst>
            </c:dLbl>
            <c:dLbl>
              <c:idx val="6"/>
              <c:tx>
                <c:rich>
                  <a:bodyPr/>
                  <a:lstStyle/>
                  <a:p>
                    <a:fld id="{02E11FBD-223D-1D43-BEB1-E985B1587E6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A7-BE44-BC78-9975AA4420EC}"/>
                </c:ext>
              </c:extLst>
            </c:dLbl>
            <c:dLbl>
              <c:idx val="7"/>
              <c:tx>
                <c:rich>
                  <a:bodyPr/>
                  <a:lstStyle/>
                  <a:p>
                    <a:fld id="{11629E7B-8D97-AD4B-B0A8-92E7FA03863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A7-BE44-BC78-9975AA4420EC}"/>
                </c:ext>
              </c:extLst>
            </c:dLbl>
            <c:dLbl>
              <c:idx val="8"/>
              <c:tx>
                <c:rich>
                  <a:bodyPr/>
                  <a:lstStyle/>
                  <a:p>
                    <a:fld id="{4ABA4829-22E6-4644-8DC9-FA52AA495E0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A7-BE44-BC78-9975AA4420EC}"/>
                </c:ext>
              </c:extLst>
            </c:dLbl>
            <c:dLbl>
              <c:idx val="9"/>
              <c:tx>
                <c:rich>
                  <a:bodyPr/>
                  <a:lstStyle/>
                  <a:p>
                    <a:fld id="{D733ADE4-4827-9741-9917-050BE8490BF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A7-BE44-BC78-9975AA4420EC}"/>
                </c:ext>
              </c:extLst>
            </c:dLbl>
            <c:dLbl>
              <c:idx val="10"/>
              <c:tx>
                <c:rich>
                  <a:bodyPr/>
                  <a:lstStyle/>
                  <a:p>
                    <a:fld id="{306AAE1E-BD19-FD44-B856-9F4360D1004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A7-BE44-BC78-9975AA4420EC}"/>
                </c:ext>
              </c:extLst>
            </c:dLbl>
            <c:dLbl>
              <c:idx val="11"/>
              <c:tx>
                <c:rich>
                  <a:bodyPr/>
                  <a:lstStyle/>
                  <a:p>
                    <a:fld id="{786FEAE4-C9FA-F348-9E7F-95BB9364BC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A7-BE44-BC78-9975AA4420EC}"/>
                </c:ext>
              </c:extLst>
            </c:dLbl>
            <c:dLbl>
              <c:idx val="12"/>
              <c:tx>
                <c:rich>
                  <a:bodyPr/>
                  <a:lstStyle/>
                  <a:p>
                    <a:fld id="{78FB1854-3F04-1444-8CD4-1EE41435676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A7-BE44-BC78-9975AA4420EC}"/>
                </c:ext>
              </c:extLst>
            </c:dLbl>
            <c:dLbl>
              <c:idx val="13"/>
              <c:tx>
                <c:rich>
                  <a:bodyPr/>
                  <a:lstStyle/>
                  <a:p>
                    <a:fld id="{27F0F558-84C0-D84D-B813-C26F5EEDD9F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9A7-BE44-BC78-9975AA4420E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xVal>
            <c:numRef>
              <c:f>'Correlations Report'!$H$32:$H$45</c:f>
              <c:numCache>
                <c:formatCode>#,##0.00</c:formatCode>
                <c:ptCount val="14"/>
                <c:pt idx="0">
                  <c:v>44.8</c:v>
                </c:pt>
                <c:pt idx="1">
                  <c:v>36.700000000000003</c:v>
                </c:pt>
                <c:pt idx="2">
                  <c:v>37.9</c:v>
                </c:pt>
                <c:pt idx="3">
                  <c:v>42.8</c:v>
                </c:pt>
                <c:pt idx="4">
                  <c:v>37.299999999999997</c:v>
                </c:pt>
                <c:pt idx="5">
                  <c:v>36.9</c:v>
                </c:pt>
                <c:pt idx="6">
                  <c:v>40.200000000000003</c:v>
                </c:pt>
                <c:pt idx="7">
                  <c:v>29.6</c:v>
                </c:pt>
                <c:pt idx="8">
                  <c:v>36.1</c:v>
                </c:pt>
                <c:pt idx="9">
                  <c:v>36</c:v>
                </c:pt>
                <c:pt idx="10">
                  <c:v>38.9</c:v>
                </c:pt>
                <c:pt idx="11">
                  <c:v>43.2</c:v>
                </c:pt>
                <c:pt idx="12">
                  <c:v>39.5</c:v>
                </c:pt>
                <c:pt idx="13">
                  <c:v>27</c:v>
                </c:pt>
              </c:numCache>
            </c:numRef>
          </c:xVal>
          <c:yVal>
            <c:numRef>
              <c:f>'Correlations Report'!$I$32:$I$45</c:f>
              <c:numCache>
                <c:formatCode>#,##0.00</c:formatCode>
                <c:ptCount val="14"/>
                <c:pt idx="0">
                  <c:v>38.6</c:v>
                </c:pt>
                <c:pt idx="1">
                  <c:v>43.3</c:v>
                </c:pt>
                <c:pt idx="2">
                  <c:v>34.9</c:v>
                </c:pt>
                <c:pt idx="3">
                  <c:v>38.799999999999997</c:v>
                </c:pt>
                <c:pt idx="4">
                  <c:v>42.1</c:v>
                </c:pt>
                <c:pt idx="5">
                  <c:v>42.4</c:v>
                </c:pt>
                <c:pt idx="6">
                  <c:v>40.4</c:v>
                </c:pt>
                <c:pt idx="7">
                  <c:v>48.1</c:v>
                </c:pt>
                <c:pt idx="8">
                  <c:v>42.5</c:v>
                </c:pt>
                <c:pt idx="9">
                  <c:v>40.200000000000003</c:v>
                </c:pt>
                <c:pt idx="10">
                  <c:v>40.9</c:v>
                </c:pt>
                <c:pt idx="11">
                  <c:v>41.3</c:v>
                </c:pt>
                <c:pt idx="12">
                  <c:v>34.1</c:v>
                </c:pt>
                <c:pt idx="13">
                  <c:v>52.5</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D9A7-BE44-BC78-9975AA4420EC}"/>
            </c:ext>
          </c:extLst>
        </c:ser>
        <c:dLbls>
          <c:dLblPos val="t"/>
          <c:showLegendKey val="0"/>
          <c:showVal val="1"/>
          <c:showCatName val="0"/>
          <c:showSerName val="0"/>
          <c:showPercent val="0"/>
          <c:showBubbleSize val="0"/>
        </c:dLbls>
        <c:axId val="696753264"/>
        <c:axId val="696852960"/>
      </c:scatterChart>
      <c:valAx>
        <c:axId val="696753264"/>
        <c:scaling>
          <c:orientation val="minMax"/>
          <c:max val="47"/>
          <c:min val="25"/>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Wages and Salaries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57"/>
          <c:min val="32"/>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Operating Surplus and MIxed</a:t>
                </a:r>
                <a:r>
                  <a:rPr lang="en-US" baseline="0"/>
                  <a:t> Income</a:t>
                </a: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Household Final Consumption Expenditure vs Operating Surplus and Mixed Income - % of GDP - 2022 - </a:t>
            </a:r>
            <a:r>
              <a:rPr lang="en-US" sz="1400" b="1" i="0" u="none" strike="noStrike" kern="1200" cap="none" spc="0" normalizeH="0" baseline="0">
                <a:solidFill>
                  <a:sysClr val="windowText" lastClr="000000"/>
                </a:solidFill>
              </a:rPr>
              <a:t>EU15 less UK-US</a:t>
            </a:r>
            <a:endParaRPr lang="en-US"/>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71C5061E-C8A0-D241-AB3C-1C92D284920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C98-8243-A216-510CAF8E6F1E}"/>
                </c:ext>
              </c:extLst>
            </c:dLbl>
            <c:dLbl>
              <c:idx val="1"/>
              <c:tx>
                <c:rich>
                  <a:bodyPr/>
                  <a:lstStyle/>
                  <a:p>
                    <a:fld id="{9C9AE0DC-6F06-CF47-AC60-EDF72022E44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C98-8243-A216-510CAF8E6F1E}"/>
                </c:ext>
              </c:extLst>
            </c:dLbl>
            <c:dLbl>
              <c:idx val="2"/>
              <c:tx>
                <c:rich>
                  <a:bodyPr/>
                  <a:lstStyle/>
                  <a:p>
                    <a:fld id="{C3A5F7DA-131D-2D49-80AE-B5524D5622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C98-8243-A216-510CAF8E6F1E}"/>
                </c:ext>
              </c:extLst>
            </c:dLbl>
            <c:dLbl>
              <c:idx val="3"/>
              <c:tx>
                <c:rich>
                  <a:bodyPr/>
                  <a:lstStyle/>
                  <a:p>
                    <a:fld id="{328EDF63-12CE-5C49-9CB2-50E63ED952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C98-8243-A216-510CAF8E6F1E}"/>
                </c:ext>
              </c:extLst>
            </c:dLbl>
            <c:dLbl>
              <c:idx val="4"/>
              <c:tx>
                <c:rich>
                  <a:bodyPr/>
                  <a:lstStyle/>
                  <a:p>
                    <a:fld id="{DFCF84CB-8CF4-C640-AFB4-EAE33E131E5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C98-8243-A216-510CAF8E6F1E}"/>
                </c:ext>
              </c:extLst>
            </c:dLbl>
            <c:dLbl>
              <c:idx val="5"/>
              <c:tx>
                <c:rich>
                  <a:bodyPr/>
                  <a:lstStyle/>
                  <a:p>
                    <a:fld id="{61FAB471-A0A4-6344-906D-A36D33F7505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C98-8243-A216-510CAF8E6F1E}"/>
                </c:ext>
              </c:extLst>
            </c:dLbl>
            <c:dLbl>
              <c:idx val="6"/>
              <c:tx>
                <c:rich>
                  <a:bodyPr/>
                  <a:lstStyle/>
                  <a:p>
                    <a:fld id="{A6090C6F-B81E-FC44-91DB-D441A39B59A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C98-8243-A216-510CAF8E6F1E}"/>
                </c:ext>
              </c:extLst>
            </c:dLbl>
            <c:dLbl>
              <c:idx val="7"/>
              <c:tx>
                <c:rich>
                  <a:bodyPr/>
                  <a:lstStyle/>
                  <a:p>
                    <a:fld id="{14AEB9D9-3162-1D48-9D06-4A4B6F77096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C98-8243-A216-510CAF8E6F1E}"/>
                </c:ext>
              </c:extLst>
            </c:dLbl>
            <c:dLbl>
              <c:idx val="8"/>
              <c:tx>
                <c:rich>
                  <a:bodyPr/>
                  <a:lstStyle/>
                  <a:p>
                    <a:fld id="{F39D8AA8-51AF-E041-87E8-B0E097A409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C98-8243-A216-510CAF8E6F1E}"/>
                </c:ext>
              </c:extLst>
            </c:dLbl>
            <c:dLbl>
              <c:idx val="9"/>
              <c:tx>
                <c:rich>
                  <a:bodyPr/>
                  <a:lstStyle/>
                  <a:p>
                    <a:fld id="{1D72C832-D75F-4649-A35C-953B51144DD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C98-8243-A216-510CAF8E6F1E}"/>
                </c:ext>
              </c:extLst>
            </c:dLbl>
            <c:dLbl>
              <c:idx val="10"/>
              <c:tx>
                <c:rich>
                  <a:bodyPr/>
                  <a:lstStyle/>
                  <a:p>
                    <a:fld id="{71D14497-3989-E040-AC08-BE6844742C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C98-8243-A216-510CAF8E6F1E}"/>
                </c:ext>
              </c:extLst>
            </c:dLbl>
            <c:dLbl>
              <c:idx val="11"/>
              <c:tx>
                <c:rich>
                  <a:bodyPr/>
                  <a:lstStyle/>
                  <a:p>
                    <a:fld id="{549A2452-1737-5641-984A-7927E79A550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C98-8243-A216-510CAF8E6F1E}"/>
                </c:ext>
              </c:extLst>
            </c:dLbl>
            <c:dLbl>
              <c:idx val="12"/>
              <c:tx>
                <c:rich>
                  <a:bodyPr/>
                  <a:lstStyle/>
                  <a:p>
                    <a:fld id="{C619C0B1-A59D-1645-894D-627B1203A50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C98-8243-A216-510CAF8E6F1E}"/>
                </c:ext>
              </c:extLst>
            </c:dLbl>
            <c:dLbl>
              <c:idx val="13"/>
              <c:tx>
                <c:rich>
                  <a:bodyPr/>
                  <a:lstStyle/>
                  <a:p>
                    <a:fld id="{4D9E464B-3B90-D042-84F0-BFEAA91919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C98-8243-A216-510CAF8E6F1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xVal>
            <c:numRef>
              <c:f>'Correlations Report'!$B$32:$B$45</c:f>
              <c:numCache>
                <c:formatCode>#,##0.00</c:formatCode>
                <c:ptCount val="14"/>
                <c:pt idx="0">
                  <c:v>43.2</c:v>
                </c:pt>
                <c:pt idx="1">
                  <c:v>42.9</c:v>
                </c:pt>
                <c:pt idx="2">
                  <c:v>43.7</c:v>
                </c:pt>
                <c:pt idx="3">
                  <c:v>51.1</c:v>
                </c:pt>
                <c:pt idx="4">
                  <c:v>52.2</c:v>
                </c:pt>
                <c:pt idx="5">
                  <c:v>56.9</c:v>
                </c:pt>
                <c:pt idx="6">
                  <c:v>51.2</c:v>
                </c:pt>
                <c:pt idx="7">
                  <c:v>59.6</c:v>
                </c:pt>
                <c:pt idx="8">
                  <c:v>50.7</c:v>
                </c:pt>
                <c:pt idx="9">
                  <c:v>64.2</c:v>
                </c:pt>
                <c:pt idx="10">
                  <c:v>51.5</c:v>
                </c:pt>
                <c:pt idx="11">
                  <c:v>68</c:v>
                </c:pt>
                <c:pt idx="12">
                  <c:v>53.4</c:v>
                </c:pt>
                <c:pt idx="13">
                  <c:v>68.5</c:v>
                </c:pt>
              </c:numCache>
            </c:numRef>
          </c:xVal>
          <c:yVal>
            <c:numRef>
              <c:f>'Correlations Report'!$I$32:$I$45</c:f>
              <c:numCache>
                <c:formatCode>#,##0.00</c:formatCode>
                <c:ptCount val="14"/>
                <c:pt idx="0">
                  <c:v>38.6</c:v>
                </c:pt>
                <c:pt idx="1">
                  <c:v>43.3</c:v>
                </c:pt>
                <c:pt idx="2">
                  <c:v>34.9</c:v>
                </c:pt>
                <c:pt idx="3">
                  <c:v>38.799999999999997</c:v>
                </c:pt>
                <c:pt idx="4">
                  <c:v>42.1</c:v>
                </c:pt>
                <c:pt idx="5">
                  <c:v>42.4</c:v>
                </c:pt>
                <c:pt idx="6">
                  <c:v>40.4</c:v>
                </c:pt>
                <c:pt idx="7">
                  <c:v>48.1</c:v>
                </c:pt>
                <c:pt idx="8">
                  <c:v>42.5</c:v>
                </c:pt>
                <c:pt idx="9">
                  <c:v>40.200000000000003</c:v>
                </c:pt>
                <c:pt idx="10">
                  <c:v>40.9</c:v>
                </c:pt>
                <c:pt idx="11">
                  <c:v>41.3</c:v>
                </c:pt>
                <c:pt idx="12">
                  <c:v>34.1</c:v>
                </c:pt>
                <c:pt idx="13">
                  <c:v>52.5</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4C98-8243-A216-510CAF8E6F1E}"/>
            </c:ext>
          </c:extLst>
        </c:ser>
        <c:dLbls>
          <c:dLblPos val="t"/>
          <c:showLegendKey val="0"/>
          <c:showVal val="1"/>
          <c:showCatName val="0"/>
          <c:showSerName val="0"/>
          <c:showPercent val="0"/>
          <c:showBubbleSize val="0"/>
        </c:dLbls>
        <c:axId val="696753264"/>
        <c:axId val="696852960"/>
      </c:scatterChart>
      <c:valAx>
        <c:axId val="696753264"/>
        <c:scaling>
          <c:orientation val="minMax"/>
          <c:max val="70"/>
          <c:min val="40"/>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Household Final Consumption Expenditure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55"/>
          <c:min val="30"/>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Operating Surplus and MIxed</a:t>
                </a:r>
                <a:r>
                  <a:rPr lang="en-US" baseline="0"/>
                  <a:t> Income</a:t>
                </a: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Household Final Consumption Expenditure vs Operating Surplus and Mixed Income - % of GDP - 2022 - </a:t>
            </a:r>
            <a:r>
              <a:rPr lang="en-US" sz="1400" b="1" i="0" u="none" strike="noStrike" kern="1200" cap="none" spc="0" normalizeH="0" baseline="0">
                <a:solidFill>
                  <a:sysClr val="windowText" lastClr="000000"/>
                </a:solidFill>
              </a:rPr>
              <a:t>EU15 less UK-US</a:t>
            </a:r>
            <a:endParaRPr lang="en-US"/>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D973565B-BDFF-8146-8F2E-99C0D1CAA62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7F3-7C44-994B-76F2C5FCBD80}"/>
                </c:ext>
              </c:extLst>
            </c:dLbl>
            <c:dLbl>
              <c:idx val="1"/>
              <c:tx>
                <c:rich>
                  <a:bodyPr/>
                  <a:lstStyle/>
                  <a:p>
                    <a:fld id="{A731AE86-47C5-3E42-BDCA-E2C8EADA4A4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7F3-7C44-994B-76F2C5FCBD80}"/>
                </c:ext>
              </c:extLst>
            </c:dLbl>
            <c:dLbl>
              <c:idx val="2"/>
              <c:tx>
                <c:rich>
                  <a:bodyPr/>
                  <a:lstStyle/>
                  <a:p>
                    <a:fld id="{1C2EF0D4-97A6-D745-82D6-3C9CAB3BD5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7F3-7C44-994B-76F2C5FCBD80}"/>
                </c:ext>
              </c:extLst>
            </c:dLbl>
            <c:dLbl>
              <c:idx val="3"/>
              <c:tx>
                <c:rich>
                  <a:bodyPr/>
                  <a:lstStyle/>
                  <a:p>
                    <a:fld id="{235EA8FB-6338-0B43-AB29-33907BDDF95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7F3-7C44-994B-76F2C5FCBD80}"/>
                </c:ext>
              </c:extLst>
            </c:dLbl>
            <c:dLbl>
              <c:idx val="4"/>
              <c:tx>
                <c:rich>
                  <a:bodyPr/>
                  <a:lstStyle/>
                  <a:p>
                    <a:fld id="{AA643B15-6B14-EA49-B742-EAF9659562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7F3-7C44-994B-76F2C5FCBD80}"/>
                </c:ext>
              </c:extLst>
            </c:dLbl>
            <c:dLbl>
              <c:idx val="5"/>
              <c:tx>
                <c:rich>
                  <a:bodyPr/>
                  <a:lstStyle/>
                  <a:p>
                    <a:fld id="{85D84E7D-3591-664B-97E4-3812C8B5FAE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7F3-7C44-994B-76F2C5FCBD80}"/>
                </c:ext>
              </c:extLst>
            </c:dLbl>
            <c:dLbl>
              <c:idx val="6"/>
              <c:tx>
                <c:rich>
                  <a:bodyPr/>
                  <a:lstStyle/>
                  <a:p>
                    <a:fld id="{D81A300B-808B-CF4F-8A89-7E1305AD24E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7F3-7C44-994B-76F2C5FCBD80}"/>
                </c:ext>
              </c:extLst>
            </c:dLbl>
            <c:dLbl>
              <c:idx val="7"/>
              <c:tx>
                <c:rich>
                  <a:bodyPr/>
                  <a:lstStyle/>
                  <a:p>
                    <a:fld id="{2078ED27-20AB-254D-9201-8A424EF45C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7F3-7C44-994B-76F2C5FCBD80}"/>
                </c:ext>
              </c:extLst>
            </c:dLbl>
            <c:dLbl>
              <c:idx val="8"/>
              <c:tx>
                <c:rich>
                  <a:bodyPr/>
                  <a:lstStyle/>
                  <a:p>
                    <a:fld id="{AB729DB5-8EF6-D24A-AAF3-6300945952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7F3-7C44-994B-76F2C5FCBD80}"/>
                </c:ext>
              </c:extLst>
            </c:dLbl>
            <c:dLbl>
              <c:idx val="9"/>
              <c:tx>
                <c:rich>
                  <a:bodyPr/>
                  <a:lstStyle/>
                  <a:p>
                    <a:fld id="{395E7A81-7874-C847-8F4B-8AB5CC7956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7F3-7C44-994B-76F2C5FCBD80}"/>
                </c:ext>
              </c:extLst>
            </c:dLbl>
            <c:dLbl>
              <c:idx val="10"/>
              <c:tx>
                <c:rich>
                  <a:bodyPr/>
                  <a:lstStyle/>
                  <a:p>
                    <a:fld id="{A175D288-25E7-7246-AA5F-A1654146950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7F3-7C44-994B-76F2C5FCBD80}"/>
                </c:ext>
              </c:extLst>
            </c:dLbl>
            <c:dLbl>
              <c:idx val="11"/>
              <c:tx>
                <c:rich>
                  <a:bodyPr/>
                  <a:lstStyle/>
                  <a:p>
                    <a:fld id="{18ECE5C1-5138-0644-A240-F5F060141AE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7F3-7C44-994B-76F2C5FCBD80}"/>
                </c:ext>
              </c:extLst>
            </c:dLbl>
            <c:dLbl>
              <c:idx val="12"/>
              <c:tx>
                <c:rich>
                  <a:bodyPr/>
                  <a:lstStyle/>
                  <a:p>
                    <a:fld id="{D1255260-797A-BF4F-AD94-D0A62EDE368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7F3-7C44-994B-76F2C5FCBD80}"/>
                </c:ext>
              </c:extLst>
            </c:dLbl>
            <c:dLbl>
              <c:idx val="13"/>
              <c:tx>
                <c:rich>
                  <a:bodyPr/>
                  <a:lstStyle/>
                  <a:p>
                    <a:fld id="{B8C4AC68-078E-384F-AFC2-D0BDF51803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7F3-7C44-994B-76F2C5FCBD8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xVal>
            <c:numRef>
              <c:f>'Correlations Report'!$B$32:$B$45</c:f>
              <c:numCache>
                <c:formatCode>#,##0.00</c:formatCode>
                <c:ptCount val="14"/>
                <c:pt idx="0">
                  <c:v>43.2</c:v>
                </c:pt>
                <c:pt idx="1">
                  <c:v>42.9</c:v>
                </c:pt>
                <c:pt idx="2">
                  <c:v>43.7</c:v>
                </c:pt>
                <c:pt idx="3">
                  <c:v>51.1</c:v>
                </c:pt>
                <c:pt idx="4">
                  <c:v>52.2</c:v>
                </c:pt>
                <c:pt idx="5">
                  <c:v>56.9</c:v>
                </c:pt>
                <c:pt idx="6">
                  <c:v>51.2</c:v>
                </c:pt>
                <c:pt idx="7">
                  <c:v>59.6</c:v>
                </c:pt>
                <c:pt idx="8">
                  <c:v>50.7</c:v>
                </c:pt>
                <c:pt idx="9">
                  <c:v>64.2</c:v>
                </c:pt>
                <c:pt idx="10">
                  <c:v>51.5</c:v>
                </c:pt>
                <c:pt idx="11">
                  <c:v>68</c:v>
                </c:pt>
                <c:pt idx="12">
                  <c:v>53.4</c:v>
                </c:pt>
                <c:pt idx="13">
                  <c:v>68.5</c:v>
                </c:pt>
              </c:numCache>
            </c:numRef>
          </c:xVal>
          <c:yVal>
            <c:numRef>
              <c:f>'Correlations Report'!$I$32:$I$45</c:f>
              <c:numCache>
                <c:formatCode>#,##0.00</c:formatCode>
                <c:ptCount val="14"/>
                <c:pt idx="0">
                  <c:v>38.6</c:v>
                </c:pt>
                <c:pt idx="1">
                  <c:v>43.3</c:v>
                </c:pt>
                <c:pt idx="2">
                  <c:v>34.9</c:v>
                </c:pt>
                <c:pt idx="3">
                  <c:v>38.799999999999997</c:v>
                </c:pt>
                <c:pt idx="4">
                  <c:v>42.1</c:v>
                </c:pt>
                <c:pt idx="5">
                  <c:v>42.4</c:v>
                </c:pt>
                <c:pt idx="6">
                  <c:v>40.4</c:v>
                </c:pt>
                <c:pt idx="7">
                  <c:v>48.1</c:v>
                </c:pt>
                <c:pt idx="8">
                  <c:v>42.5</c:v>
                </c:pt>
                <c:pt idx="9">
                  <c:v>40.200000000000003</c:v>
                </c:pt>
                <c:pt idx="10">
                  <c:v>40.9</c:v>
                </c:pt>
                <c:pt idx="11">
                  <c:v>41.3</c:v>
                </c:pt>
                <c:pt idx="12">
                  <c:v>34.1</c:v>
                </c:pt>
                <c:pt idx="13">
                  <c:v>52.5</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B7F3-7C44-994B-76F2C5FCBD80}"/>
            </c:ext>
          </c:extLst>
        </c:ser>
        <c:dLbls>
          <c:dLblPos val="t"/>
          <c:showLegendKey val="0"/>
          <c:showVal val="1"/>
          <c:showCatName val="0"/>
          <c:showSerName val="0"/>
          <c:showPercent val="0"/>
          <c:showBubbleSize val="0"/>
        </c:dLbls>
        <c:axId val="696753264"/>
        <c:axId val="696852960"/>
      </c:scatterChart>
      <c:valAx>
        <c:axId val="696753264"/>
        <c:scaling>
          <c:orientation val="minMax"/>
          <c:max val="70"/>
          <c:min val="40"/>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Household Final Consumption Expenditure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55"/>
          <c:min val="30"/>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Operating Surplus and MIxed</a:t>
                </a:r>
                <a:r>
                  <a:rPr lang="en-US" baseline="0"/>
                  <a:t> Income</a:t>
                </a: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Household Final Consumption Expenditure vs Gross Capital Formation - % of GDP - 2022 - </a:t>
            </a:r>
            <a:r>
              <a:rPr lang="en-US" sz="1400" b="1" i="0" u="none" strike="noStrike" kern="1200" cap="none" spc="0" normalizeH="0" baseline="0">
                <a:solidFill>
                  <a:sysClr val="windowText" lastClr="000000"/>
                </a:solidFill>
              </a:rPr>
              <a:t>EU15 less UK-US</a:t>
            </a:r>
            <a:endParaRPr lang="en-US"/>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9C304D4B-3F09-F740-80CF-EBD8EF2F1C6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A2-1C46-B7B4-463427E89047}"/>
                </c:ext>
              </c:extLst>
            </c:dLbl>
            <c:dLbl>
              <c:idx val="1"/>
              <c:tx>
                <c:rich>
                  <a:bodyPr/>
                  <a:lstStyle/>
                  <a:p>
                    <a:fld id="{A2FD1B63-8970-344F-BE41-211BF0CC56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A2-1C46-B7B4-463427E89047}"/>
                </c:ext>
              </c:extLst>
            </c:dLbl>
            <c:dLbl>
              <c:idx val="2"/>
              <c:tx>
                <c:rich>
                  <a:bodyPr/>
                  <a:lstStyle/>
                  <a:p>
                    <a:fld id="{7725334A-9C90-0A4B-923E-D5455C56760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A2-1C46-B7B4-463427E89047}"/>
                </c:ext>
              </c:extLst>
            </c:dLbl>
            <c:dLbl>
              <c:idx val="3"/>
              <c:tx>
                <c:rich>
                  <a:bodyPr/>
                  <a:lstStyle/>
                  <a:p>
                    <a:fld id="{85A8DE9A-BD62-6041-B50E-DECE990FEC3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A2-1C46-B7B4-463427E89047}"/>
                </c:ext>
              </c:extLst>
            </c:dLbl>
            <c:dLbl>
              <c:idx val="4"/>
              <c:tx>
                <c:rich>
                  <a:bodyPr/>
                  <a:lstStyle/>
                  <a:p>
                    <a:fld id="{892857E3-ACF2-F746-926D-D1329C15906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A2-1C46-B7B4-463427E89047}"/>
                </c:ext>
              </c:extLst>
            </c:dLbl>
            <c:dLbl>
              <c:idx val="5"/>
              <c:tx>
                <c:rich>
                  <a:bodyPr/>
                  <a:lstStyle/>
                  <a:p>
                    <a:fld id="{823A72CE-6867-C24F-8051-A5709FE9D2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BA2-1C46-B7B4-463427E89047}"/>
                </c:ext>
              </c:extLst>
            </c:dLbl>
            <c:dLbl>
              <c:idx val="6"/>
              <c:tx>
                <c:rich>
                  <a:bodyPr/>
                  <a:lstStyle/>
                  <a:p>
                    <a:fld id="{013A9D60-F073-BF48-84D5-E3F2B245019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BA2-1C46-B7B4-463427E89047}"/>
                </c:ext>
              </c:extLst>
            </c:dLbl>
            <c:dLbl>
              <c:idx val="7"/>
              <c:tx>
                <c:rich>
                  <a:bodyPr/>
                  <a:lstStyle/>
                  <a:p>
                    <a:fld id="{D1812D62-A379-C243-9C71-83F6FC6FACC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BA2-1C46-B7B4-463427E89047}"/>
                </c:ext>
              </c:extLst>
            </c:dLbl>
            <c:dLbl>
              <c:idx val="8"/>
              <c:tx>
                <c:rich>
                  <a:bodyPr/>
                  <a:lstStyle/>
                  <a:p>
                    <a:fld id="{B04384CD-2685-4F4B-BD43-C0FE173C05F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BA2-1C46-B7B4-463427E89047}"/>
                </c:ext>
              </c:extLst>
            </c:dLbl>
            <c:dLbl>
              <c:idx val="9"/>
              <c:tx>
                <c:rich>
                  <a:bodyPr/>
                  <a:lstStyle/>
                  <a:p>
                    <a:fld id="{A1264F02-4F29-ED44-B4BB-00419421777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BA2-1C46-B7B4-463427E89047}"/>
                </c:ext>
              </c:extLst>
            </c:dLbl>
            <c:dLbl>
              <c:idx val="10"/>
              <c:tx>
                <c:rich>
                  <a:bodyPr/>
                  <a:lstStyle/>
                  <a:p>
                    <a:fld id="{0140917F-5290-2F4E-B987-BA191EA2EA6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BA2-1C46-B7B4-463427E89047}"/>
                </c:ext>
              </c:extLst>
            </c:dLbl>
            <c:dLbl>
              <c:idx val="11"/>
              <c:tx>
                <c:rich>
                  <a:bodyPr/>
                  <a:lstStyle/>
                  <a:p>
                    <a:fld id="{EB401ACF-7202-AE4D-90C1-F38FE68975C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BA2-1C46-B7B4-463427E89047}"/>
                </c:ext>
              </c:extLst>
            </c:dLbl>
            <c:dLbl>
              <c:idx val="12"/>
              <c:tx>
                <c:rich>
                  <a:bodyPr/>
                  <a:lstStyle/>
                  <a:p>
                    <a:fld id="{9C28A363-9026-A744-8B71-7A4ABE453E3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BA2-1C46-B7B4-463427E89047}"/>
                </c:ext>
              </c:extLst>
            </c:dLbl>
            <c:dLbl>
              <c:idx val="13"/>
              <c:tx>
                <c:rich>
                  <a:bodyPr/>
                  <a:lstStyle/>
                  <a:p>
                    <a:fld id="{84EA07C0-1D99-4846-A219-F794A57A78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BA2-1C46-B7B4-463427E8904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xVal>
            <c:numRef>
              <c:f>'Correlations Report'!$B$32:$B$45</c:f>
              <c:numCache>
                <c:formatCode>#,##0.00</c:formatCode>
                <c:ptCount val="14"/>
                <c:pt idx="0">
                  <c:v>43.2</c:v>
                </c:pt>
                <c:pt idx="1">
                  <c:v>42.9</c:v>
                </c:pt>
                <c:pt idx="2">
                  <c:v>43.7</c:v>
                </c:pt>
                <c:pt idx="3">
                  <c:v>51.1</c:v>
                </c:pt>
                <c:pt idx="4">
                  <c:v>52.2</c:v>
                </c:pt>
                <c:pt idx="5">
                  <c:v>56.9</c:v>
                </c:pt>
                <c:pt idx="6">
                  <c:v>51.2</c:v>
                </c:pt>
                <c:pt idx="7">
                  <c:v>59.6</c:v>
                </c:pt>
                <c:pt idx="8">
                  <c:v>50.7</c:v>
                </c:pt>
                <c:pt idx="9">
                  <c:v>64.2</c:v>
                </c:pt>
                <c:pt idx="10">
                  <c:v>51.5</c:v>
                </c:pt>
                <c:pt idx="11">
                  <c:v>68</c:v>
                </c:pt>
                <c:pt idx="12">
                  <c:v>53.4</c:v>
                </c:pt>
                <c:pt idx="13">
                  <c:v>68.5</c:v>
                </c:pt>
              </c:numCache>
            </c:numRef>
          </c:xVal>
          <c:yVal>
            <c:numRef>
              <c:f>'Correlations Report'!$D$32:$D$45</c:f>
              <c:numCache>
                <c:formatCode>#,##0.00</c:formatCode>
                <c:ptCount val="14"/>
                <c:pt idx="0">
                  <c:v>23.9</c:v>
                </c:pt>
                <c:pt idx="1">
                  <c:v>21.2</c:v>
                </c:pt>
                <c:pt idx="2">
                  <c:v>28.3</c:v>
                </c:pt>
                <c:pt idx="3">
                  <c:v>25</c:v>
                </c:pt>
                <c:pt idx="4">
                  <c:v>24.7</c:v>
                </c:pt>
                <c:pt idx="5">
                  <c:v>21.5</c:v>
                </c:pt>
                <c:pt idx="6">
                  <c:v>27.5</c:v>
                </c:pt>
                <c:pt idx="7">
                  <c:v>22.7</c:v>
                </c:pt>
                <c:pt idx="8">
                  <c:v>27.1</c:v>
                </c:pt>
                <c:pt idx="9">
                  <c:v>20.7</c:v>
                </c:pt>
                <c:pt idx="10">
                  <c:v>26.3</c:v>
                </c:pt>
                <c:pt idx="11">
                  <c:v>22.1</c:v>
                </c:pt>
                <c:pt idx="12">
                  <c:v>26.5</c:v>
                </c:pt>
                <c:pt idx="13">
                  <c:v>21.1</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EBA2-1C46-B7B4-463427E89047}"/>
            </c:ext>
          </c:extLst>
        </c:ser>
        <c:dLbls>
          <c:dLblPos val="t"/>
          <c:showLegendKey val="0"/>
          <c:showVal val="1"/>
          <c:showCatName val="0"/>
          <c:showSerName val="0"/>
          <c:showPercent val="0"/>
          <c:showBubbleSize val="0"/>
        </c:dLbls>
        <c:axId val="696753264"/>
        <c:axId val="696852960"/>
      </c:scatterChart>
      <c:valAx>
        <c:axId val="696753264"/>
        <c:scaling>
          <c:orientation val="minMax"/>
          <c:max val="70"/>
          <c:min val="40"/>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Household Final Consumption Expenditure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30"/>
          <c:min val="20"/>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Gross Capital Formation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Household Final Consumption Expenditure vs Final Consumption Expenditure of General Government - % of GDP - 2022 - </a:t>
            </a:r>
            <a:r>
              <a:rPr lang="en-US" sz="1400" b="1" i="0" u="none" strike="noStrike" kern="1200" cap="none" spc="0" normalizeH="0" baseline="0">
                <a:solidFill>
                  <a:sysClr val="windowText" lastClr="000000"/>
                </a:solidFill>
              </a:rPr>
              <a:t>EU15 less UK-US</a:t>
            </a:r>
            <a:endParaRPr lang="en-US"/>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A2EF6276-7B4C-3D48-9137-5574DCFDABB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98F-984F-B8BD-D3A2B0F44A93}"/>
                </c:ext>
              </c:extLst>
            </c:dLbl>
            <c:dLbl>
              <c:idx val="1"/>
              <c:tx>
                <c:rich>
                  <a:bodyPr/>
                  <a:lstStyle/>
                  <a:p>
                    <a:fld id="{13EDBEEF-C31A-E744-81B7-65E9EC8554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98F-984F-B8BD-D3A2B0F44A93}"/>
                </c:ext>
              </c:extLst>
            </c:dLbl>
            <c:dLbl>
              <c:idx val="2"/>
              <c:tx>
                <c:rich>
                  <a:bodyPr/>
                  <a:lstStyle/>
                  <a:p>
                    <a:fld id="{C3EA7AD8-E9E0-024D-8B99-0138C7E0EDE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8F-984F-B8BD-D3A2B0F44A93}"/>
                </c:ext>
              </c:extLst>
            </c:dLbl>
            <c:dLbl>
              <c:idx val="3"/>
              <c:tx>
                <c:rich>
                  <a:bodyPr/>
                  <a:lstStyle/>
                  <a:p>
                    <a:fld id="{6635B278-23D0-8147-A4E6-A74D0FB3F84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8F-984F-B8BD-D3A2B0F44A93}"/>
                </c:ext>
              </c:extLst>
            </c:dLbl>
            <c:dLbl>
              <c:idx val="4"/>
              <c:tx>
                <c:rich>
                  <a:bodyPr/>
                  <a:lstStyle/>
                  <a:p>
                    <a:fld id="{28F341E2-D85B-F94F-A425-4264E590216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8F-984F-B8BD-D3A2B0F44A93}"/>
                </c:ext>
              </c:extLst>
            </c:dLbl>
            <c:dLbl>
              <c:idx val="5"/>
              <c:tx>
                <c:rich>
                  <a:bodyPr/>
                  <a:lstStyle/>
                  <a:p>
                    <a:fld id="{E935189C-4E0A-F84B-A5C1-93A567321FE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8F-984F-B8BD-D3A2B0F44A93}"/>
                </c:ext>
              </c:extLst>
            </c:dLbl>
            <c:dLbl>
              <c:idx val="6"/>
              <c:tx>
                <c:rich>
                  <a:bodyPr/>
                  <a:lstStyle/>
                  <a:p>
                    <a:fld id="{254669F1-FD5E-E44F-BC8C-017FDE19F0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8F-984F-B8BD-D3A2B0F44A93}"/>
                </c:ext>
              </c:extLst>
            </c:dLbl>
            <c:dLbl>
              <c:idx val="7"/>
              <c:tx>
                <c:rich>
                  <a:bodyPr/>
                  <a:lstStyle/>
                  <a:p>
                    <a:fld id="{4342D2D7-ADEC-174F-A094-7FB24DBD3C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8F-984F-B8BD-D3A2B0F44A93}"/>
                </c:ext>
              </c:extLst>
            </c:dLbl>
            <c:dLbl>
              <c:idx val="8"/>
              <c:tx>
                <c:rich>
                  <a:bodyPr/>
                  <a:lstStyle/>
                  <a:p>
                    <a:fld id="{31FB935D-D893-E341-A8F7-5B19E1F42D4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8F-984F-B8BD-D3A2B0F44A93}"/>
                </c:ext>
              </c:extLst>
            </c:dLbl>
            <c:dLbl>
              <c:idx val="9"/>
              <c:tx>
                <c:rich>
                  <a:bodyPr/>
                  <a:lstStyle/>
                  <a:p>
                    <a:fld id="{9E33A643-BC0D-7340-88AC-5CF9DCC87C6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8F-984F-B8BD-D3A2B0F44A93}"/>
                </c:ext>
              </c:extLst>
            </c:dLbl>
            <c:dLbl>
              <c:idx val="10"/>
              <c:tx>
                <c:rich>
                  <a:bodyPr/>
                  <a:lstStyle/>
                  <a:p>
                    <a:fld id="{FC353A0F-1813-2243-BFFA-4EBCD103DF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8F-984F-B8BD-D3A2B0F44A93}"/>
                </c:ext>
              </c:extLst>
            </c:dLbl>
            <c:dLbl>
              <c:idx val="11"/>
              <c:tx>
                <c:rich>
                  <a:bodyPr/>
                  <a:lstStyle/>
                  <a:p>
                    <a:fld id="{B6032827-9220-DC4E-B042-E04C1DBF34B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8F-984F-B8BD-D3A2B0F44A93}"/>
                </c:ext>
              </c:extLst>
            </c:dLbl>
            <c:dLbl>
              <c:idx val="12"/>
              <c:tx>
                <c:rich>
                  <a:bodyPr/>
                  <a:lstStyle/>
                  <a:p>
                    <a:fld id="{EBD2D590-6C02-F142-B705-49FDA04BCB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8F-984F-B8BD-D3A2B0F44A93}"/>
                </c:ext>
              </c:extLst>
            </c:dLbl>
            <c:dLbl>
              <c:idx val="13"/>
              <c:tx>
                <c:rich>
                  <a:bodyPr/>
                  <a:lstStyle/>
                  <a:p>
                    <a:fld id="{847DF644-2BCC-0046-BCF8-11BC4EF8777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98F-984F-B8BD-D3A2B0F44A9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xVal>
            <c:numRef>
              <c:f>'Correlations Report'!$B$32:$B$45</c:f>
              <c:numCache>
                <c:formatCode>#,##0.00</c:formatCode>
                <c:ptCount val="14"/>
                <c:pt idx="0">
                  <c:v>43.2</c:v>
                </c:pt>
                <c:pt idx="1">
                  <c:v>42.9</c:v>
                </c:pt>
                <c:pt idx="2">
                  <c:v>43.7</c:v>
                </c:pt>
                <c:pt idx="3">
                  <c:v>51.1</c:v>
                </c:pt>
                <c:pt idx="4">
                  <c:v>52.2</c:v>
                </c:pt>
                <c:pt idx="5">
                  <c:v>56.9</c:v>
                </c:pt>
                <c:pt idx="6">
                  <c:v>51.2</c:v>
                </c:pt>
                <c:pt idx="7">
                  <c:v>59.6</c:v>
                </c:pt>
                <c:pt idx="8">
                  <c:v>50.7</c:v>
                </c:pt>
                <c:pt idx="9">
                  <c:v>64.2</c:v>
                </c:pt>
                <c:pt idx="10">
                  <c:v>51.5</c:v>
                </c:pt>
                <c:pt idx="11">
                  <c:v>68</c:v>
                </c:pt>
                <c:pt idx="12">
                  <c:v>53.4</c:v>
                </c:pt>
                <c:pt idx="13">
                  <c:v>68.5</c:v>
                </c:pt>
              </c:numCache>
            </c:numRef>
          </c:xVal>
          <c:yVal>
            <c:numRef>
              <c:f>'Correlations Report'!$C$32:$C$45</c:f>
              <c:numCache>
                <c:formatCode>#,##0.00</c:formatCode>
                <c:ptCount val="14"/>
                <c:pt idx="0">
                  <c:v>21.8</c:v>
                </c:pt>
                <c:pt idx="1">
                  <c:v>25.1</c:v>
                </c:pt>
                <c:pt idx="2">
                  <c:v>24.8</c:v>
                </c:pt>
                <c:pt idx="3">
                  <c:v>21.9</c:v>
                </c:pt>
                <c:pt idx="4">
                  <c:v>21.3</c:v>
                </c:pt>
                <c:pt idx="5">
                  <c:v>20.399999999999999</c:v>
                </c:pt>
                <c:pt idx="6">
                  <c:v>20.6</c:v>
                </c:pt>
                <c:pt idx="7">
                  <c:v>19.2</c:v>
                </c:pt>
                <c:pt idx="8">
                  <c:v>23.8</c:v>
                </c:pt>
                <c:pt idx="9">
                  <c:v>17.600000000000001</c:v>
                </c:pt>
                <c:pt idx="10">
                  <c:v>24</c:v>
                </c:pt>
                <c:pt idx="11">
                  <c:v>13.7</c:v>
                </c:pt>
                <c:pt idx="12">
                  <c:v>24</c:v>
                </c:pt>
                <c:pt idx="13">
                  <c:v>20.100000000000001</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D98F-984F-B8BD-D3A2B0F44A93}"/>
            </c:ext>
          </c:extLst>
        </c:ser>
        <c:dLbls>
          <c:dLblPos val="t"/>
          <c:showLegendKey val="0"/>
          <c:showVal val="1"/>
          <c:showCatName val="0"/>
          <c:showSerName val="0"/>
          <c:showPercent val="0"/>
          <c:showBubbleSize val="0"/>
        </c:dLbls>
        <c:axId val="696753264"/>
        <c:axId val="696852960"/>
      </c:scatterChart>
      <c:valAx>
        <c:axId val="696753264"/>
        <c:scaling>
          <c:orientation val="minMax"/>
          <c:max val="70"/>
          <c:min val="40"/>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Household Final Consumption Expenditure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27"/>
          <c:min val="17"/>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Final Consumption</a:t>
                </a:r>
                <a:r>
                  <a:rPr lang="en-US" baseline="0"/>
                  <a:t> Expenditure of General Government</a:t>
                </a:r>
                <a:endParaRPr lang="en-US"/>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r>
              <a:rPr lang="en-US"/>
              <a:t>Exports</a:t>
            </a:r>
            <a:r>
              <a:rPr lang="en-US" baseline="0"/>
              <a:t> of Goods and Services </a:t>
            </a:r>
            <a:r>
              <a:rPr lang="en-US"/>
              <a:t>vs Imports of Goods and Services - % of GDP - 2022 - </a:t>
            </a:r>
            <a:r>
              <a:rPr lang="en-US" sz="1400" b="1" i="0" u="none" strike="noStrike" kern="1200" cap="none" spc="0" normalizeH="0" baseline="0">
                <a:solidFill>
                  <a:sysClr val="windowText" lastClr="000000"/>
                </a:solidFill>
              </a:rPr>
              <a:t>EU15 less UK-US</a:t>
            </a:r>
            <a:endParaRPr lang="en-US"/>
          </a:p>
        </c:rich>
      </c:tx>
      <c:overlay val="0"/>
      <c:spPr>
        <a:noFill/>
        <a:ln>
          <a:noFill/>
        </a:ln>
        <a:effectLst/>
      </c:spPr>
      <c:txPr>
        <a:bodyPr rot="0" spcFirstLastPara="1" vertOverflow="ellipsis" vert="horz" wrap="square" anchor="ctr" anchorCtr="1"/>
        <a:lstStyle/>
        <a:p>
          <a:pPr>
            <a:defRPr sz="1440" b="1" i="0" u="none" strike="noStrike" kern="1200" cap="none" spc="0" normalizeH="0" baseline="0">
              <a:solidFill>
                <a:schemeClr val="dk1"/>
              </a:solidFill>
              <a:latin typeface="+mn-lt"/>
              <a:ea typeface="+mn-ea"/>
              <a:cs typeface="+mn-cs"/>
            </a:defRPr>
          </a:pPr>
          <a:endParaRPr lang="en-IT"/>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dLbls>
            <c:dLbl>
              <c:idx val="0"/>
              <c:tx>
                <c:rich>
                  <a:bodyPr/>
                  <a:lstStyle/>
                  <a:p>
                    <a:fld id="{4EF73278-A1D6-594C-8EBB-0D4C6374725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EB1-A14D-BA39-6762A082621B}"/>
                </c:ext>
              </c:extLst>
            </c:dLbl>
            <c:dLbl>
              <c:idx val="1"/>
              <c:tx>
                <c:rich>
                  <a:bodyPr/>
                  <a:lstStyle/>
                  <a:p>
                    <a:fld id="{98ECF79A-9F90-BB45-AE25-CC2075ECE41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EB1-A14D-BA39-6762A082621B}"/>
                </c:ext>
              </c:extLst>
            </c:dLbl>
            <c:dLbl>
              <c:idx val="2"/>
              <c:tx>
                <c:rich>
                  <a:bodyPr/>
                  <a:lstStyle/>
                  <a:p>
                    <a:fld id="{84AEC5F6-237A-914C-B3FA-9137592C956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EB1-A14D-BA39-6762A082621B}"/>
                </c:ext>
              </c:extLst>
            </c:dLbl>
            <c:dLbl>
              <c:idx val="3"/>
              <c:tx>
                <c:rich>
                  <a:bodyPr/>
                  <a:lstStyle/>
                  <a:p>
                    <a:fld id="{5EECF7AA-B7A4-F740-B117-86C044F65D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EB1-A14D-BA39-6762A082621B}"/>
                </c:ext>
              </c:extLst>
            </c:dLbl>
            <c:dLbl>
              <c:idx val="4"/>
              <c:tx>
                <c:rich>
                  <a:bodyPr/>
                  <a:lstStyle/>
                  <a:p>
                    <a:fld id="{360C2B77-71DD-CC4E-AE82-E708306730C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EB1-A14D-BA39-6762A082621B}"/>
                </c:ext>
              </c:extLst>
            </c:dLbl>
            <c:dLbl>
              <c:idx val="5"/>
              <c:tx>
                <c:rich>
                  <a:bodyPr/>
                  <a:lstStyle/>
                  <a:p>
                    <a:fld id="{D7E7AD62-847C-DC45-A4A7-BD9ACB2E16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EB1-A14D-BA39-6762A082621B}"/>
                </c:ext>
              </c:extLst>
            </c:dLbl>
            <c:dLbl>
              <c:idx val="6"/>
              <c:tx>
                <c:rich>
                  <a:bodyPr/>
                  <a:lstStyle/>
                  <a:p>
                    <a:fld id="{914426C5-5880-3B4B-9265-8CA1C767C28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EB1-A14D-BA39-6762A082621B}"/>
                </c:ext>
              </c:extLst>
            </c:dLbl>
            <c:dLbl>
              <c:idx val="7"/>
              <c:tx>
                <c:rich>
                  <a:bodyPr/>
                  <a:lstStyle/>
                  <a:p>
                    <a:fld id="{C6B4E4EA-0239-484B-ACFA-76DB4843C6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EB1-A14D-BA39-6762A082621B}"/>
                </c:ext>
              </c:extLst>
            </c:dLbl>
            <c:dLbl>
              <c:idx val="8"/>
              <c:tx>
                <c:rich>
                  <a:bodyPr/>
                  <a:lstStyle/>
                  <a:p>
                    <a:fld id="{F2ACA44A-8E13-CA4A-B126-C203E23B8A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EB1-A14D-BA39-6762A082621B}"/>
                </c:ext>
              </c:extLst>
            </c:dLbl>
            <c:dLbl>
              <c:idx val="9"/>
              <c:tx>
                <c:rich>
                  <a:bodyPr/>
                  <a:lstStyle/>
                  <a:p>
                    <a:fld id="{A249D435-E625-7E4A-8810-0C9AF689D26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EB1-A14D-BA39-6762A082621B}"/>
                </c:ext>
              </c:extLst>
            </c:dLbl>
            <c:dLbl>
              <c:idx val="10"/>
              <c:tx>
                <c:rich>
                  <a:bodyPr/>
                  <a:lstStyle/>
                  <a:p>
                    <a:fld id="{75CCB736-75F3-A646-8EAD-0079647645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EB1-A14D-BA39-6762A082621B}"/>
                </c:ext>
              </c:extLst>
            </c:dLbl>
            <c:dLbl>
              <c:idx val="11"/>
              <c:tx>
                <c:rich>
                  <a:bodyPr/>
                  <a:lstStyle/>
                  <a:p>
                    <a:fld id="{B53AB87F-8FD2-1C4B-A34A-DA1C001EAA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EB1-A14D-BA39-6762A082621B}"/>
                </c:ext>
              </c:extLst>
            </c:dLbl>
            <c:dLbl>
              <c:idx val="12"/>
              <c:tx>
                <c:rich>
                  <a:bodyPr/>
                  <a:lstStyle/>
                  <a:p>
                    <a:fld id="{0C45F977-73C8-9643-B468-BAD9476D307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EB1-A14D-BA39-6762A082621B}"/>
                </c:ext>
              </c:extLst>
            </c:dLbl>
            <c:dLbl>
              <c:idx val="13"/>
              <c:tx>
                <c:rich>
                  <a:bodyPr/>
                  <a:lstStyle/>
                  <a:p>
                    <a:fld id="{C923784A-E9BB-2546-9647-27C85C7952C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EB1-A14D-BA39-6762A082621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xVal>
            <c:numRef>
              <c:f>'Correlations Report'!$E$32:$E$45</c:f>
              <c:numCache>
                <c:formatCode>#,##0.00</c:formatCode>
                <c:ptCount val="14"/>
                <c:pt idx="0">
                  <c:v>70</c:v>
                </c:pt>
                <c:pt idx="1">
                  <c:v>93.8</c:v>
                </c:pt>
                <c:pt idx="2">
                  <c:v>53</c:v>
                </c:pt>
                <c:pt idx="3">
                  <c:v>50.9</c:v>
                </c:pt>
                <c:pt idx="4">
                  <c:v>56.3</c:v>
                </c:pt>
                <c:pt idx="5">
                  <c:v>40.9</c:v>
                </c:pt>
                <c:pt idx="6">
                  <c:v>62.1</c:v>
                </c:pt>
                <c:pt idx="7">
                  <c:v>36.6</c:v>
                </c:pt>
                <c:pt idx="8">
                  <c:v>95.7</c:v>
                </c:pt>
                <c:pt idx="9">
                  <c:v>49.6</c:v>
                </c:pt>
                <c:pt idx="10">
                  <c:v>45.3</c:v>
                </c:pt>
                <c:pt idx="11">
                  <c:v>11.600000000000001</c:v>
                </c:pt>
                <c:pt idx="12">
                  <c:v>34.700000000000003</c:v>
                </c:pt>
                <c:pt idx="13">
                  <c:v>49.1</c:v>
                </c:pt>
              </c:numCache>
            </c:numRef>
          </c:xVal>
          <c:yVal>
            <c:numRef>
              <c:f>'Correlations Report'!$F$32:$F$45</c:f>
              <c:numCache>
                <c:formatCode>#,##0.00</c:formatCode>
                <c:ptCount val="14"/>
                <c:pt idx="0">
                  <c:v>58.9</c:v>
                </c:pt>
                <c:pt idx="1">
                  <c:v>83</c:v>
                </c:pt>
                <c:pt idx="2">
                  <c:v>49.9</c:v>
                </c:pt>
                <c:pt idx="3">
                  <c:v>49</c:v>
                </c:pt>
                <c:pt idx="4">
                  <c:v>54.5</c:v>
                </c:pt>
                <c:pt idx="5">
                  <c:v>39.700000000000003</c:v>
                </c:pt>
                <c:pt idx="6">
                  <c:v>61.6</c:v>
                </c:pt>
                <c:pt idx="7">
                  <c:v>38.1</c:v>
                </c:pt>
                <c:pt idx="8">
                  <c:v>97.4</c:v>
                </c:pt>
                <c:pt idx="9">
                  <c:v>52</c:v>
                </c:pt>
                <c:pt idx="10">
                  <c:v>47.7</c:v>
                </c:pt>
                <c:pt idx="11">
                  <c:v>15.4</c:v>
                </c:pt>
                <c:pt idx="12">
                  <c:v>38.6</c:v>
                </c:pt>
                <c:pt idx="13">
                  <c:v>58.9</c:v>
                </c:pt>
              </c:numCache>
            </c:numRef>
          </c:yVal>
          <c:smooth val="0"/>
          <c:extLst>
            <c:ext xmlns:c15="http://schemas.microsoft.com/office/drawing/2012/chart" uri="{02D57815-91ED-43cb-92C2-25804820EDAC}">
              <c15:datalabelsRange>
                <c15:f>'Correlations Report'!$A$32:$A$45</c15:f>
                <c15:dlblRangeCache>
                  <c:ptCount val="14"/>
                  <c:pt idx="0">
                    <c:v>DNK</c:v>
                  </c:pt>
                  <c:pt idx="1">
                    <c:v>NLD</c:v>
                  </c:pt>
                  <c:pt idx="2">
                    <c:v>SWE</c:v>
                  </c:pt>
                  <c:pt idx="3">
                    <c:v>DEU</c:v>
                  </c:pt>
                  <c:pt idx="4">
                    <c:v>EU27</c:v>
                  </c:pt>
                  <c:pt idx="5">
                    <c:v>ESP</c:v>
                  </c:pt>
                  <c:pt idx="6">
                    <c:v>AUT</c:v>
                  </c:pt>
                  <c:pt idx="7">
                    <c:v>ITA</c:v>
                  </c:pt>
                  <c:pt idx="8">
                    <c:v>BEL</c:v>
                  </c:pt>
                  <c:pt idx="9">
                    <c:v>PRT</c:v>
                  </c:pt>
                  <c:pt idx="10">
                    <c:v>FIN</c:v>
                  </c:pt>
                  <c:pt idx="11">
                    <c:v>USA</c:v>
                  </c:pt>
                  <c:pt idx="12">
                    <c:v>FRA</c:v>
                  </c:pt>
                  <c:pt idx="13">
                    <c:v>GRC</c:v>
                  </c:pt>
                </c15:dlblRangeCache>
              </c15:datalabelsRange>
            </c:ext>
            <c:ext xmlns:c16="http://schemas.microsoft.com/office/drawing/2014/chart" uri="{C3380CC4-5D6E-409C-BE32-E72D297353CC}">
              <c16:uniqueId val="{0000000F-4EB1-A14D-BA39-6762A082621B}"/>
            </c:ext>
          </c:extLst>
        </c:ser>
        <c:dLbls>
          <c:dLblPos val="t"/>
          <c:showLegendKey val="0"/>
          <c:showVal val="1"/>
          <c:showCatName val="0"/>
          <c:showSerName val="0"/>
          <c:showPercent val="0"/>
          <c:showBubbleSize val="0"/>
        </c:dLbls>
        <c:axId val="696753264"/>
        <c:axId val="696852960"/>
      </c:scatterChart>
      <c:valAx>
        <c:axId val="696753264"/>
        <c:scaling>
          <c:orientation val="minMax"/>
          <c:max val="100"/>
          <c:min val="10"/>
        </c:scaling>
        <c:delete val="0"/>
        <c:axPos val="b"/>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Exports of Goods and Services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solidFill>
                <a:latin typeface="+mn-lt"/>
                <a:ea typeface="+mn-ea"/>
                <a:cs typeface="+mn-cs"/>
              </a:defRPr>
            </a:pPr>
            <a:endParaRPr lang="en-IT"/>
          </a:p>
        </c:txPr>
        <c:crossAx val="696852960"/>
        <c:crosses val="autoZero"/>
        <c:crossBetween val="midCat"/>
      </c:valAx>
      <c:valAx>
        <c:axId val="696852960"/>
        <c:scaling>
          <c:orientation val="minMax"/>
          <c:max val="100"/>
          <c:min val="10"/>
        </c:scaling>
        <c:delete val="0"/>
        <c:axPos val="l"/>
        <c:title>
          <c:tx>
            <c:rich>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a:t>Imports of Goods and Services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title>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696753264"/>
        <c:crosses val="autoZero"/>
        <c:crossBetween val="midCat"/>
      </c:valAx>
      <c:spPr>
        <a:noFill/>
        <a:ln w="25400">
          <a:noFill/>
        </a:ln>
        <a:effectLst/>
      </c:spPr>
    </c:plotArea>
    <c:plotVisOnly val="1"/>
    <c:dispBlanksAs val="gap"/>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pivot25</c:name>
    <c:fmtId val="3"/>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Gross value added</a:t>
            </a:r>
            <a:r>
              <a:rPr lang="en-US" baseline="0"/>
              <a:t> -</a:t>
            </a:r>
            <a:r>
              <a:rPr lang="en-US"/>
              <a:t> 2022 - EU15 less UK-</a:t>
            </a:r>
            <a:r>
              <a:rPr lang="en-US" baseline="0"/>
              <a:t>US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barChart>
        <c:barDir val="col"/>
        <c:grouping val="clustered"/>
        <c:varyColors val="1"/>
        <c:ser>
          <c:idx val="0"/>
          <c:order val="0"/>
          <c:tx>
            <c:strRef>
              <c:f>EU_US_Report!$C$65:$C$66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B0A-DC40-A4FB-3610F83D4A9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B0A-DC40-A4FB-3610F83D4A9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B0A-DC40-A4FB-3610F83D4A9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B0A-DC40-A4FB-3610F83D4A9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B0A-DC40-A4FB-3610F83D4A9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B0A-DC40-A4FB-3610F83D4A9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4B0A-DC40-A4FB-3610F83D4A9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4B0A-DC40-A4FB-3610F83D4A9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4B0A-DC40-A4FB-3610F83D4A9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4B0A-DC40-A4FB-3610F83D4A9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4B0A-DC40-A4FB-3610F83D4A9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4B0A-DC40-A4FB-3610F83D4A9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4B0A-DC40-A4FB-3610F83D4A9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4B0A-DC40-A4FB-3610F83D4A9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4B0A-DC40-A4FB-3610F83D4A9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4B0A-DC40-A4FB-3610F83D4A9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4B0A-DC40-A4FB-3610F83D4A9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4B0A-DC40-A4FB-3610F83D4A9C}"/>
              </c:ext>
            </c:extLst>
          </c:dPt>
          <c:cat>
            <c:multiLvlStrRef>
              <c:f>EU_US_Report!$A$67:$B$81</c:f>
              <c:multiLvlStrCache>
                <c:ptCount val="15"/>
                <c:lvl>
                  <c:pt idx="0">
                    <c:v>Ireland</c:v>
                  </c:pt>
                  <c:pt idx="1">
                    <c:v>Spain</c:v>
                  </c:pt>
                  <c:pt idx="2">
                    <c:v>Luxembourg</c:v>
                  </c:pt>
                  <c:pt idx="3">
                    <c:v>Germany</c:v>
                  </c:pt>
                  <c:pt idx="4">
                    <c:v>European Union - 27 countries (from 2020)</c:v>
                  </c:pt>
                  <c:pt idx="5">
                    <c:v>Italy</c:v>
                  </c:pt>
                  <c:pt idx="6">
                    <c:v>Netherlands</c:v>
                  </c:pt>
                  <c:pt idx="7">
                    <c:v>Belgium</c:v>
                  </c:pt>
                  <c:pt idx="8">
                    <c:v>Austria</c:v>
                  </c:pt>
                  <c:pt idx="9">
                    <c:v>France</c:v>
                  </c:pt>
                  <c:pt idx="10">
                    <c:v>Sweden</c:v>
                  </c:pt>
                  <c:pt idx="11">
                    <c:v>Denmark</c:v>
                  </c:pt>
                  <c:pt idx="12">
                    <c:v>Greece</c:v>
                  </c:pt>
                  <c:pt idx="13">
                    <c:v>Finland</c:v>
                  </c:pt>
                  <c:pt idx="14">
                    <c:v>Portugal</c:v>
                  </c:pt>
                </c:lvl>
                <c:lvl>
                  <c:pt idx="0">
                    <c:v>Value added, gross</c:v>
                  </c:pt>
                </c:lvl>
              </c:multiLvlStrCache>
            </c:multiLvlStrRef>
          </c:cat>
          <c:val>
            <c:numRef>
              <c:f>EU_US_Report!$C$67:$C$81</c:f>
              <c:numCache>
                <c:formatCode>#,##0.00</c:formatCode>
                <c:ptCount val="15"/>
                <c:pt idx="0">
                  <c:v>95.2</c:v>
                </c:pt>
                <c:pt idx="1">
                  <c:v>91</c:v>
                </c:pt>
                <c:pt idx="2">
                  <c:v>91</c:v>
                </c:pt>
                <c:pt idx="3">
                  <c:v>90.5</c:v>
                </c:pt>
                <c:pt idx="4">
                  <c:v>89.9</c:v>
                </c:pt>
                <c:pt idx="5">
                  <c:v>89.9</c:v>
                </c:pt>
                <c:pt idx="6">
                  <c:v>89.7</c:v>
                </c:pt>
                <c:pt idx="7">
                  <c:v>89.7</c:v>
                </c:pt>
                <c:pt idx="8">
                  <c:v>89.6</c:v>
                </c:pt>
                <c:pt idx="9">
                  <c:v>89.5</c:v>
                </c:pt>
                <c:pt idx="10">
                  <c:v>89.1</c:v>
                </c:pt>
                <c:pt idx="11">
                  <c:v>88.1</c:v>
                </c:pt>
                <c:pt idx="12">
                  <c:v>87.9</c:v>
                </c:pt>
                <c:pt idx="13">
                  <c:v>87</c:v>
                </c:pt>
                <c:pt idx="14">
                  <c:v>86.6</c:v>
                </c:pt>
              </c:numCache>
            </c:numRef>
          </c:val>
          <c:extLst>
            <c:ext xmlns:c16="http://schemas.microsoft.com/office/drawing/2014/chart" uri="{C3380CC4-5D6E-409C-BE32-E72D297353CC}">
              <c16:uniqueId val="{00000000-BEDA-544E-9EB4-F7E13422D595}"/>
            </c:ext>
          </c:extLst>
        </c:ser>
        <c:dLbls>
          <c:showLegendKey val="0"/>
          <c:showVal val="0"/>
          <c:showCatName val="0"/>
          <c:showSerName val="0"/>
          <c:showPercent val="0"/>
          <c:showBubbleSize val="0"/>
        </c:dLbls>
        <c:gapWidth val="219"/>
        <c:overlap val="-27"/>
        <c:axId val="41691535"/>
        <c:axId val="23669375"/>
      </c:barChart>
      <c:catAx>
        <c:axId val="4169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23669375"/>
        <c:crosses val="autoZero"/>
        <c:auto val="1"/>
        <c:lblAlgn val="ctr"/>
        <c:lblOffset val="100"/>
        <c:noMultiLvlLbl val="0"/>
      </c:catAx>
      <c:valAx>
        <c:axId val="236693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416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pivot7</c:name>
    <c:fmtId val="7"/>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Italy - Decomposition of GDP - Expenditure side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s>
    <c:plotArea>
      <c:layout/>
      <c:pieChart>
        <c:varyColors val="1"/>
        <c:ser>
          <c:idx val="0"/>
          <c:order val="0"/>
          <c:tx>
            <c:strRef>
              <c:f>EU_US_Report!$B$49:$B$50</c:f>
              <c:strCache>
                <c:ptCount val="1"/>
                <c:pt idx="0">
                  <c:v>Italy</c:v>
                </c:pt>
              </c:strCache>
            </c:strRef>
          </c:tx>
          <c:dPt>
            <c:idx val="0"/>
            <c:bubble3D val="0"/>
            <c:spPr>
              <a:solidFill>
                <a:schemeClr val="accent1"/>
              </a:solidFill>
              <a:ln>
                <a:noFill/>
              </a:ln>
              <a:effectLst/>
            </c:spPr>
            <c:extLst>
              <c:ext xmlns:c16="http://schemas.microsoft.com/office/drawing/2014/chart" uri="{C3380CC4-5D6E-409C-BE32-E72D297353CC}">
                <c16:uniqueId val="{00000001-502B-F64B-B118-E25DBAE8307E}"/>
              </c:ext>
            </c:extLst>
          </c:dPt>
          <c:dPt>
            <c:idx val="1"/>
            <c:bubble3D val="0"/>
            <c:spPr>
              <a:solidFill>
                <a:schemeClr val="accent2"/>
              </a:solidFill>
              <a:ln>
                <a:noFill/>
              </a:ln>
              <a:effectLst/>
            </c:spPr>
            <c:extLst>
              <c:ext xmlns:c16="http://schemas.microsoft.com/office/drawing/2014/chart" uri="{C3380CC4-5D6E-409C-BE32-E72D297353CC}">
                <c16:uniqueId val="{00000003-502B-F64B-B118-E25DBAE8307E}"/>
              </c:ext>
            </c:extLst>
          </c:dPt>
          <c:dPt>
            <c:idx val="2"/>
            <c:bubble3D val="0"/>
            <c:spPr>
              <a:solidFill>
                <a:schemeClr val="accent3"/>
              </a:solidFill>
              <a:ln>
                <a:noFill/>
              </a:ln>
              <a:effectLst/>
            </c:spPr>
            <c:extLst>
              <c:ext xmlns:c16="http://schemas.microsoft.com/office/drawing/2014/chart" uri="{C3380CC4-5D6E-409C-BE32-E72D297353CC}">
                <c16:uniqueId val="{00000005-502B-F64B-B118-E25DBAE8307E}"/>
              </c:ext>
            </c:extLst>
          </c:dPt>
          <c:dPt>
            <c:idx val="3"/>
            <c:bubble3D val="0"/>
            <c:spPr>
              <a:solidFill>
                <a:schemeClr val="accent4"/>
              </a:solidFill>
              <a:ln>
                <a:noFill/>
              </a:ln>
              <a:effectLst/>
            </c:spPr>
            <c:extLst>
              <c:ext xmlns:c16="http://schemas.microsoft.com/office/drawing/2014/chart" uri="{C3380CC4-5D6E-409C-BE32-E72D297353CC}">
                <c16:uniqueId val="{00000007-502B-F64B-B118-E25DBAE8307E}"/>
              </c:ext>
            </c:extLst>
          </c:dPt>
          <c:dPt>
            <c:idx val="4"/>
            <c:bubble3D val="0"/>
            <c:spPr>
              <a:solidFill>
                <a:schemeClr val="accent5"/>
              </a:solidFill>
              <a:ln>
                <a:noFill/>
              </a:ln>
              <a:effectLst/>
            </c:spPr>
            <c:extLst>
              <c:ext xmlns:c16="http://schemas.microsoft.com/office/drawing/2014/chart" uri="{C3380CC4-5D6E-409C-BE32-E72D297353CC}">
                <c16:uniqueId val="{00000009-502B-F64B-B118-E25DBAE8307E}"/>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EU_US_Report!$B$51:$B$55</c:f>
              <c:numCache>
                <c:formatCode>#,##0.00</c:formatCode>
                <c:ptCount val="5"/>
                <c:pt idx="0">
                  <c:v>59.6</c:v>
                </c:pt>
                <c:pt idx="1">
                  <c:v>19.2</c:v>
                </c:pt>
                <c:pt idx="2">
                  <c:v>21.9</c:v>
                </c:pt>
                <c:pt idx="3">
                  <c:v>0.7</c:v>
                </c:pt>
                <c:pt idx="4">
                  <c:v>-1.5</c:v>
                </c:pt>
              </c:numCache>
            </c:numRef>
          </c:val>
          <c:extLst>
            <c:ext xmlns:c16="http://schemas.microsoft.com/office/drawing/2014/chart" uri="{C3380CC4-5D6E-409C-BE32-E72D297353CC}">
              <c16:uniqueId val="{0000000A-502B-F64B-B118-E25DBAE8307E}"/>
            </c:ext>
          </c:extLst>
        </c:ser>
        <c:ser>
          <c:idx val="1"/>
          <c:order val="1"/>
          <c:tx>
            <c:strRef>
              <c:f>EU_US_Report!$C$49:$C$50</c:f>
              <c:strCache>
                <c:ptCount val="1"/>
                <c:pt idx="0">
                  <c:v>France</c:v>
                </c:pt>
              </c:strCache>
            </c:strRef>
          </c:tx>
          <c:dPt>
            <c:idx val="0"/>
            <c:bubble3D val="0"/>
            <c:spPr>
              <a:solidFill>
                <a:schemeClr val="accent1"/>
              </a:solidFill>
              <a:ln>
                <a:noFill/>
              </a:ln>
              <a:effectLst/>
            </c:spPr>
            <c:extLst>
              <c:ext xmlns:c16="http://schemas.microsoft.com/office/drawing/2014/chart" uri="{C3380CC4-5D6E-409C-BE32-E72D297353CC}">
                <c16:uniqueId val="{0000000C-502B-F64B-B118-E25DBAE8307E}"/>
              </c:ext>
            </c:extLst>
          </c:dPt>
          <c:dPt>
            <c:idx val="1"/>
            <c:bubble3D val="0"/>
            <c:spPr>
              <a:solidFill>
                <a:schemeClr val="accent2"/>
              </a:solidFill>
              <a:ln>
                <a:noFill/>
              </a:ln>
              <a:effectLst/>
            </c:spPr>
            <c:extLst>
              <c:ext xmlns:c16="http://schemas.microsoft.com/office/drawing/2014/chart" uri="{C3380CC4-5D6E-409C-BE32-E72D297353CC}">
                <c16:uniqueId val="{0000000E-502B-F64B-B118-E25DBAE8307E}"/>
              </c:ext>
            </c:extLst>
          </c:dPt>
          <c:dPt>
            <c:idx val="2"/>
            <c:bubble3D val="0"/>
            <c:spPr>
              <a:solidFill>
                <a:schemeClr val="accent3"/>
              </a:solidFill>
              <a:ln>
                <a:noFill/>
              </a:ln>
              <a:effectLst/>
            </c:spPr>
            <c:extLst>
              <c:ext xmlns:c16="http://schemas.microsoft.com/office/drawing/2014/chart" uri="{C3380CC4-5D6E-409C-BE32-E72D297353CC}">
                <c16:uniqueId val="{00000010-502B-F64B-B118-E25DBAE8307E}"/>
              </c:ext>
            </c:extLst>
          </c:dPt>
          <c:dPt>
            <c:idx val="3"/>
            <c:bubble3D val="0"/>
            <c:spPr>
              <a:solidFill>
                <a:schemeClr val="accent4"/>
              </a:solidFill>
              <a:ln>
                <a:noFill/>
              </a:ln>
              <a:effectLst/>
            </c:spPr>
            <c:extLst>
              <c:ext xmlns:c16="http://schemas.microsoft.com/office/drawing/2014/chart" uri="{C3380CC4-5D6E-409C-BE32-E72D297353CC}">
                <c16:uniqueId val="{00000012-502B-F64B-B118-E25DBAE8307E}"/>
              </c:ext>
            </c:extLst>
          </c:dPt>
          <c:dPt>
            <c:idx val="4"/>
            <c:bubble3D val="0"/>
            <c:spPr>
              <a:solidFill>
                <a:schemeClr val="accent5"/>
              </a:solidFill>
              <a:ln>
                <a:noFill/>
              </a:ln>
              <a:effectLst/>
            </c:spPr>
            <c:extLst>
              <c:ext xmlns:c16="http://schemas.microsoft.com/office/drawing/2014/chart" uri="{C3380CC4-5D6E-409C-BE32-E72D297353CC}">
                <c16:uniqueId val="{00000014-502B-F64B-B118-E25DBAE8307E}"/>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EU_US_Report!$C$51:$C$55</c:f>
              <c:numCache>
                <c:formatCode>#,##0.00</c:formatCode>
                <c:ptCount val="5"/>
                <c:pt idx="0">
                  <c:v>53.4</c:v>
                </c:pt>
                <c:pt idx="1">
                  <c:v>24</c:v>
                </c:pt>
                <c:pt idx="2">
                  <c:v>25.2</c:v>
                </c:pt>
                <c:pt idx="3">
                  <c:v>1.3</c:v>
                </c:pt>
                <c:pt idx="4">
                  <c:v>-3.8999999999999986</c:v>
                </c:pt>
              </c:numCache>
            </c:numRef>
          </c:val>
          <c:extLst>
            <c:ext xmlns:c16="http://schemas.microsoft.com/office/drawing/2014/chart" uri="{C3380CC4-5D6E-409C-BE32-E72D297353CC}">
              <c16:uniqueId val="{00000015-502B-F64B-B118-E25DBAE8307E}"/>
            </c:ext>
          </c:extLst>
        </c:ser>
        <c:ser>
          <c:idx val="2"/>
          <c:order val="2"/>
          <c:tx>
            <c:strRef>
              <c:f>EU_US_Report!$D$49:$D$50</c:f>
              <c:strCache>
                <c:ptCount val="1"/>
                <c:pt idx="0">
                  <c:v>Germany</c:v>
                </c:pt>
              </c:strCache>
            </c:strRef>
          </c:tx>
          <c:dPt>
            <c:idx val="0"/>
            <c:bubble3D val="0"/>
            <c:spPr>
              <a:solidFill>
                <a:schemeClr val="accent1"/>
              </a:solidFill>
              <a:ln>
                <a:noFill/>
              </a:ln>
              <a:effectLst/>
            </c:spPr>
            <c:extLst>
              <c:ext xmlns:c16="http://schemas.microsoft.com/office/drawing/2014/chart" uri="{C3380CC4-5D6E-409C-BE32-E72D297353CC}">
                <c16:uniqueId val="{00000017-502B-F64B-B118-E25DBAE8307E}"/>
              </c:ext>
            </c:extLst>
          </c:dPt>
          <c:dPt>
            <c:idx val="1"/>
            <c:bubble3D val="0"/>
            <c:spPr>
              <a:solidFill>
                <a:schemeClr val="accent2"/>
              </a:solidFill>
              <a:ln>
                <a:noFill/>
              </a:ln>
              <a:effectLst/>
            </c:spPr>
            <c:extLst>
              <c:ext xmlns:c16="http://schemas.microsoft.com/office/drawing/2014/chart" uri="{C3380CC4-5D6E-409C-BE32-E72D297353CC}">
                <c16:uniqueId val="{00000019-502B-F64B-B118-E25DBAE8307E}"/>
              </c:ext>
            </c:extLst>
          </c:dPt>
          <c:dPt>
            <c:idx val="2"/>
            <c:bubble3D val="0"/>
            <c:spPr>
              <a:solidFill>
                <a:schemeClr val="accent3"/>
              </a:solidFill>
              <a:ln>
                <a:noFill/>
              </a:ln>
              <a:effectLst/>
            </c:spPr>
            <c:extLst>
              <c:ext xmlns:c16="http://schemas.microsoft.com/office/drawing/2014/chart" uri="{C3380CC4-5D6E-409C-BE32-E72D297353CC}">
                <c16:uniqueId val="{0000001B-502B-F64B-B118-E25DBAE8307E}"/>
              </c:ext>
            </c:extLst>
          </c:dPt>
          <c:dPt>
            <c:idx val="3"/>
            <c:bubble3D val="0"/>
            <c:spPr>
              <a:solidFill>
                <a:schemeClr val="accent4"/>
              </a:solidFill>
              <a:ln>
                <a:noFill/>
              </a:ln>
              <a:effectLst/>
            </c:spPr>
            <c:extLst>
              <c:ext xmlns:c16="http://schemas.microsoft.com/office/drawing/2014/chart" uri="{C3380CC4-5D6E-409C-BE32-E72D297353CC}">
                <c16:uniqueId val="{0000001D-502B-F64B-B118-E25DBAE8307E}"/>
              </c:ext>
            </c:extLst>
          </c:dPt>
          <c:dPt>
            <c:idx val="4"/>
            <c:bubble3D val="0"/>
            <c:spPr>
              <a:solidFill>
                <a:schemeClr val="accent5"/>
              </a:solidFill>
              <a:ln>
                <a:noFill/>
              </a:ln>
              <a:effectLst/>
            </c:spPr>
            <c:extLst>
              <c:ext xmlns:c16="http://schemas.microsoft.com/office/drawing/2014/chart" uri="{C3380CC4-5D6E-409C-BE32-E72D297353CC}">
                <c16:uniqueId val="{0000001F-502B-F64B-B118-E25DBAE8307E}"/>
              </c:ext>
            </c:extLst>
          </c:dPt>
          <c:dLbls>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EU_US_Report!$D$51:$D$55</c:f>
              <c:numCache>
                <c:formatCode>#,##0.00</c:formatCode>
                <c:ptCount val="5"/>
                <c:pt idx="0">
                  <c:v>51.1</c:v>
                </c:pt>
                <c:pt idx="1">
                  <c:v>21.9</c:v>
                </c:pt>
                <c:pt idx="2">
                  <c:v>22.1</c:v>
                </c:pt>
                <c:pt idx="3">
                  <c:v>2.9</c:v>
                </c:pt>
                <c:pt idx="4">
                  <c:v>1.8999999999999986</c:v>
                </c:pt>
              </c:numCache>
            </c:numRef>
          </c:val>
          <c:extLst>
            <c:ext xmlns:c16="http://schemas.microsoft.com/office/drawing/2014/chart" uri="{C3380CC4-5D6E-409C-BE32-E72D297353CC}">
              <c16:uniqueId val="{00000020-502B-F64B-B118-E25DBAE8307E}"/>
            </c:ext>
          </c:extLst>
        </c:ser>
        <c:ser>
          <c:idx val="3"/>
          <c:order val="3"/>
          <c:tx>
            <c:strRef>
              <c:f>EU_US_Report!$E$49:$E$50</c:f>
              <c:strCache>
                <c:ptCount val="1"/>
                <c:pt idx="0">
                  <c:v>Spain</c:v>
                </c:pt>
              </c:strCache>
            </c:strRef>
          </c:tx>
          <c:dPt>
            <c:idx val="0"/>
            <c:bubble3D val="0"/>
            <c:spPr>
              <a:solidFill>
                <a:schemeClr val="accent1"/>
              </a:solidFill>
              <a:ln>
                <a:noFill/>
              </a:ln>
              <a:effectLst/>
            </c:spPr>
            <c:extLst>
              <c:ext xmlns:c16="http://schemas.microsoft.com/office/drawing/2014/chart" uri="{C3380CC4-5D6E-409C-BE32-E72D297353CC}">
                <c16:uniqueId val="{0000001F-0F80-664D-BD29-38F91978A430}"/>
              </c:ext>
            </c:extLst>
          </c:dPt>
          <c:dPt>
            <c:idx val="1"/>
            <c:bubble3D val="0"/>
            <c:spPr>
              <a:solidFill>
                <a:schemeClr val="accent2"/>
              </a:solidFill>
              <a:ln>
                <a:noFill/>
              </a:ln>
              <a:effectLst/>
            </c:spPr>
            <c:extLst>
              <c:ext xmlns:c16="http://schemas.microsoft.com/office/drawing/2014/chart" uri="{C3380CC4-5D6E-409C-BE32-E72D297353CC}">
                <c16:uniqueId val="{00000021-0F80-664D-BD29-38F91978A430}"/>
              </c:ext>
            </c:extLst>
          </c:dPt>
          <c:dPt>
            <c:idx val="2"/>
            <c:bubble3D val="0"/>
            <c:spPr>
              <a:solidFill>
                <a:schemeClr val="accent3"/>
              </a:solidFill>
              <a:ln>
                <a:noFill/>
              </a:ln>
              <a:effectLst/>
            </c:spPr>
            <c:extLst>
              <c:ext xmlns:c16="http://schemas.microsoft.com/office/drawing/2014/chart" uri="{C3380CC4-5D6E-409C-BE32-E72D297353CC}">
                <c16:uniqueId val="{00000023-0F80-664D-BD29-38F91978A430}"/>
              </c:ext>
            </c:extLst>
          </c:dPt>
          <c:dPt>
            <c:idx val="3"/>
            <c:bubble3D val="0"/>
            <c:spPr>
              <a:solidFill>
                <a:schemeClr val="accent4"/>
              </a:solidFill>
              <a:ln>
                <a:noFill/>
              </a:ln>
              <a:effectLst/>
            </c:spPr>
            <c:extLst>
              <c:ext xmlns:c16="http://schemas.microsoft.com/office/drawing/2014/chart" uri="{C3380CC4-5D6E-409C-BE32-E72D297353CC}">
                <c16:uniqueId val="{00000025-0F80-664D-BD29-38F91978A430}"/>
              </c:ext>
            </c:extLst>
          </c:dPt>
          <c:dPt>
            <c:idx val="4"/>
            <c:bubble3D val="0"/>
            <c:spPr>
              <a:solidFill>
                <a:schemeClr val="accent5"/>
              </a:solidFill>
              <a:ln>
                <a:noFill/>
              </a:ln>
              <a:effectLst/>
            </c:spPr>
            <c:extLst>
              <c:ext xmlns:c16="http://schemas.microsoft.com/office/drawing/2014/chart" uri="{C3380CC4-5D6E-409C-BE32-E72D297353CC}">
                <c16:uniqueId val="{00000027-0F80-664D-BD29-38F91978A43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EU_US_Report!$E$51:$E$55</c:f>
              <c:numCache>
                <c:formatCode>#,##0.00</c:formatCode>
                <c:ptCount val="5"/>
                <c:pt idx="0">
                  <c:v>56.9</c:v>
                </c:pt>
                <c:pt idx="1">
                  <c:v>20.399999999999999</c:v>
                </c:pt>
                <c:pt idx="2">
                  <c:v>20.100000000000001</c:v>
                </c:pt>
                <c:pt idx="3">
                  <c:v>1.4</c:v>
                </c:pt>
                <c:pt idx="4">
                  <c:v>1.1999999999999957</c:v>
                </c:pt>
              </c:numCache>
            </c:numRef>
          </c:val>
          <c:extLst>
            <c:ext xmlns:c16="http://schemas.microsoft.com/office/drawing/2014/chart" uri="{C3380CC4-5D6E-409C-BE32-E72D297353CC}">
              <c16:uniqueId val="{0000001E-2FB9-A245-A0CC-023E08841AB5}"/>
            </c:ext>
          </c:extLst>
        </c:ser>
        <c:ser>
          <c:idx val="4"/>
          <c:order val="4"/>
          <c:tx>
            <c:strRef>
              <c:f>EU_US_Report!$F$49:$F$50</c:f>
              <c:strCache>
                <c:ptCount val="1"/>
                <c:pt idx="0">
                  <c:v>United States</c:v>
                </c:pt>
              </c:strCache>
            </c:strRef>
          </c:tx>
          <c:dPt>
            <c:idx val="0"/>
            <c:bubble3D val="0"/>
            <c:spPr>
              <a:solidFill>
                <a:schemeClr val="accent1"/>
              </a:solidFill>
              <a:ln>
                <a:noFill/>
              </a:ln>
              <a:effectLst/>
            </c:spPr>
            <c:extLst>
              <c:ext xmlns:c16="http://schemas.microsoft.com/office/drawing/2014/chart" uri="{C3380CC4-5D6E-409C-BE32-E72D297353CC}">
                <c16:uniqueId val="{00000029-0F80-664D-BD29-38F91978A430}"/>
              </c:ext>
            </c:extLst>
          </c:dPt>
          <c:dPt>
            <c:idx val="1"/>
            <c:bubble3D val="0"/>
            <c:spPr>
              <a:solidFill>
                <a:schemeClr val="accent2"/>
              </a:solidFill>
              <a:ln>
                <a:noFill/>
              </a:ln>
              <a:effectLst/>
            </c:spPr>
            <c:extLst>
              <c:ext xmlns:c16="http://schemas.microsoft.com/office/drawing/2014/chart" uri="{C3380CC4-5D6E-409C-BE32-E72D297353CC}">
                <c16:uniqueId val="{0000002B-0F80-664D-BD29-38F91978A430}"/>
              </c:ext>
            </c:extLst>
          </c:dPt>
          <c:dPt>
            <c:idx val="2"/>
            <c:bubble3D val="0"/>
            <c:spPr>
              <a:solidFill>
                <a:schemeClr val="accent3"/>
              </a:solidFill>
              <a:ln>
                <a:noFill/>
              </a:ln>
              <a:effectLst/>
            </c:spPr>
            <c:extLst>
              <c:ext xmlns:c16="http://schemas.microsoft.com/office/drawing/2014/chart" uri="{C3380CC4-5D6E-409C-BE32-E72D297353CC}">
                <c16:uniqueId val="{0000002D-0F80-664D-BD29-38F91978A430}"/>
              </c:ext>
            </c:extLst>
          </c:dPt>
          <c:dPt>
            <c:idx val="3"/>
            <c:bubble3D val="0"/>
            <c:spPr>
              <a:solidFill>
                <a:schemeClr val="accent4"/>
              </a:solidFill>
              <a:ln>
                <a:noFill/>
              </a:ln>
              <a:effectLst/>
            </c:spPr>
            <c:extLst>
              <c:ext xmlns:c16="http://schemas.microsoft.com/office/drawing/2014/chart" uri="{C3380CC4-5D6E-409C-BE32-E72D297353CC}">
                <c16:uniqueId val="{0000002F-0F80-664D-BD29-38F91978A430}"/>
              </c:ext>
            </c:extLst>
          </c:dPt>
          <c:dPt>
            <c:idx val="4"/>
            <c:bubble3D val="0"/>
            <c:spPr>
              <a:solidFill>
                <a:schemeClr val="accent5"/>
              </a:solidFill>
              <a:ln>
                <a:noFill/>
              </a:ln>
              <a:effectLst/>
            </c:spPr>
            <c:extLst>
              <c:ext xmlns:c16="http://schemas.microsoft.com/office/drawing/2014/chart" uri="{C3380CC4-5D6E-409C-BE32-E72D297353CC}">
                <c16:uniqueId val="{00000031-0F80-664D-BD29-38F91978A43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EU_US_Report!$F$51:$F$55</c:f>
              <c:numCache>
                <c:formatCode>#,##0.00</c:formatCode>
                <c:ptCount val="5"/>
                <c:pt idx="0">
                  <c:v>68</c:v>
                </c:pt>
                <c:pt idx="1">
                  <c:v>13.7</c:v>
                </c:pt>
                <c:pt idx="2">
                  <c:v>21.5</c:v>
                </c:pt>
                <c:pt idx="3">
                  <c:v>0.6</c:v>
                </c:pt>
                <c:pt idx="4">
                  <c:v>-3.7999999999999989</c:v>
                </c:pt>
              </c:numCache>
            </c:numRef>
          </c:val>
          <c:extLst>
            <c:ext xmlns:c16="http://schemas.microsoft.com/office/drawing/2014/chart" uri="{C3380CC4-5D6E-409C-BE32-E72D297353CC}">
              <c16:uniqueId val="{0000001F-2FB9-A245-A0CC-023E08841A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pivot7</c:name>
    <c:fmtId val="8"/>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Italy-France-Germany-US-Spain- Decomposition of GDP - Expenditure side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541551246537395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2.3961218836565098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0.11537396121883646"/>
            </c:manualLayout>
          </c:layout>
          <c:spPr>
            <a:solidFill>
              <a:schemeClr val="accent3"/>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12091412742382261"/>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3888888888888889E-3"/>
              <c:y val="1.5650969529085873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12645429362880875"/>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9.0443213296398886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6666666666666666E-2"/>
              <c:y val="1.4421881475341898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2222222222222119E-2"/>
              <c:y val="9.5351931424084452E-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EU_US_Report!$B$49:$B$50</c:f>
              <c:strCache>
                <c:ptCount val="1"/>
                <c:pt idx="0">
                  <c:v>Italy</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EU_US_Report!$B$51:$B$55</c:f>
              <c:numCache>
                <c:formatCode>#,##0.00</c:formatCode>
                <c:ptCount val="5"/>
                <c:pt idx="0">
                  <c:v>59.6</c:v>
                </c:pt>
                <c:pt idx="1">
                  <c:v>19.2</c:v>
                </c:pt>
                <c:pt idx="2">
                  <c:v>21.9</c:v>
                </c:pt>
                <c:pt idx="3">
                  <c:v>0.7</c:v>
                </c:pt>
                <c:pt idx="4">
                  <c:v>-1.5</c:v>
                </c:pt>
              </c:numCache>
            </c:numRef>
          </c:val>
          <c:extLst>
            <c:ext xmlns:c16="http://schemas.microsoft.com/office/drawing/2014/chart" uri="{C3380CC4-5D6E-409C-BE32-E72D297353CC}">
              <c16:uniqueId val="{00000000-4C97-F140-9E03-BCE34B15D90D}"/>
            </c:ext>
          </c:extLst>
        </c:ser>
        <c:ser>
          <c:idx val="1"/>
          <c:order val="1"/>
          <c:tx>
            <c:strRef>
              <c:f>EU_US_Report!$C$49:$C$50</c:f>
              <c:strCache>
                <c:ptCount val="1"/>
                <c:pt idx="0">
                  <c:v>France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FD62-0F45-8E04-5F7F22209AF6}"/>
              </c:ext>
            </c:extLst>
          </c:dPt>
          <c:dPt>
            <c:idx val="1"/>
            <c:invertIfNegative val="0"/>
            <c:bubble3D val="0"/>
            <c:extLst>
              <c:ext xmlns:c16="http://schemas.microsoft.com/office/drawing/2014/chart" uri="{C3380CC4-5D6E-409C-BE32-E72D297353CC}">
                <c16:uniqueId val="{00000001-FD62-0F45-8E04-5F7F22209AF6}"/>
              </c:ext>
            </c:extLst>
          </c:dPt>
          <c:dPt>
            <c:idx val="2"/>
            <c:invertIfNegative val="0"/>
            <c:bubble3D val="0"/>
            <c:extLst>
              <c:ext xmlns:c16="http://schemas.microsoft.com/office/drawing/2014/chart" uri="{C3380CC4-5D6E-409C-BE32-E72D297353CC}">
                <c16:uniqueId val="{00000004-FD62-0F45-8E04-5F7F22209AF6}"/>
              </c:ext>
            </c:extLst>
          </c:dPt>
          <c:dPt>
            <c:idx val="4"/>
            <c:invertIfNegative val="0"/>
            <c:bubble3D val="0"/>
            <c:extLst>
              <c:ext xmlns:c16="http://schemas.microsoft.com/office/drawing/2014/chart" uri="{C3380CC4-5D6E-409C-BE32-E72D297353CC}">
                <c16:uniqueId val="{00000008-FD62-0F45-8E04-5F7F22209AF6}"/>
              </c:ext>
            </c:extLst>
          </c:dPt>
          <c:dLbls>
            <c:dLbl>
              <c:idx val="0"/>
              <c:layout>
                <c:manualLayout>
                  <c:x val="0"/>
                  <c:y val="0.1541551246537395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62-0F45-8E04-5F7F22209AF6}"/>
                </c:ext>
              </c:extLst>
            </c:dLbl>
            <c:dLbl>
              <c:idx val="1"/>
              <c:layout>
                <c:manualLayout>
                  <c:x val="0"/>
                  <c:y val="2.39612188365650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62-0F45-8E04-5F7F22209AF6}"/>
                </c:ext>
              </c:extLst>
            </c:dLbl>
            <c:dLbl>
              <c:idx val="2"/>
              <c:layout>
                <c:manualLayout>
                  <c:x val="-1.3888888888888889E-3"/>
                  <c:y val="1.56509695290858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62-0F45-8E04-5F7F22209AF6}"/>
                </c:ext>
              </c:extLst>
            </c:dLbl>
            <c:dLbl>
              <c:idx val="4"/>
              <c:layout>
                <c:manualLayout>
                  <c:x val="2.2222222222222119E-2"/>
                  <c:y val="9.535193142408445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62-0F45-8E04-5F7F22209AF6}"/>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EU_US_Report!$C$51:$C$55</c:f>
              <c:numCache>
                <c:formatCode>#,##0.00</c:formatCode>
                <c:ptCount val="5"/>
                <c:pt idx="0">
                  <c:v>53.4</c:v>
                </c:pt>
                <c:pt idx="1">
                  <c:v>24</c:v>
                </c:pt>
                <c:pt idx="2">
                  <c:v>25.2</c:v>
                </c:pt>
                <c:pt idx="3">
                  <c:v>1.3</c:v>
                </c:pt>
                <c:pt idx="4">
                  <c:v>-3.8999999999999986</c:v>
                </c:pt>
              </c:numCache>
            </c:numRef>
          </c:val>
          <c:extLst>
            <c:ext xmlns:c16="http://schemas.microsoft.com/office/drawing/2014/chart" uri="{C3380CC4-5D6E-409C-BE32-E72D297353CC}">
              <c16:uniqueId val="{00000001-4C97-F140-9E03-BCE34B15D90D}"/>
            </c:ext>
          </c:extLst>
        </c:ser>
        <c:ser>
          <c:idx val="2"/>
          <c:order val="2"/>
          <c:tx>
            <c:strRef>
              <c:f>EU_US_Report!$D$49:$D$50</c:f>
              <c:strCache>
                <c:ptCount val="1"/>
                <c:pt idx="0">
                  <c:v>Germany</c:v>
                </c:pt>
              </c:strCache>
            </c:strRef>
          </c:tx>
          <c:spPr>
            <a:solidFill>
              <a:schemeClr val="accent3"/>
            </a:solidFill>
            <a:ln>
              <a:noFill/>
            </a:ln>
            <a:effectLst/>
          </c:spPr>
          <c:invertIfNegative val="0"/>
          <c:dPt>
            <c:idx val="1"/>
            <c:invertIfNegative val="0"/>
            <c:bubble3D val="0"/>
            <c:extLst>
              <c:ext xmlns:c16="http://schemas.microsoft.com/office/drawing/2014/chart" uri="{C3380CC4-5D6E-409C-BE32-E72D297353CC}">
                <c16:uniqueId val="{00000002-FD62-0F45-8E04-5F7F22209AF6}"/>
              </c:ext>
            </c:extLst>
          </c:dPt>
          <c:dLbls>
            <c:dLbl>
              <c:idx val="1"/>
              <c:layout>
                <c:manualLayout>
                  <c:x val="2.7777777777777779E-3"/>
                  <c:y val="0.115373961218836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62-0F45-8E04-5F7F22209AF6}"/>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EU_US_Report!$D$51:$D$55</c:f>
              <c:numCache>
                <c:formatCode>#,##0.00</c:formatCode>
                <c:ptCount val="5"/>
                <c:pt idx="0">
                  <c:v>51.1</c:v>
                </c:pt>
                <c:pt idx="1">
                  <c:v>21.9</c:v>
                </c:pt>
                <c:pt idx="2">
                  <c:v>22.1</c:v>
                </c:pt>
                <c:pt idx="3">
                  <c:v>2.9</c:v>
                </c:pt>
                <c:pt idx="4">
                  <c:v>1.8999999999999986</c:v>
                </c:pt>
              </c:numCache>
            </c:numRef>
          </c:val>
          <c:extLst>
            <c:ext xmlns:c16="http://schemas.microsoft.com/office/drawing/2014/chart" uri="{C3380CC4-5D6E-409C-BE32-E72D297353CC}">
              <c16:uniqueId val="{00000002-4C97-F140-9E03-BCE34B15D90D}"/>
            </c:ext>
          </c:extLst>
        </c:ser>
        <c:ser>
          <c:idx val="3"/>
          <c:order val="3"/>
          <c:tx>
            <c:strRef>
              <c:f>EU_US_Report!$E$49:$E$50</c:f>
              <c:strCache>
                <c:ptCount val="1"/>
                <c:pt idx="0">
                  <c:v>Spain</c:v>
                </c:pt>
              </c:strCache>
            </c:strRef>
          </c:tx>
          <c:spPr>
            <a:solidFill>
              <a:schemeClr val="accent4"/>
            </a:solidFill>
            <a:ln>
              <a:noFill/>
            </a:ln>
            <a:effectLst/>
          </c:spPr>
          <c:invertIfNegative val="0"/>
          <c:dPt>
            <c:idx val="2"/>
            <c:invertIfNegative val="0"/>
            <c:bubble3D val="0"/>
            <c:extLst>
              <c:ext xmlns:c16="http://schemas.microsoft.com/office/drawing/2014/chart" uri="{C3380CC4-5D6E-409C-BE32-E72D297353CC}">
                <c16:uniqueId val="{00000006-FD62-0F45-8E04-5F7F22209AF6}"/>
              </c:ext>
            </c:extLst>
          </c:dPt>
          <c:dPt>
            <c:idx val="4"/>
            <c:invertIfNegative val="0"/>
            <c:bubble3D val="0"/>
            <c:extLst>
              <c:ext xmlns:c16="http://schemas.microsoft.com/office/drawing/2014/chart" uri="{C3380CC4-5D6E-409C-BE32-E72D297353CC}">
                <c16:uniqueId val="{00000007-FD62-0F45-8E04-5F7F22209AF6}"/>
              </c:ext>
            </c:extLst>
          </c:dPt>
          <c:dLbls>
            <c:dLbl>
              <c:idx val="2"/>
              <c:layout>
                <c:manualLayout>
                  <c:x val="0"/>
                  <c:y val="9.04432132963988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62-0F45-8E04-5F7F22209AF6}"/>
                </c:ext>
              </c:extLst>
            </c:dLbl>
            <c:dLbl>
              <c:idx val="4"/>
              <c:layout>
                <c:manualLayout>
                  <c:x val="1.6666666666666666E-2"/>
                  <c:y val="1.44218814753418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62-0F45-8E04-5F7F22209AF6}"/>
                </c:ext>
              </c:extLst>
            </c:dLbl>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EU_US_Report!$E$51:$E$55</c:f>
              <c:numCache>
                <c:formatCode>#,##0.00</c:formatCode>
                <c:ptCount val="5"/>
                <c:pt idx="0">
                  <c:v>56.9</c:v>
                </c:pt>
                <c:pt idx="1">
                  <c:v>20.399999999999999</c:v>
                </c:pt>
                <c:pt idx="2">
                  <c:v>20.100000000000001</c:v>
                </c:pt>
                <c:pt idx="3">
                  <c:v>1.4</c:v>
                </c:pt>
                <c:pt idx="4">
                  <c:v>1.1999999999999957</c:v>
                </c:pt>
              </c:numCache>
            </c:numRef>
          </c:val>
          <c:extLst>
            <c:ext xmlns:c16="http://schemas.microsoft.com/office/drawing/2014/chart" uri="{C3380CC4-5D6E-409C-BE32-E72D297353CC}">
              <c16:uniqueId val="{00000000-2234-304B-9635-CBED8451A9D4}"/>
            </c:ext>
          </c:extLst>
        </c:ser>
        <c:ser>
          <c:idx val="4"/>
          <c:order val="4"/>
          <c:tx>
            <c:strRef>
              <c:f>EU_US_Report!$F$49:$F$50</c:f>
              <c:strCache>
                <c:ptCount val="1"/>
                <c:pt idx="0">
                  <c:v>United States</c:v>
                </c:pt>
              </c:strCache>
            </c:strRef>
          </c:tx>
          <c:spPr>
            <a:solidFill>
              <a:schemeClr val="accent5"/>
            </a:solidFill>
            <a:ln>
              <a:noFill/>
            </a:ln>
            <a:effectLst/>
          </c:spPr>
          <c:invertIfNegative val="0"/>
          <c:dPt>
            <c:idx val="1"/>
            <c:invertIfNegative val="0"/>
            <c:bubble3D val="0"/>
            <c:extLst>
              <c:ext xmlns:c16="http://schemas.microsoft.com/office/drawing/2014/chart" uri="{C3380CC4-5D6E-409C-BE32-E72D297353CC}">
                <c16:uniqueId val="{00000003-FD62-0F45-8E04-5F7F22209AF6}"/>
              </c:ext>
            </c:extLst>
          </c:dPt>
          <c:dPt>
            <c:idx val="2"/>
            <c:invertIfNegative val="0"/>
            <c:bubble3D val="0"/>
            <c:extLst>
              <c:ext xmlns:c16="http://schemas.microsoft.com/office/drawing/2014/chart" uri="{C3380CC4-5D6E-409C-BE32-E72D297353CC}">
                <c16:uniqueId val="{00000005-FD62-0F45-8E04-5F7F22209AF6}"/>
              </c:ext>
            </c:extLst>
          </c:dPt>
          <c:dLbls>
            <c:dLbl>
              <c:idx val="1"/>
              <c:layout>
                <c:manualLayout>
                  <c:x val="0"/>
                  <c:y val="0.1209141274238226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62-0F45-8E04-5F7F22209AF6}"/>
                </c:ext>
              </c:extLst>
            </c:dLbl>
            <c:dLbl>
              <c:idx val="2"/>
              <c:layout>
                <c:manualLayout>
                  <c:x val="0"/>
                  <c:y val="0.1264542936288087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62-0F45-8E04-5F7F22209AF6}"/>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EU_US_Report!$A$51:$A$55</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EU_US_Report!$F$51:$F$55</c:f>
              <c:numCache>
                <c:formatCode>#,##0.00</c:formatCode>
                <c:ptCount val="5"/>
                <c:pt idx="0">
                  <c:v>68</c:v>
                </c:pt>
                <c:pt idx="1">
                  <c:v>13.7</c:v>
                </c:pt>
                <c:pt idx="2">
                  <c:v>21.5</c:v>
                </c:pt>
                <c:pt idx="3">
                  <c:v>0.6</c:v>
                </c:pt>
                <c:pt idx="4">
                  <c:v>-3.7999999999999989</c:v>
                </c:pt>
              </c:numCache>
            </c:numRef>
          </c:val>
          <c:extLst>
            <c:ext xmlns:c16="http://schemas.microsoft.com/office/drawing/2014/chart" uri="{C3380CC4-5D6E-409C-BE32-E72D297353CC}">
              <c16:uniqueId val="{00000001-2234-304B-9635-CBED8451A9D4}"/>
            </c:ext>
          </c:extLst>
        </c:ser>
        <c:dLbls>
          <c:dLblPos val="inEnd"/>
          <c:showLegendKey val="0"/>
          <c:showVal val="1"/>
          <c:showCatName val="0"/>
          <c:showSerName val="0"/>
          <c:showPercent val="0"/>
          <c:showBubbleSize val="0"/>
        </c:dLbls>
        <c:gapWidth val="219"/>
        <c:overlap val="-27"/>
        <c:axId val="1652114896"/>
        <c:axId val="1705404144"/>
      </c:barChart>
      <c:catAx>
        <c:axId val="16521148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05404144"/>
        <c:crosses val="autoZero"/>
        <c:auto val="1"/>
        <c:lblAlgn val="ctr"/>
        <c:lblOffset val="100"/>
        <c:noMultiLvlLbl val="0"/>
      </c:catAx>
      <c:valAx>
        <c:axId val="17054041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6521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pivot23</c:name>
    <c:fmtId val="2"/>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Ireland - Decomposition of GDP - Expenditure side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EU_US_Report!$B$38:$B$39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43-0C4F-A363-7196EFE44E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43-0C4F-A363-7196EFE44E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43-0C4F-A363-7196EFE44E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43-0C4F-A363-7196EFE44E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43-0C4F-A363-7196EFE44E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A43-0C4F-A363-7196EFE44E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A43-0C4F-A363-7196EFE44EFB}"/>
              </c:ext>
            </c:extLst>
          </c:dPt>
          <c:dLbls>
            <c:spPr>
              <a:noFill/>
              <a:ln>
                <a:noFill/>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T"/>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EU_US_Report!$A$40:$A$44</c:f>
              <c:strCache>
                <c:ptCount val="5"/>
                <c:pt idx="0">
                  <c:v>Household and NPISH final consumption expenditure</c:v>
                </c:pt>
                <c:pt idx="1">
                  <c:v>Final consumption expenditure of general government</c:v>
                </c:pt>
                <c:pt idx="2">
                  <c:v>Gross fixed capital formation</c:v>
                </c:pt>
                <c:pt idx="3">
                  <c:v>Changes in inventories and acquisitions less disposals of valuables</c:v>
                </c:pt>
                <c:pt idx="4">
                  <c:v>Net Exports</c:v>
                </c:pt>
              </c:strCache>
            </c:strRef>
          </c:cat>
          <c:val>
            <c:numRef>
              <c:f>EU_US_Report!$B$40:$B$44</c:f>
              <c:numCache>
                <c:formatCode>#,##0.00</c:formatCode>
                <c:ptCount val="5"/>
                <c:pt idx="0">
                  <c:v>24.5</c:v>
                </c:pt>
                <c:pt idx="1">
                  <c:v>11.4</c:v>
                </c:pt>
                <c:pt idx="2">
                  <c:v>21.6</c:v>
                </c:pt>
                <c:pt idx="3">
                  <c:v>2.1</c:v>
                </c:pt>
                <c:pt idx="4">
                  <c:v>39.899999999999991</c:v>
                </c:pt>
              </c:numCache>
            </c:numRef>
          </c:val>
          <c:extLst>
            <c:ext xmlns:c16="http://schemas.microsoft.com/office/drawing/2014/chart" uri="{C3380CC4-5D6E-409C-BE32-E72D297353CC}">
              <c16:uniqueId val="{0000000E-2A43-0C4F-A363-7196EFE44E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6809219160104986"/>
          <c:y val="0.74797071418704242"/>
          <c:w val="0.58464895013123375"/>
          <c:h val="0.179514665929916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pivot26</c:name>
    <c:fmtId val="4"/>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Compensation of employees and gross operating surplus-mixed income - % of GDP</a:t>
            </a:r>
            <a:r>
              <a:rPr lang="it-IT" baseline="0"/>
              <a:t> -</a:t>
            </a:r>
            <a:r>
              <a:rPr lang="it-IT"/>
              <a:t> 2022 - EU15</a:t>
            </a:r>
            <a:r>
              <a:rPr lang="it-IT" baseline="0"/>
              <a:t> </a:t>
            </a:r>
            <a:r>
              <a:rPr lang="it-IT"/>
              <a:t>less</a:t>
            </a:r>
            <a:r>
              <a:rPr lang="it-IT" baseline="0"/>
              <a:t> UK</a:t>
            </a:r>
            <a:r>
              <a:rPr lang="it-IT"/>
              <a:t>-US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EU_US_Report!$H$65:$H$66</c:f>
              <c:strCache>
                <c:ptCount val="1"/>
                <c:pt idx="0">
                  <c:v>Compensation of employees</c:v>
                </c:pt>
              </c:strCache>
            </c:strRef>
          </c:tx>
          <c:spPr>
            <a:solidFill>
              <a:schemeClr val="accent1"/>
            </a:solidFill>
            <a:ln>
              <a:noFill/>
            </a:ln>
            <a:effectLst/>
          </c:spPr>
          <c:invertIfNegative val="0"/>
          <c:cat>
            <c:strRef>
              <c:f>EU_US_Report!$G$67:$G$82</c:f>
              <c:strCache>
                <c:ptCount val="16"/>
                <c:pt idx="0">
                  <c:v>Ireland</c:v>
                </c:pt>
                <c:pt idx="1">
                  <c:v>Greece</c:v>
                </c:pt>
                <c:pt idx="2">
                  <c:v>Italy</c:v>
                </c:pt>
                <c:pt idx="3">
                  <c:v>Netherlands</c:v>
                </c:pt>
                <c:pt idx="4">
                  <c:v>Belgium</c:v>
                </c:pt>
                <c:pt idx="5">
                  <c:v>Spain</c:v>
                </c:pt>
                <c:pt idx="6">
                  <c:v>European Union - 27 countries (from 2020)</c:v>
                </c:pt>
                <c:pt idx="7">
                  <c:v>United States</c:v>
                </c:pt>
                <c:pt idx="8">
                  <c:v>Finland</c:v>
                </c:pt>
                <c:pt idx="9">
                  <c:v>Austria</c:v>
                </c:pt>
                <c:pt idx="10">
                  <c:v>Luxembourg</c:v>
                </c:pt>
                <c:pt idx="11">
                  <c:v>Portugal</c:v>
                </c:pt>
                <c:pt idx="12">
                  <c:v>Germany</c:v>
                </c:pt>
                <c:pt idx="13">
                  <c:v>Denmark</c:v>
                </c:pt>
                <c:pt idx="14">
                  <c:v>Sweden</c:v>
                </c:pt>
                <c:pt idx="15">
                  <c:v>France</c:v>
                </c:pt>
              </c:strCache>
            </c:strRef>
          </c:cat>
          <c:val>
            <c:numRef>
              <c:f>EU_US_Report!$H$67:$H$82</c:f>
              <c:numCache>
                <c:formatCode>#,##0.00</c:formatCode>
                <c:ptCount val="16"/>
                <c:pt idx="0">
                  <c:v>24.1</c:v>
                </c:pt>
                <c:pt idx="1">
                  <c:v>34.9</c:v>
                </c:pt>
                <c:pt idx="2">
                  <c:v>40.4</c:v>
                </c:pt>
                <c:pt idx="3">
                  <c:v>47.1</c:v>
                </c:pt>
                <c:pt idx="4">
                  <c:v>48.3</c:v>
                </c:pt>
                <c:pt idx="5">
                  <c:v>47.8</c:v>
                </c:pt>
                <c:pt idx="6">
                  <c:v>46.9</c:v>
                </c:pt>
                <c:pt idx="7">
                  <c:v>52.2</c:v>
                </c:pt>
                <c:pt idx="8">
                  <c:v>46.8</c:v>
                </c:pt>
                <c:pt idx="9">
                  <c:v>48.6</c:v>
                </c:pt>
                <c:pt idx="10">
                  <c:v>49.3</c:v>
                </c:pt>
                <c:pt idx="11">
                  <c:v>46.6</c:v>
                </c:pt>
                <c:pt idx="12">
                  <c:v>52.1</c:v>
                </c:pt>
                <c:pt idx="13">
                  <c:v>48.6</c:v>
                </c:pt>
                <c:pt idx="14">
                  <c:v>45.4</c:v>
                </c:pt>
                <c:pt idx="15">
                  <c:v>52.4</c:v>
                </c:pt>
              </c:numCache>
            </c:numRef>
          </c:val>
          <c:extLst>
            <c:ext xmlns:c16="http://schemas.microsoft.com/office/drawing/2014/chart" uri="{C3380CC4-5D6E-409C-BE32-E72D297353CC}">
              <c16:uniqueId val="{00000000-9868-8A4E-B5AE-22DB09B3677E}"/>
            </c:ext>
          </c:extLst>
        </c:ser>
        <c:ser>
          <c:idx val="1"/>
          <c:order val="1"/>
          <c:tx>
            <c:strRef>
              <c:f>EU_US_Report!$I$65:$I$66</c:f>
              <c:strCache>
                <c:ptCount val="1"/>
                <c:pt idx="0">
                  <c:v>Operating surplus and mixed income, gross</c:v>
                </c:pt>
              </c:strCache>
            </c:strRef>
          </c:tx>
          <c:spPr>
            <a:solidFill>
              <a:schemeClr val="accent2"/>
            </a:solidFill>
            <a:ln>
              <a:noFill/>
            </a:ln>
            <a:effectLst/>
          </c:spPr>
          <c:invertIfNegative val="0"/>
          <c:cat>
            <c:strRef>
              <c:f>EU_US_Report!$G$67:$G$82</c:f>
              <c:strCache>
                <c:ptCount val="16"/>
                <c:pt idx="0">
                  <c:v>Ireland</c:v>
                </c:pt>
                <c:pt idx="1">
                  <c:v>Greece</c:v>
                </c:pt>
                <c:pt idx="2">
                  <c:v>Italy</c:v>
                </c:pt>
                <c:pt idx="3">
                  <c:v>Netherlands</c:v>
                </c:pt>
                <c:pt idx="4">
                  <c:v>Belgium</c:v>
                </c:pt>
                <c:pt idx="5">
                  <c:v>Spain</c:v>
                </c:pt>
                <c:pt idx="6">
                  <c:v>European Union - 27 countries (from 2020)</c:v>
                </c:pt>
                <c:pt idx="7">
                  <c:v>United States</c:v>
                </c:pt>
                <c:pt idx="8">
                  <c:v>Finland</c:v>
                </c:pt>
                <c:pt idx="9">
                  <c:v>Austria</c:v>
                </c:pt>
                <c:pt idx="10">
                  <c:v>Luxembourg</c:v>
                </c:pt>
                <c:pt idx="11">
                  <c:v>Portugal</c:v>
                </c:pt>
                <c:pt idx="12">
                  <c:v>Germany</c:v>
                </c:pt>
                <c:pt idx="13">
                  <c:v>Denmark</c:v>
                </c:pt>
                <c:pt idx="14">
                  <c:v>Sweden</c:v>
                </c:pt>
                <c:pt idx="15">
                  <c:v>France</c:v>
                </c:pt>
              </c:strCache>
            </c:strRef>
          </c:cat>
          <c:val>
            <c:numRef>
              <c:f>EU_US_Report!$I$67:$I$82</c:f>
              <c:numCache>
                <c:formatCode>#,##0.00</c:formatCode>
                <c:ptCount val="16"/>
                <c:pt idx="0">
                  <c:v>70.900000000000006</c:v>
                </c:pt>
                <c:pt idx="1">
                  <c:v>52.5</c:v>
                </c:pt>
                <c:pt idx="2">
                  <c:v>48.1</c:v>
                </c:pt>
                <c:pt idx="3">
                  <c:v>43.3</c:v>
                </c:pt>
                <c:pt idx="4">
                  <c:v>42.5</c:v>
                </c:pt>
                <c:pt idx="5">
                  <c:v>42.4</c:v>
                </c:pt>
                <c:pt idx="6">
                  <c:v>42.1</c:v>
                </c:pt>
                <c:pt idx="7">
                  <c:v>41.3</c:v>
                </c:pt>
                <c:pt idx="8">
                  <c:v>40.9</c:v>
                </c:pt>
                <c:pt idx="9">
                  <c:v>40.4</c:v>
                </c:pt>
                <c:pt idx="10">
                  <c:v>40.299999999999997</c:v>
                </c:pt>
                <c:pt idx="11">
                  <c:v>40.200000000000003</c:v>
                </c:pt>
                <c:pt idx="12">
                  <c:v>38.799999999999997</c:v>
                </c:pt>
                <c:pt idx="13">
                  <c:v>38.6</c:v>
                </c:pt>
                <c:pt idx="14">
                  <c:v>34.9</c:v>
                </c:pt>
                <c:pt idx="15">
                  <c:v>34.1</c:v>
                </c:pt>
              </c:numCache>
            </c:numRef>
          </c:val>
          <c:extLst>
            <c:ext xmlns:c16="http://schemas.microsoft.com/office/drawing/2014/chart" uri="{C3380CC4-5D6E-409C-BE32-E72D297353CC}">
              <c16:uniqueId val="{00000001-9868-8A4E-B5AE-22DB09B3677E}"/>
            </c:ext>
          </c:extLst>
        </c:ser>
        <c:dLbls>
          <c:showLegendKey val="0"/>
          <c:showVal val="0"/>
          <c:showCatName val="0"/>
          <c:showSerName val="0"/>
          <c:showPercent val="0"/>
          <c:showBubbleSize val="0"/>
        </c:dLbls>
        <c:gapWidth val="219"/>
        <c:axId val="52754319"/>
        <c:axId val="2090472256"/>
      </c:barChart>
      <c:catAx>
        <c:axId val="5275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2090472256"/>
        <c:crosses val="autoZero"/>
        <c:auto val="1"/>
        <c:lblAlgn val="ctr"/>
        <c:lblOffset val="100"/>
        <c:noMultiLvlLbl val="0"/>
      </c:catAx>
      <c:valAx>
        <c:axId val="2090472256"/>
        <c:scaling>
          <c:orientation val="minMax"/>
          <c:min val="2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52754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pivot8</c:name>
    <c:fmtId val="5"/>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it-IT"/>
              <a:t>France-Germany-Italy-US-Spain - Decomposition of  GDP - Income side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EU_US_Report!$B$93:$B$94</c:f>
              <c:strCache>
                <c:ptCount val="1"/>
                <c:pt idx="0">
                  <c:v>Italy</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EU_US_Report!$B$95:$B$98</c:f>
              <c:numCache>
                <c:formatCode>#,##0.00</c:formatCode>
                <c:ptCount val="4"/>
                <c:pt idx="0">
                  <c:v>29.6</c:v>
                </c:pt>
                <c:pt idx="1">
                  <c:v>10.8</c:v>
                </c:pt>
                <c:pt idx="2">
                  <c:v>48.1</c:v>
                </c:pt>
                <c:pt idx="3">
                  <c:v>11.5</c:v>
                </c:pt>
              </c:numCache>
            </c:numRef>
          </c:val>
          <c:extLst>
            <c:ext xmlns:c16="http://schemas.microsoft.com/office/drawing/2014/chart" uri="{C3380CC4-5D6E-409C-BE32-E72D297353CC}">
              <c16:uniqueId val="{00000000-352F-C641-9F55-5B4E97EF6AEE}"/>
            </c:ext>
          </c:extLst>
        </c:ser>
        <c:ser>
          <c:idx val="1"/>
          <c:order val="1"/>
          <c:tx>
            <c:strRef>
              <c:f>EU_US_Report!$C$93:$C$94</c:f>
              <c:strCache>
                <c:ptCount val="1"/>
                <c:pt idx="0">
                  <c:v>France</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EU_US_Report!$C$95:$C$98</c:f>
              <c:numCache>
                <c:formatCode>#,##0.00</c:formatCode>
                <c:ptCount val="4"/>
                <c:pt idx="0">
                  <c:v>39.5</c:v>
                </c:pt>
                <c:pt idx="1">
                  <c:v>12.9</c:v>
                </c:pt>
                <c:pt idx="2">
                  <c:v>34.1</c:v>
                </c:pt>
                <c:pt idx="3">
                  <c:v>13.6</c:v>
                </c:pt>
              </c:numCache>
            </c:numRef>
          </c:val>
          <c:extLst>
            <c:ext xmlns:c16="http://schemas.microsoft.com/office/drawing/2014/chart" uri="{C3380CC4-5D6E-409C-BE32-E72D297353CC}">
              <c16:uniqueId val="{00000001-352F-C641-9F55-5B4E97EF6AEE}"/>
            </c:ext>
          </c:extLst>
        </c:ser>
        <c:ser>
          <c:idx val="2"/>
          <c:order val="2"/>
          <c:tx>
            <c:strRef>
              <c:f>EU_US_Report!$D$93:$D$94</c:f>
              <c:strCache>
                <c:ptCount val="1"/>
                <c:pt idx="0">
                  <c:v>Germany</c:v>
                </c:pt>
              </c:strCache>
            </c:strRef>
          </c:tx>
          <c:spPr>
            <a:solidFill>
              <a:schemeClr val="accent3"/>
            </a:solidFill>
            <a:ln>
              <a:noFill/>
            </a:ln>
            <a:effectLst/>
          </c:spPr>
          <c:invertIfNegative val="0"/>
          <c:dLbls>
            <c:spPr>
              <a:solidFill>
                <a:schemeClr val="accent3"/>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EU_US_Report!$D$95:$D$98</c:f>
              <c:numCache>
                <c:formatCode>#,##0.00</c:formatCode>
                <c:ptCount val="4"/>
                <c:pt idx="0">
                  <c:v>42.8</c:v>
                </c:pt>
                <c:pt idx="1">
                  <c:v>9.3000000000000007</c:v>
                </c:pt>
                <c:pt idx="2">
                  <c:v>38.799999999999997</c:v>
                </c:pt>
                <c:pt idx="3">
                  <c:v>9.1</c:v>
                </c:pt>
              </c:numCache>
            </c:numRef>
          </c:val>
          <c:extLst>
            <c:ext xmlns:c16="http://schemas.microsoft.com/office/drawing/2014/chart" uri="{C3380CC4-5D6E-409C-BE32-E72D297353CC}">
              <c16:uniqueId val="{00000002-352F-C641-9F55-5B4E97EF6AEE}"/>
            </c:ext>
          </c:extLst>
        </c:ser>
        <c:ser>
          <c:idx val="3"/>
          <c:order val="3"/>
          <c:tx>
            <c:strRef>
              <c:f>EU_US_Report!$E$93:$E$94</c:f>
              <c:strCache>
                <c:ptCount val="1"/>
                <c:pt idx="0">
                  <c:v>Spain</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EU_US_Report!$E$95:$E$98</c:f>
              <c:numCache>
                <c:formatCode>#,##0.00</c:formatCode>
                <c:ptCount val="4"/>
                <c:pt idx="0">
                  <c:v>36.9</c:v>
                </c:pt>
                <c:pt idx="1">
                  <c:v>10.8</c:v>
                </c:pt>
                <c:pt idx="2">
                  <c:v>42.4</c:v>
                </c:pt>
                <c:pt idx="3">
                  <c:v>9.8000000000000007</c:v>
                </c:pt>
              </c:numCache>
            </c:numRef>
          </c:val>
          <c:extLst>
            <c:ext xmlns:c16="http://schemas.microsoft.com/office/drawing/2014/chart" uri="{C3380CC4-5D6E-409C-BE32-E72D297353CC}">
              <c16:uniqueId val="{00000000-3CCF-204A-BC36-B43BF1DBF164}"/>
            </c:ext>
          </c:extLst>
        </c:ser>
        <c:ser>
          <c:idx val="4"/>
          <c:order val="4"/>
          <c:tx>
            <c:strRef>
              <c:f>EU_US_Report!$F$93:$F$94</c:f>
              <c:strCache>
                <c:ptCount val="1"/>
                <c:pt idx="0">
                  <c:v>United States</c:v>
                </c:pt>
              </c:strCache>
            </c:strRef>
          </c:tx>
          <c:spPr>
            <a:solidFill>
              <a:schemeClr val="accent5"/>
            </a:solidFill>
            <a:ln>
              <a:noFill/>
            </a:ln>
            <a:effectLst/>
          </c:spPr>
          <c:invertIfNegative val="0"/>
          <c:dLbls>
            <c:spPr>
              <a:solidFill>
                <a:schemeClr val="accent5"/>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EU_US_Report!$A$95:$A$98</c:f>
              <c:strCache>
                <c:ptCount val="4"/>
                <c:pt idx="0">
                  <c:v>Wages and salaries</c:v>
                </c:pt>
                <c:pt idx="1">
                  <c:v>Employers' social contributions</c:v>
                </c:pt>
                <c:pt idx="2">
                  <c:v>Operating surplus and mixed income, gross</c:v>
                </c:pt>
                <c:pt idx="3">
                  <c:v>Taxes on production and imports less subsidies</c:v>
                </c:pt>
              </c:strCache>
            </c:strRef>
          </c:cat>
          <c:val>
            <c:numRef>
              <c:f>EU_US_Report!$F$95:$F$98</c:f>
              <c:numCache>
                <c:formatCode>#,##0.00</c:formatCode>
                <c:ptCount val="4"/>
                <c:pt idx="0">
                  <c:v>43.2</c:v>
                </c:pt>
                <c:pt idx="1">
                  <c:v>9</c:v>
                </c:pt>
                <c:pt idx="2">
                  <c:v>41.3</c:v>
                </c:pt>
                <c:pt idx="3">
                  <c:v>6.5</c:v>
                </c:pt>
              </c:numCache>
            </c:numRef>
          </c:val>
          <c:extLst>
            <c:ext xmlns:c16="http://schemas.microsoft.com/office/drawing/2014/chart" uri="{C3380CC4-5D6E-409C-BE32-E72D297353CC}">
              <c16:uniqueId val="{00000001-3CCF-204A-BC36-B43BF1DBF164}"/>
            </c:ext>
          </c:extLst>
        </c:ser>
        <c:dLbls>
          <c:dLblPos val="inEnd"/>
          <c:showLegendKey val="0"/>
          <c:showVal val="1"/>
          <c:showCatName val="0"/>
          <c:showSerName val="0"/>
          <c:showPercent val="0"/>
          <c:showBubbleSize val="0"/>
        </c:dLbls>
        <c:gapWidth val="219"/>
        <c:overlap val="-27"/>
        <c:axId val="1704461856"/>
        <c:axId val="1627966688"/>
      </c:barChart>
      <c:catAx>
        <c:axId val="170446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627966688"/>
        <c:crosses val="autoZero"/>
        <c:auto val="1"/>
        <c:lblAlgn val="ctr"/>
        <c:lblOffset val="100"/>
        <c:noMultiLvlLbl val="0"/>
      </c:catAx>
      <c:valAx>
        <c:axId val="1627966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170446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[GDP_Main Components_US_EU.xlsx]EU_US_Report!Tabella pivot27</c:name>
    <c:fmtId val="5"/>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a:t>Gross capital formation - % of GDP</a:t>
            </a:r>
            <a:r>
              <a:rPr lang="en-US" baseline="0"/>
              <a:t> -</a:t>
            </a:r>
            <a:r>
              <a:rPr lang="en-US"/>
              <a:t> 2022 - EU15 less UK</a:t>
            </a:r>
            <a:r>
              <a:rPr lang="en-US" baseline="0"/>
              <a:t>-US - 2022</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barChart>
        <c:barDir val="col"/>
        <c:grouping val="clustered"/>
        <c:varyColors val="1"/>
        <c:ser>
          <c:idx val="0"/>
          <c:order val="0"/>
          <c:tx>
            <c:strRef>
              <c:f>EU_US_Report!$I$90:$I$91</c:f>
              <c:strCache>
                <c:ptCount val="1"/>
                <c:pt idx="0">
                  <c:v>Gross capital formation</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A12-1E4B-9B57-26CC7E38346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A12-1E4B-9B57-26CC7E38346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A12-1E4B-9B57-26CC7E38346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A12-1E4B-9B57-26CC7E38346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A12-1E4B-9B57-26CC7E38346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A12-1E4B-9B57-26CC7E38346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A12-1E4B-9B57-26CC7E38346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A12-1E4B-9B57-26CC7E38346F}"/>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3A12-1E4B-9B57-26CC7E38346F}"/>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3A12-1E4B-9B57-26CC7E38346F}"/>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3A12-1E4B-9B57-26CC7E38346F}"/>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3A12-1E4B-9B57-26CC7E38346F}"/>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3A12-1E4B-9B57-26CC7E38346F}"/>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3A12-1E4B-9B57-26CC7E38346F}"/>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3A12-1E4B-9B57-26CC7E38346F}"/>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3A12-1E4B-9B57-26CC7E38346F}"/>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3A12-1E4B-9B57-26CC7E38346F}"/>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3A12-1E4B-9B57-26CC7E38346F}"/>
              </c:ext>
            </c:extLst>
          </c:dPt>
          <c:cat>
            <c:strRef>
              <c:f>EU_US_Report!$H$92:$H$107</c:f>
              <c:strCache>
                <c:ptCount val="16"/>
                <c:pt idx="0">
                  <c:v>Sweden</c:v>
                </c:pt>
                <c:pt idx="1">
                  <c:v>Austria</c:v>
                </c:pt>
                <c:pt idx="2">
                  <c:v>Belgium</c:v>
                </c:pt>
                <c:pt idx="3">
                  <c:v>France</c:v>
                </c:pt>
                <c:pt idx="4">
                  <c:v>Finland</c:v>
                </c:pt>
                <c:pt idx="5">
                  <c:v>Germany</c:v>
                </c:pt>
                <c:pt idx="6">
                  <c:v>European Union - 27 countries (from 2020)</c:v>
                </c:pt>
                <c:pt idx="7">
                  <c:v>Denmark</c:v>
                </c:pt>
                <c:pt idx="8">
                  <c:v>Ireland</c:v>
                </c:pt>
                <c:pt idx="9">
                  <c:v>Italy</c:v>
                </c:pt>
                <c:pt idx="10">
                  <c:v>United States</c:v>
                </c:pt>
                <c:pt idx="11">
                  <c:v>Spain</c:v>
                </c:pt>
                <c:pt idx="12">
                  <c:v>Netherlands</c:v>
                </c:pt>
                <c:pt idx="13">
                  <c:v>Greece</c:v>
                </c:pt>
                <c:pt idx="14">
                  <c:v>Portugal</c:v>
                </c:pt>
                <c:pt idx="15">
                  <c:v>Luxembourg</c:v>
                </c:pt>
              </c:strCache>
            </c:strRef>
          </c:cat>
          <c:val>
            <c:numRef>
              <c:f>EU_US_Report!$I$92:$I$107</c:f>
              <c:numCache>
                <c:formatCode>#,##0.00</c:formatCode>
                <c:ptCount val="16"/>
                <c:pt idx="0">
                  <c:v>28.3</c:v>
                </c:pt>
                <c:pt idx="1">
                  <c:v>27.5</c:v>
                </c:pt>
                <c:pt idx="2">
                  <c:v>27.1</c:v>
                </c:pt>
                <c:pt idx="3">
                  <c:v>26.5</c:v>
                </c:pt>
                <c:pt idx="4">
                  <c:v>26.3</c:v>
                </c:pt>
                <c:pt idx="5">
                  <c:v>25</c:v>
                </c:pt>
                <c:pt idx="6">
                  <c:v>24.7</c:v>
                </c:pt>
                <c:pt idx="7">
                  <c:v>23.9</c:v>
                </c:pt>
                <c:pt idx="8">
                  <c:v>23.7</c:v>
                </c:pt>
                <c:pt idx="9">
                  <c:v>22.7</c:v>
                </c:pt>
                <c:pt idx="10">
                  <c:v>22.1</c:v>
                </c:pt>
                <c:pt idx="11">
                  <c:v>21.5</c:v>
                </c:pt>
                <c:pt idx="12">
                  <c:v>21.2</c:v>
                </c:pt>
                <c:pt idx="13">
                  <c:v>21.1</c:v>
                </c:pt>
                <c:pt idx="14">
                  <c:v>20.7</c:v>
                </c:pt>
                <c:pt idx="15">
                  <c:v>17.7</c:v>
                </c:pt>
              </c:numCache>
            </c:numRef>
          </c:val>
          <c:extLst>
            <c:ext xmlns:c16="http://schemas.microsoft.com/office/drawing/2014/chart" uri="{C3380CC4-5D6E-409C-BE32-E72D297353CC}">
              <c16:uniqueId val="{00000000-470D-A745-9030-6FA719DFA10D}"/>
            </c:ext>
          </c:extLst>
        </c:ser>
        <c:dLbls>
          <c:showLegendKey val="0"/>
          <c:showVal val="0"/>
          <c:showCatName val="0"/>
          <c:showSerName val="0"/>
          <c:showPercent val="0"/>
          <c:showBubbleSize val="0"/>
        </c:dLbls>
        <c:gapWidth val="219"/>
        <c:overlap val="-27"/>
        <c:axId val="37067647"/>
        <c:axId val="55772127"/>
      </c:barChart>
      <c:catAx>
        <c:axId val="3706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55772127"/>
        <c:crosses val="autoZero"/>
        <c:auto val="1"/>
        <c:lblAlgn val="ctr"/>
        <c:lblOffset val="100"/>
        <c:noMultiLvlLbl val="0"/>
      </c:catAx>
      <c:valAx>
        <c:axId val="55772127"/>
        <c:scaling>
          <c:orientation val="minMax"/>
          <c:min val="15"/>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IT"/>
          </a:p>
        </c:txPr>
        <c:crossAx val="3706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1"/>
      </a:solidFill>
      <a:prstDash val="solid"/>
      <a:miter lim="800000"/>
    </a:ln>
    <a:effectLst/>
  </c:spPr>
  <c:txPr>
    <a:bodyPr/>
    <a:lstStyle/>
    <a:p>
      <a:pPr>
        <a:defRPr sz="1200">
          <a:solidFill>
            <a:schemeClr val="dk1"/>
          </a:solidFill>
          <a:latin typeface="+mn-lt"/>
          <a:ea typeface="+mn-ea"/>
          <a:cs typeface="+mn-cs"/>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data id="1">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500" b="1" i="0" baseline="0">
                <a:effectLst/>
                <a:latin typeface="Times New Roman" panose="02020603050405020304" pitchFamily="18" charset="0"/>
                <a:cs typeface="Times New Roman" panose="02020603050405020304" pitchFamily="18" charset="0"/>
              </a:rPr>
              <a:t>            Decomposition of GDP from Expenditure-side</a:t>
            </a:r>
            <a:endParaRPr lang="en-IT" sz="1500">
              <a:effectLst/>
              <a:latin typeface="Times New Roman" panose="02020603050405020304" pitchFamily="18" charset="0"/>
              <a:cs typeface="Times New Roman" panose="02020603050405020304" pitchFamily="18" charset="0"/>
            </a:endParaRPr>
          </a:p>
          <a:p>
            <a:pPr rtl="0"/>
            <a:r>
              <a:rPr lang="it-IT" sz="1200" b="0" i="0" baseline="0">
                <a:effectLst/>
                <a:latin typeface="Times New Roman" panose="02020603050405020304" pitchFamily="18" charset="0"/>
                <a:cs typeface="Times New Roman" panose="02020603050405020304" pitchFamily="18" charset="0"/>
              </a:rPr>
              <a:t>       PPP Constant 2015 $ per Capita and % Cumulative Frequency - EU15 Excl. UK- 2022</a:t>
            </a:r>
            <a:endParaRPr lang="en-IT"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8ABDBAE0-794E-F347-BF92-1A56FD66FD48}" formatIdx="0">
          <cx:dataLabels pos="inEnd">
            <cx:txPr>
              <a:bodyPr spcFirstLastPara="1" vertOverflow="ellipsis" horzOverflow="overflow" wrap="square" lIns="0" tIns="0" rIns="0" bIns="0" anchor="ctr" anchorCtr="1"/>
              <a:lstStyle/>
              <a:p>
                <a:pPr algn="ctr" rtl="0">
                  <a:defRPr sz="12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1"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0" value="1"/>
          </cx:dataLabels>
          <cx:dataId val="0"/>
          <cx:layoutPr>
            <cx:aggregation/>
          </cx:layoutPr>
          <cx:axisId val="1"/>
        </cx:series>
        <cx:series layoutId="paretoLine" ownerIdx="0" uniqueId="{28673FD1-8F8E-E447-9D43-67879ABFFAF0}" formatIdx="1">
          <cx:axisId val="2"/>
        </cx:series>
        <cx:series layoutId="clusteredColumn" hidden="1" uniqueId="{F7DBEBD6-EE99-EA4A-B53D-DA2994E387AA}" formatIdx="2">
          <cx:dataLabels/>
          <cx:dataId val="1"/>
          <cx:layoutPr>
            <cx:aggregation/>
          </cx:layoutPr>
          <cx:axisId val="1"/>
        </cx:series>
        <cx:series layoutId="paretoLine" ownerIdx="2" uniqueId="{2FD038B8-9D72-F04C-8E2A-1CB6006C736C}" formatIdx="3">
          <cx:axisId val="2"/>
        </cx:series>
      </cx:plotAreaRegion>
      <cx:axis id="0">
        <cx:catScaling gapWidth="0"/>
        <cx:tickLabels/>
        <cx:txPr>
          <a:bodyPr vertOverflow="overflow" horzOverflow="overflow" wrap="square" lIns="0" tIns="0" rIns="0" bIns="0"/>
          <a:lstStyle/>
          <a:p>
            <a:pPr algn="ctr" rtl="0">
              <a:defRPr sz="10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a:latin typeface="Times New Roman" panose="02020603050405020304" pitchFamily="18" charset="0"/>
              <a:cs typeface="Times New Roman" panose="02020603050405020304" pitchFamily="18" charset="0"/>
            </a:endParaRPr>
          </a:p>
        </cx:txPr>
      </cx:axis>
      <cx:axis id="1">
        <cx:valScaling max="25000"/>
        <cx:tickLabels/>
        <cx:txPr>
          <a:bodyPr vertOverflow="overflow" horzOverflow="overflow" wrap="square" lIns="0" tIns="0" rIns="0" bIns="0"/>
          <a:lstStyle/>
          <a:p>
            <a:pPr algn="ctr" rtl="0">
              <a:defRPr sz="12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a:latin typeface="Times New Roman" panose="02020603050405020304" pitchFamily="18" charset="0"/>
              <a:cs typeface="Times New Roman" panose="02020603050405020304" pitchFamily="18" charset="0"/>
            </a:endParaRPr>
          </a:p>
        </cx:txPr>
      </cx:axis>
      <cx:axis id="2">
        <cx:valScaling max="1" min="0"/>
        <cx:units unit="percentage"/>
        <cx:tickLabels/>
        <cx:txPr>
          <a:bodyPr vertOverflow="overflow" horzOverflow="overflow" wrap="square" lIns="0" tIns="0" rIns="0" bIns="0"/>
          <a:lstStyle/>
          <a:p>
            <a:pPr algn="ctr" rtl="0">
              <a:defRPr sz="12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a:latin typeface="Times New Roman" panose="02020603050405020304" pitchFamily="18" charset="0"/>
              <a:cs typeface="Times New Roman" panose="02020603050405020304" pitchFamily="18" charset="0"/>
            </a:endParaRPr>
          </a:p>
        </cx:txPr>
      </cx:axis>
    </cx:plotArea>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200" b="1" i="0" baseline="0">
                <a:effectLst/>
                <a:latin typeface="Times New Roman" panose="02020603050405020304" pitchFamily="18" charset="0"/>
                <a:cs typeface="Times New Roman" panose="02020603050405020304" pitchFamily="18" charset="0"/>
              </a:rPr>
              <a:t>                   </a:t>
            </a:r>
            <a:r>
              <a:rPr lang="en-US" sz="1500" b="1" i="0" baseline="0">
                <a:effectLst/>
                <a:latin typeface="Times New Roman" panose="02020603050405020304" pitchFamily="18" charset="0"/>
                <a:cs typeface="Times New Roman" panose="02020603050405020304" pitchFamily="18" charset="0"/>
              </a:rPr>
              <a:t>Decomposition of GDP from Expenditure-side</a:t>
            </a:r>
            <a:endParaRPr lang="en-IT" sz="1500">
              <a:effectLst/>
              <a:latin typeface="Times New Roman" panose="02020603050405020304" pitchFamily="18" charset="0"/>
              <a:cs typeface="Times New Roman" panose="02020603050405020304" pitchFamily="18" charset="0"/>
            </a:endParaRPr>
          </a:p>
          <a:p>
            <a:pPr rtl="0"/>
            <a:r>
              <a:rPr lang="it-IT" sz="1200" b="0" i="0" baseline="0">
                <a:effectLst/>
                <a:latin typeface="Times New Roman" panose="02020603050405020304" pitchFamily="18" charset="0"/>
                <a:cs typeface="Times New Roman" panose="02020603050405020304" pitchFamily="18" charset="0"/>
              </a:rPr>
              <a:t>       PPP Constant 2015 $ per Capita and % Cumulative Frequency - US - 2022</a:t>
            </a:r>
            <a:endParaRPr lang="en-IT" sz="1200">
              <a:effectLst/>
              <a:latin typeface="Times New Roman" panose="02020603050405020304" pitchFamily="18" charset="0"/>
              <a:cs typeface="Times New Roman" panose="02020603050405020304" pitchFamily="18" charset="0"/>
            </a:endParaRPr>
          </a:p>
        </cx:rich>
      </cx:tx>
    </cx:title>
    <cx:plotArea>
      <cx:plotAreaRegion>
        <cx:series layoutId="clusteredColumn" uniqueId="{58AAAF35-AFD1-BB43-8144-34C9711A2748}" formatIdx="0">
          <cx:dataLabels pos="inEnd">
            <cx:txPr>
              <a:bodyPr spcFirstLastPara="1" vertOverflow="ellipsis" horzOverflow="overflow" wrap="square" lIns="0" tIns="0" rIns="0" bIns="0" anchor="ctr" anchorCtr="1"/>
              <a:lstStyle/>
              <a:p>
                <a:pPr algn="ctr" rtl="0">
                  <a:defRPr sz="12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1"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0" value="1"/>
          </cx:dataLabels>
          <cx:dataId val="0"/>
          <cx:layoutPr>
            <cx:aggregation/>
          </cx:layoutPr>
          <cx:axisId val="1"/>
        </cx:series>
        <cx:series layoutId="paretoLine" ownerIdx="0" uniqueId="{A8E59164-C7BB-D240-845E-D559EE26446A}" formatIdx="1">
          <cx:axisId val="2"/>
        </cx:series>
        <cx:series layoutId="clusteredColumn" hidden="1" uniqueId="{C87360EB-4220-DA4F-9C26-B01EC990BC88}" formatIdx="2">
          <cx:dataLabels/>
          <cx:dataId val="1"/>
          <cx:layoutPr>
            <cx:aggregation/>
          </cx:layoutPr>
          <cx:axisId val="1"/>
        </cx:series>
        <cx:series layoutId="paretoLine" ownerIdx="2" uniqueId="{DCDF6C68-E558-9346-9B10-FE83916EFFCC}" formatIdx="3">
          <cx:axisId val="2"/>
        </cx:series>
      </cx:plotAreaRegion>
      <cx:axis id="0">
        <cx:catScaling gapWidth="0"/>
        <cx:tickLabels/>
        <cx:txPr>
          <a:bodyPr vertOverflow="overflow" horzOverflow="overflow" wrap="square" lIns="0" tIns="0" rIns="0" bIns="0"/>
          <a:lstStyle/>
          <a:p>
            <a:pPr algn="ctr" rtl="0">
              <a:defRPr sz="10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a:latin typeface="Times New Roman" panose="02020603050405020304" pitchFamily="18" charset="0"/>
              <a:cs typeface="Times New Roman" panose="02020603050405020304" pitchFamily="18" charset="0"/>
            </a:endParaRPr>
          </a:p>
        </cx:txPr>
      </cx:axis>
      <cx:axis id="1">
        <cx:valScaling max="45000"/>
        <cx:tickLabels/>
        <cx:txPr>
          <a:bodyPr vertOverflow="overflow" horzOverflow="overflow" wrap="square" lIns="0" tIns="0" rIns="0" bIns="0"/>
          <a:lstStyle/>
          <a:p>
            <a:pPr algn="ctr" rtl="0">
              <a:defRPr sz="12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a:latin typeface="Times New Roman" panose="02020603050405020304" pitchFamily="18" charset="0"/>
              <a:cs typeface="Times New Roman" panose="02020603050405020304" pitchFamily="18" charset="0"/>
            </a:endParaRPr>
          </a:p>
        </cx:txPr>
      </cx:axis>
      <cx:axis id="2">
        <cx:valScaling max="1" min="0"/>
        <cx:units unit="percentage"/>
        <cx:tickLabels/>
        <cx:txPr>
          <a:bodyPr vertOverflow="overflow" horzOverflow="overflow" wrap="square" lIns="0" tIns="0" rIns="0" bIns="0"/>
          <a:lstStyle/>
          <a:p>
            <a:pPr algn="ctr" rtl="0">
              <a:defRPr sz="12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a:latin typeface="Times New Roman" panose="02020603050405020304" pitchFamily="18" charset="0"/>
              <a:cs typeface="Times New Roman" panose="02020603050405020304" pitchFamily="18" charset="0"/>
            </a:endParaRPr>
          </a:p>
        </cx:txPr>
      </cx:axis>
    </cx:plotArea>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0.xml"/><Relationship Id="rId5" Type="http://schemas.microsoft.com/office/2014/relationships/chartEx" Target="../charts/chartEx2.xml"/><Relationship Id="rId4"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0</xdr:col>
      <xdr:colOff>2184400</xdr:colOff>
      <xdr:row>65</xdr:row>
      <xdr:rowOff>0</xdr:rowOff>
    </xdr:from>
    <xdr:to>
      <xdr:col>1</xdr:col>
      <xdr:colOff>203200</xdr:colOff>
      <xdr:row>68</xdr:row>
      <xdr:rowOff>25400</xdr:rowOff>
    </xdr:to>
    <mc:AlternateContent xmlns:mc="http://schemas.openxmlformats.org/markup-compatibility/2006" xmlns:a14="http://schemas.microsoft.com/office/drawing/2010/main">
      <mc:Choice Requires="a14">
        <xdr:graphicFrame macro="">
          <xdr:nvGraphicFramePr>
            <xdr:cNvPr id="8" name="Series 12">
              <a:extLst>
                <a:ext uri="{FF2B5EF4-FFF2-40B4-BE49-F238E27FC236}">
                  <a16:creationId xmlns:a16="http://schemas.microsoft.com/office/drawing/2014/main" id="{D66833F0-E1A9-6494-27BC-9622349CD721}"/>
                </a:ext>
              </a:extLst>
            </xdr:cNvPr>
            <xdr:cNvGraphicFramePr/>
          </xdr:nvGraphicFramePr>
          <xdr:xfrm>
            <a:off x="0" y="0"/>
            <a:ext cx="0" cy="0"/>
          </xdr:xfrm>
          <a:graphic>
            <a:graphicData uri="http://schemas.microsoft.com/office/drawing/2010/slicer">
              <sle:slicer xmlns:sle="http://schemas.microsoft.com/office/drawing/2010/slicer" name="Series 12"/>
            </a:graphicData>
          </a:graphic>
        </xdr:graphicFrame>
      </mc:Choice>
      <mc:Fallback xmlns="">
        <xdr:sp macro="" textlink="">
          <xdr:nvSpPr>
            <xdr:cNvPr id="0" name=""/>
            <xdr:cNvSpPr>
              <a:spLocks noTextEdit="1"/>
            </xdr:cNvSpPr>
          </xdr:nvSpPr>
          <xdr:spPr>
            <a:xfrm>
              <a:off x="2184400" y="12382500"/>
              <a:ext cx="1866900" cy="5969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0</xdr:col>
      <xdr:colOff>266700</xdr:colOff>
      <xdr:row>64</xdr:row>
      <xdr:rowOff>165101</xdr:rowOff>
    </xdr:from>
    <xdr:to>
      <xdr:col>0</xdr:col>
      <xdr:colOff>2057400</xdr:colOff>
      <xdr:row>68</xdr:row>
      <xdr:rowOff>12701</xdr:rowOff>
    </xdr:to>
    <mc:AlternateContent xmlns:mc="http://schemas.openxmlformats.org/markup-compatibility/2006" xmlns:a14="http://schemas.microsoft.com/office/drawing/2010/main">
      <mc:Choice Requires="a14">
        <xdr:graphicFrame macro="">
          <xdr:nvGraphicFramePr>
            <xdr:cNvPr id="9" name="Unit of measure 1">
              <a:extLst>
                <a:ext uri="{FF2B5EF4-FFF2-40B4-BE49-F238E27FC236}">
                  <a16:creationId xmlns:a16="http://schemas.microsoft.com/office/drawing/2014/main" id="{6B3E6F59-7E98-CC14-9C2D-48FE02F35F9F}"/>
                </a:ext>
              </a:extLst>
            </xdr:cNvPr>
            <xdr:cNvGraphicFramePr/>
          </xdr:nvGraphicFramePr>
          <xdr:xfrm>
            <a:off x="0" y="0"/>
            <a:ext cx="0" cy="0"/>
          </xdr:xfrm>
          <a:graphic>
            <a:graphicData uri="http://schemas.microsoft.com/office/drawing/2010/slicer">
              <sle:slicer xmlns:sle="http://schemas.microsoft.com/office/drawing/2010/slicer" name="Unit of measure 1"/>
            </a:graphicData>
          </a:graphic>
        </xdr:graphicFrame>
      </mc:Choice>
      <mc:Fallback xmlns="">
        <xdr:sp macro="" textlink="">
          <xdr:nvSpPr>
            <xdr:cNvPr id="0" name=""/>
            <xdr:cNvSpPr>
              <a:spLocks noTextEdit="1"/>
            </xdr:cNvSpPr>
          </xdr:nvSpPr>
          <xdr:spPr>
            <a:xfrm>
              <a:off x="266700" y="12357101"/>
              <a:ext cx="1790700" cy="6096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xdr:from>
      <xdr:col>3</xdr:col>
      <xdr:colOff>615950</xdr:colOff>
      <xdr:row>67</xdr:row>
      <xdr:rowOff>120650</xdr:rowOff>
    </xdr:from>
    <xdr:to>
      <xdr:col>15</xdr:col>
      <xdr:colOff>114300</xdr:colOff>
      <xdr:row>90</xdr:row>
      <xdr:rowOff>25400</xdr:rowOff>
    </xdr:to>
    <xdr:graphicFrame macro="">
      <xdr:nvGraphicFramePr>
        <xdr:cNvPr id="10" name="Grafico 9">
          <a:extLst>
            <a:ext uri="{FF2B5EF4-FFF2-40B4-BE49-F238E27FC236}">
              <a16:creationId xmlns:a16="http://schemas.microsoft.com/office/drawing/2014/main" id="{CBF16BCB-F584-62CD-EDEC-81915674B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101600</xdr:colOff>
      <xdr:row>0</xdr:row>
      <xdr:rowOff>127000</xdr:rowOff>
    </xdr:from>
    <xdr:to>
      <xdr:col>0</xdr:col>
      <xdr:colOff>1993900</xdr:colOff>
      <xdr:row>4</xdr:row>
      <xdr:rowOff>25400</xdr:rowOff>
    </xdr:to>
    <mc:AlternateContent xmlns:mc="http://schemas.openxmlformats.org/markup-compatibility/2006" xmlns:a14="http://schemas.microsoft.com/office/drawing/2010/main">
      <mc:Choice Requires="a14">
        <xdr:graphicFrame macro="">
          <xdr:nvGraphicFramePr>
            <xdr:cNvPr id="2" name="Series">
              <a:extLst>
                <a:ext uri="{FF2B5EF4-FFF2-40B4-BE49-F238E27FC236}">
                  <a16:creationId xmlns:a16="http://schemas.microsoft.com/office/drawing/2014/main" id="{C13ADB6C-2255-B30D-BE82-D4A53751A42B}"/>
                </a:ext>
              </a:extLst>
            </xdr:cNvPr>
            <xdr:cNvGraphicFramePr/>
          </xdr:nvGraphicFramePr>
          <xdr:xfrm>
            <a:off x="0" y="0"/>
            <a:ext cx="0" cy="0"/>
          </xdr:xfrm>
          <a:graphic>
            <a:graphicData uri="http://schemas.microsoft.com/office/drawing/2010/slicer">
              <sle:slicer xmlns:sle="http://schemas.microsoft.com/office/drawing/2010/slicer" name="Series"/>
            </a:graphicData>
          </a:graphic>
        </xdr:graphicFrame>
      </mc:Choice>
      <mc:Fallback xmlns="">
        <xdr:sp macro="" textlink="">
          <xdr:nvSpPr>
            <xdr:cNvPr id="0" name=""/>
            <xdr:cNvSpPr>
              <a:spLocks noTextEdit="1"/>
            </xdr:cNvSpPr>
          </xdr:nvSpPr>
          <xdr:spPr>
            <a:xfrm>
              <a:off x="101600" y="127000"/>
              <a:ext cx="18923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2133600</xdr:colOff>
      <xdr:row>0</xdr:row>
      <xdr:rowOff>127001</xdr:rowOff>
    </xdr:from>
    <xdr:to>
      <xdr:col>0</xdr:col>
      <xdr:colOff>3746500</xdr:colOff>
      <xdr:row>4</xdr:row>
      <xdr:rowOff>12700</xdr:rowOff>
    </xdr:to>
    <mc:AlternateContent xmlns:mc="http://schemas.openxmlformats.org/markup-compatibility/2006" xmlns:a14="http://schemas.microsoft.com/office/drawing/2010/main">
      <mc:Choice Requires="a14">
        <xdr:graphicFrame macro="">
          <xdr:nvGraphicFramePr>
            <xdr:cNvPr id="4" name="Approach">
              <a:extLst>
                <a:ext uri="{FF2B5EF4-FFF2-40B4-BE49-F238E27FC236}">
                  <a16:creationId xmlns:a16="http://schemas.microsoft.com/office/drawing/2014/main" id="{8BDE5A32-75C3-9968-A082-6B4303C631E6}"/>
                </a:ext>
              </a:extLst>
            </xdr:cNvPr>
            <xdr:cNvGraphicFramePr/>
          </xdr:nvGraphicFramePr>
          <xdr:xfrm>
            <a:off x="0" y="0"/>
            <a:ext cx="0" cy="0"/>
          </xdr:xfrm>
          <a:graphic>
            <a:graphicData uri="http://schemas.microsoft.com/office/drawing/2010/slicer">
              <sle:slicer xmlns:sle="http://schemas.microsoft.com/office/drawing/2010/slicer" name="Approach"/>
            </a:graphicData>
          </a:graphic>
        </xdr:graphicFrame>
      </mc:Choice>
      <mc:Fallback xmlns="">
        <xdr:sp macro="" textlink="">
          <xdr:nvSpPr>
            <xdr:cNvPr id="0" name=""/>
            <xdr:cNvSpPr>
              <a:spLocks noTextEdit="1"/>
            </xdr:cNvSpPr>
          </xdr:nvSpPr>
          <xdr:spPr>
            <a:xfrm>
              <a:off x="2133600" y="127001"/>
              <a:ext cx="16129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3848100</xdr:colOff>
      <xdr:row>0</xdr:row>
      <xdr:rowOff>152401</xdr:rowOff>
    </xdr:from>
    <xdr:to>
      <xdr:col>1</xdr:col>
      <xdr:colOff>1549400</xdr:colOff>
      <xdr:row>4</xdr:row>
      <xdr:rowOff>12700</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4FFF8EE6-061C-3897-7860-CC7412DB537C}"/>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3848100" y="152401"/>
              <a:ext cx="16002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2794000</xdr:colOff>
      <xdr:row>32</xdr:row>
      <xdr:rowOff>1</xdr:rowOff>
    </xdr:from>
    <xdr:to>
      <xdr:col>1</xdr:col>
      <xdr:colOff>647700</xdr:colOff>
      <xdr:row>35</xdr:row>
      <xdr:rowOff>38100</xdr:rowOff>
    </xdr:to>
    <mc:AlternateContent xmlns:mc="http://schemas.openxmlformats.org/markup-compatibility/2006" xmlns:a14="http://schemas.microsoft.com/office/drawing/2010/main">
      <mc:Choice Requires="a14">
        <xdr:graphicFrame macro="">
          <xdr:nvGraphicFramePr>
            <xdr:cNvPr id="6" name="Approach 1">
              <a:extLst>
                <a:ext uri="{FF2B5EF4-FFF2-40B4-BE49-F238E27FC236}">
                  <a16:creationId xmlns:a16="http://schemas.microsoft.com/office/drawing/2014/main" id="{20F9A709-A572-C573-984C-714472856366}"/>
                </a:ext>
              </a:extLst>
            </xdr:cNvPr>
            <xdr:cNvGraphicFramePr/>
          </xdr:nvGraphicFramePr>
          <xdr:xfrm>
            <a:off x="0" y="0"/>
            <a:ext cx="0" cy="0"/>
          </xdr:xfrm>
          <a:graphic>
            <a:graphicData uri="http://schemas.microsoft.com/office/drawing/2010/slicer">
              <sle:slicer xmlns:sle="http://schemas.microsoft.com/office/drawing/2010/slicer" name="Approach 1"/>
            </a:graphicData>
          </a:graphic>
        </xdr:graphicFrame>
      </mc:Choice>
      <mc:Fallback xmlns="">
        <xdr:sp macro="" textlink="">
          <xdr:nvSpPr>
            <xdr:cNvPr id="0" name=""/>
            <xdr:cNvSpPr>
              <a:spLocks noTextEdit="1"/>
            </xdr:cNvSpPr>
          </xdr:nvSpPr>
          <xdr:spPr>
            <a:xfrm>
              <a:off x="2794000" y="6540501"/>
              <a:ext cx="17526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736600</xdr:colOff>
      <xdr:row>31</xdr:row>
      <xdr:rowOff>177800</xdr:rowOff>
    </xdr:from>
    <xdr:to>
      <xdr:col>2</xdr:col>
      <xdr:colOff>368300</xdr:colOff>
      <xdr:row>35</xdr:row>
      <xdr:rowOff>25400</xdr:rowOff>
    </xdr:to>
    <mc:AlternateContent xmlns:mc="http://schemas.openxmlformats.org/markup-compatibility/2006" xmlns:a14="http://schemas.microsoft.com/office/drawing/2010/main">
      <mc:Choice Requires="a14">
        <xdr:graphicFrame macro="">
          <xdr:nvGraphicFramePr>
            <xdr:cNvPr id="7" name="Level 1">
              <a:extLst>
                <a:ext uri="{FF2B5EF4-FFF2-40B4-BE49-F238E27FC236}">
                  <a16:creationId xmlns:a16="http://schemas.microsoft.com/office/drawing/2014/main" id="{F4B8346D-D443-2117-6A35-9CE0F286F668}"/>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4635500" y="6527800"/>
              <a:ext cx="16383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622300</xdr:colOff>
      <xdr:row>32</xdr:row>
      <xdr:rowOff>12701</xdr:rowOff>
    </xdr:from>
    <xdr:to>
      <xdr:col>3</xdr:col>
      <xdr:colOff>215900</xdr:colOff>
      <xdr:row>35</xdr:row>
      <xdr:rowOff>12700</xdr:rowOff>
    </xdr:to>
    <mc:AlternateContent xmlns:mc="http://schemas.openxmlformats.org/markup-compatibility/2006" xmlns:a14="http://schemas.microsoft.com/office/drawing/2010/main">
      <mc:Choice Requires="a14">
        <xdr:graphicFrame macro="">
          <xdr:nvGraphicFramePr>
            <xdr:cNvPr id="8" name="Series 1">
              <a:extLst>
                <a:ext uri="{FF2B5EF4-FFF2-40B4-BE49-F238E27FC236}">
                  <a16:creationId xmlns:a16="http://schemas.microsoft.com/office/drawing/2014/main" id="{22056C6F-3C7F-54E9-742E-8E49D4649E55}"/>
                </a:ext>
              </a:extLst>
            </xdr:cNvPr>
            <xdr:cNvGraphicFramePr/>
          </xdr:nvGraphicFramePr>
          <xdr:xfrm>
            <a:off x="0" y="0"/>
            <a:ext cx="0" cy="0"/>
          </xdr:xfrm>
          <a:graphic>
            <a:graphicData uri="http://schemas.microsoft.com/office/drawing/2010/slicer">
              <sle:slicer xmlns:sle="http://schemas.microsoft.com/office/drawing/2010/slicer" name="Series 1"/>
            </a:graphicData>
          </a:graphic>
        </xdr:graphicFrame>
      </mc:Choice>
      <mc:Fallback xmlns="">
        <xdr:sp macro="" textlink="">
          <xdr:nvSpPr>
            <xdr:cNvPr id="0" name=""/>
            <xdr:cNvSpPr>
              <a:spLocks noTextEdit="1"/>
            </xdr:cNvSpPr>
          </xdr:nvSpPr>
          <xdr:spPr>
            <a:xfrm>
              <a:off x="6527800" y="6553201"/>
              <a:ext cx="171450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444500</xdr:colOff>
      <xdr:row>38</xdr:row>
      <xdr:rowOff>114301</xdr:rowOff>
    </xdr:from>
    <xdr:to>
      <xdr:col>10</xdr:col>
      <xdr:colOff>571500</xdr:colOff>
      <xdr:row>40</xdr:row>
      <xdr:rowOff>101600</xdr:rowOff>
    </xdr:to>
    <mc:AlternateContent xmlns:mc="http://schemas.openxmlformats.org/markup-compatibility/2006" xmlns:a14="http://schemas.microsoft.com/office/drawing/2010/main">
      <mc:Choice Requires="a14">
        <xdr:graphicFrame macro="">
          <xdr:nvGraphicFramePr>
            <xdr:cNvPr id="12" name="Series 2">
              <a:extLst>
                <a:ext uri="{FF2B5EF4-FFF2-40B4-BE49-F238E27FC236}">
                  <a16:creationId xmlns:a16="http://schemas.microsoft.com/office/drawing/2014/main" id="{99D09471-CC0D-0A8E-A2CC-A0D4B9D7A23A}"/>
                </a:ext>
              </a:extLst>
            </xdr:cNvPr>
            <xdr:cNvGraphicFramePr/>
          </xdr:nvGraphicFramePr>
          <xdr:xfrm>
            <a:off x="0" y="0"/>
            <a:ext cx="0" cy="0"/>
          </xdr:xfrm>
          <a:graphic>
            <a:graphicData uri="http://schemas.microsoft.com/office/drawing/2010/slicer">
              <sle:slicer xmlns:sle="http://schemas.microsoft.com/office/drawing/2010/slicer" name="Series 2"/>
            </a:graphicData>
          </a:graphic>
        </xdr:graphicFrame>
      </mc:Choice>
      <mc:Fallback xmlns="">
        <xdr:sp macro="" textlink="">
          <xdr:nvSpPr>
            <xdr:cNvPr id="0" name=""/>
            <xdr:cNvSpPr>
              <a:spLocks noTextEdit="1"/>
            </xdr:cNvSpPr>
          </xdr:nvSpPr>
          <xdr:spPr>
            <a:xfrm>
              <a:off x="20510500" y="6781801"/>
              <a:ext cx="2133600"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508000</xdr:colOff>
      <xdr:row>32</xdr:row>
      <xdr:rowOff>1</xdr:rowOff>
    </xdr:from>
    <xdr:to>
      <xdr:col>0</xdr:col>
      <xdr:colOff>2311400</xdr:colOff>
      <xdr:row>34</xdr:row>
      <xdr:rowOff>88901</xdr:rowOff>
    </xdr:to>
    <mc:AlternateContent xmlns:mc="http://schemas.openxmlformats.org/markup-compatibility/2006" xmlns:a14="http://schemas.microsoft.com/office/drawing/2010/main">
      <mc:Choice Requires="a14">
        <xdr:graphicFrame macro="">
          <xdr:nvGraphicFramePr>
            <xdr:cNvPr id="17" name="Series 3">
              <a:extLst>
                <a:ext uri="{FF2B5EF4-FFF2-40B4-BE49-F238E27FC236}">
                  <a16:creationId xmlns:a16="http://schemas.microsoft.com/office/drawing/2014/main" id="{2AB7EF92-1D59-0FCE-387E-A13F76106E06}"/>
                </a:ext>
              </a:extLst>
            </xdr:cNvPr>
            <xdr:cNvGraphicFramePr/>
          </xdr:nvGraphicFramePr>
          <xdr:xfrm>
            <a:off x="0" y="0"/>
            <a:ext cx="0" cy="0"/>
          </xdr:xfrm>
          <a:graphic>
            <a:graphicData uri="http://schemas.microsoft.com/office/drawing/2010/slicer">
              <sle:slicer xmlns:sle="http://schemas.microsoft.com/office/drawing/2010/slicer" name="Series 3"/>
            </a:graphicData>
          </a:graphic>
        </xdr:graphicFrame>
      </mc:Choice>
      <mc:Fallback xmlns="">
        <xdr:sp macro="" textlink="">
          <xdr:nvSpPr>
            <xdr:cNvPr id="0" name=""/>
            <xdr:cNvSpPr>
              <a:spLocks noTextEdit="1"/>
            </xdr:cNvSpPr>
          </xdr:nvSpPr>
          <xdr:spPr>
            <a:xfrm>
              <a:off x="508000" y="6426201"/>
              <a:ext cx="18034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88900</xdr:colOff>
      <xdr:row>33</xdr:row>
      <xdr:rowOff>127001</xdr:rowOff>
    </xdr:from>
    <xdr:to>
      <xdr:col>9</xdr:col>
      <xdr:colOff>1714500</xdr:colOff>
      <xdr:row>35</xdr:row>
      <xdr:rowOff>177801</xdr:rowOff>
    </xdr:to>
    <mc:AlternateContent xmlns:mc="http://schemas.openxmlformats.org/markup-compatibility/2006" xmlns:a14="http://schemas.microsoft.com/office/drawing/2010/main">
      <mc:Choice Requires="a14">
        <xdr:graphicFrame macro="">
          <xdr:nvGraphicFramePr>
            <xdr:cNvPr id="21" name="Series 4">
              <a:extLst>
                <a:ext uri="{FF2B5EF4-FFF2-40B4-BE49-F238E27FC236}">
                  <a16:creationId xmlns:a16="http://schemas.microsoft.com/office/drawing/2014/main" id="{7C459302-6C3F-5303-BF68-AD6031CB9B9F}"/>
                </a:ext>
              </a:extLst>
            </xdr:cNvPr>
            <xdr:cNvGraphicFramePr/>
          </xdr:nvGraphicFramePr>
          <xdr:xfrm>
            <a:off x="0" y="0"/>
            <a:ext cx="0" cy="0"/>
          </xdr:xfrm>
          <a:graphic>
            <a:graphicData uri="http://schemas.microsoft.com/office/drawing/2010/slicer">
              <sle:slicer xmlns:sle="http://schemas.microsoft.com/office/drawing/2010/slicer" name="Series 4"/>
            </a:graphicData>
          </a:graphic>
        </xdr:graphicFrame>
      </mc:Choice>
      <mc:Fallback xmlns="">
        <xdr:sp macro="" textlink="">
          <xdr:nvSpPr>
            <xdr:cNvPr id="0" name=""/>
            <xdr:cNvSpPr>
              <a:spLocks noTextEdit="1"/>
            </xdr:cNvSpPr>
          </xdr:nvSpPr>
          <xdr:spPr>
            <a:xfrm>
              <a:off x="27800300" y="6743701"/>
              <a:ext cx="1625600"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2603500</xdr:colOff>
      <xdr:row>59</xdr:row>
      <xdr:rowOff>139700</xdr:rowOff>
    </xdr:from>
    <xdr:to>
      <xdr:col>7</xdr:col>
      <xdr:colOff>1625600</xdr:colOff>
      <xdr:row>61</xdr:row>
      <xdr:rowOff>88900</xdr:rowOff>
    </xdr:to>
    <mc:AlternateContent xmlns:mc="http://schemas.openxmlformats.org/markup-compatibility/2006" xmlns:a14="http://schemas.microsoft.com/office/drawing/2010/main">
      <mc:Choice Requires="a14">
        <xdr:graphicFrame macro="">
          <xdr:nvGraphicFramePr>
            <xdr:cNvPr id="24" name="Series 5">
              <a:extLst>
                <a:ext uri="{FF2B5EF4-FFF2-40B4-BE49-F238E27FC236}">
                  <a16:creationId xmlns:a16="http://schemas.microsoft.com/office/drawing/2014/main" id="{9AC8CCF6-0D37-EBF2-4362-2D93168A5A91}"/>
                </a:ext>
              </a:extLst>
            </xdr:cNvPr>
            <xdr:cNvGraphicFramePr/>
          </xdr:nvGraphicFramePr>
          <xdr:xfrm>
            <a:off x="0" y="0"/>
            <a:ext cx="0" cy="0"/>
          </xdr:xfrm>
          <a:graphic>
            <a:graphicData uri="http://schemas.microsoft.com/office/drawing/2010/slicer">
              <sle:slicer xmlns:sle="http://schemas.microsoft.com/office/drawing/2010/slicer" name="Series 5"/>
            </a:graphicData>
          </a:graphic>
        </xdr:graphicFrame>
      </mc:Choice>
      <mc:Fallback xmlns="">
        <xdr:sp macro="" textlink="">
          <xdr:nvSpPr>
            <xdr:cNvPr id="0" name=""/>
            <xdr:cNvSpPr>
              <a:spLocks noTextEdit="1"/>
            </xdr:cNvSpPr>
          </xdr:nvSpPr>
          <xdr:spPr>
            <a:xfrm>
              <a:off x="21132800" y="11950700"/>
              <a:ext cx="1625600" cy="33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86</xdr:row>
      <xdr:rowOff>139700</xdr:rowOff>
    </xdr:from>
    <xdr:to>
      <xdr:col>0</xdr:col>
      <xdr:colOff>1993900</xdr:colOff>
      <xdr:row>89</xdr:row>
      <xdr:rowOff>63500</xdr:rowOff>
    </xdr:to>
    <mc:AlternateContent xmlns:mc="http://schemas.openxmlformats.org/markup-compatibility/2006" xmlns:a14="http://schemas.microsoft.com/office/drawing/2010/main">
      <mc:Choice Requires="a14">
        <xdr:graphicFrame macro="">
          <xdr:nvGraphicFramePr>
            <xdr:cNvPr id="26" name="Series 6">
              <a:extLst>
                <a:ext uri="{FF2B5EF4-FFF2-40B4-BE49-F238E27FC236}">
                  <a16:creationId xmlns:a16="http://schemas.microsoft.com/office/drawing/2014/main" id="{A5BFB000-6A65-8F0A-06C8-45E6C958CC47}"/>
                </a:ext>
              </a:extLst>
            </xdr:cNvPr>
            <xdr:cNvGraphicFramePr/>
          </xdr:nvGraphicFramePr>
          <xdr:xfrm>
            <a:off x="0" y="0"/>
            <a:ext cx="0" cy="0"/>
          </xdr:xfrm>
          <a:graphic>
            <a:graphicData uri="http://schemas.microsoft.com/office/drawing/2010/slicer">
              <sle:slicer xmlns:sle="http://schemas.microsoft.com/office/drawing/2010/slicer" name="Series 6"/>
            </a:graphicData>
          </a:graphic>
        </xdr:graphicFrame>
      </mc:Choice>
      <mc:Fallback xmlns="">
        <xdr:sp macro="" textlink="">
          <xdr:nvSpPr>
            <xdr:cNvPr id="0" name=""/>
            <xdr:cNvSpPr>
              <a:spLocks noTextEdit="1"/>
            </xdr:cNvSpPr>
          </xdr:nvSpPr>
          <xdr:spPr>
            <a:xfrm>
              <a:off x="0" y="17322800"/>
              <a:ext cx="1993900" cy="49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368300</xdr:colOff>
      <xdr:row>32</xdr:row>
      <xdr:rowOff>12700</xdr:rowOff>
    </xdr:from>
    <xdr:to>
      <xdr:col>4</xdr:col>
      <xdr:colOff>139700</xdr:colOff>
      <xdr:row>34</xdr:row>
      <xdr:rowOff>190499</xdr:rowOff>
    </xdr:to>
    <mc:AlternateContent xmlns:mc="http://schemas.openxmlformats.org/markup-compatibility/2006" xmlns:a14="http://schemas.microsoft.com/office/drawing/2010/main">
      <mc:Choice Requires="a14">
        <xdr:graphicFrame macro="">
          <xdr:nvGraphicFramePr>
            <xdr:cNvPr id="28" name="Country">
              <a:extLst>
                <a:ext uri="{FF2B5EF4-FFF2-40B4-BE49-F238E27FC236}">
                  <a16:creationId xmlns:a16="http://schemas.microsoft.com/office/drawing/2014/main" id="{4BE396AD-1E41-8877-2B9C-3B9529453FD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394700" y="6553200"/>
              <a:ext cx="1778000" cy="55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889000</xdr:colOff>
      <xdr:row>59</xdr:row>
      <xdr:rowOff>127001</xdr:rowOff>
    </xdr:from>
    <xdr:to>
      <xdr:col>7</xdr:col>
      <xdr:colOff>393700</xdr:colOff>
      <xdr:row>61</xdr:row>
      <xdr:rowOff>114300</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FFE1FD2D-540F-204F-3DBC-84B784CB56A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418300" y="11938001"/>
              <a:ext cx="1511300" cy="36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2120900</xdr:colOff>
      <xdr:row>86</xdr:row>
      <xdr:rowOff>114300</xdr:rowOff>
    </xdr:from>
    <xdr:to>
      <xdr:col>1</xdr:col>
      <xdr:colOff>50800</xdr:colOff>
      <xdr:row>89</xdr:row>
      <xdr:rowOff>12700</xdr:rowOff>
    </xdr:to>
    <mc:AlternateContent xmlns:mc="http://schemas.openxmlformats.org/markup-compatibility/2006" xmlns:a14="http://schemas.microsoft.com/office/drawing/2010/main">
      <mc:Choice Requires="a14">
        <xdr:graphicFrame macro="">
          <xdr:nvGraphicFramePr>
            <xdr:cNvPr id="13" name="Country 2">
              <a:extLst>
                <a:ext uri="{FF2B5EF4-FFF2-40B4-BE49-F238E27FC236}">
                  <a16:creationId xmlns:a16="http://schemas.microsoft.com/office/drawing/2014/main" id="{CD9B9F8D-81C5-2465-47FE-E13190D9F76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120900" y="17297400"/>
              <a:ext cx="18288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1790700</xdr:colOff>
      <xdr:row>33</xdr:row>
      <xdr:rowOff>101600</xdr:rowOff>
    </xdr:from>
    <xdr:to>
      <xdr:col>10</xdr:col>
      <xdr:colOff>1638300</xdr:colOff>
      <xdr:row>36</xdr:row>
      <xdr:rowOff>38099</xdr:rowOff>
    </xdr:to>
    <mc:AlternateContent xmlns:mc="http://schemas.openxmlformats.org/markup-compatibility/2006" xmlns:a14="http://schemas.microsoft.com/office/drawing/2010/main">
      <mc:Choice Requires="a14">
        <xdr:graphicFrame macro="">
          <xdr:nvGraphicFramePr>
            <xdr:cNvPr id="15" name="Country 3">
              <a:extLst>
                <a:ext uri="{FF2B5EF4-FFF2-40B4-BE49-F238E27FC236}">
                  <a16:creationId xmlns:a16="http://schemas.microsoft.com/office/drawing/2014/main" id="{DC9679A2-26C5-21AD-7F97-777EE7425B9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29502100" y="6718300"/>
              <a:ext cx="1854200" cy="50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2489200</xdr:colOff>
      <xdr:row>59</xdr:row>
      <xdr:rowOff>101601</xdr:rowOff>
    </xdr:from>
    <xdr:to>
      <xdr:col>1</xdr:col>
      <xdr:colOff>381000</xdr:colOff>
      <xdr:row>62</xdr:row>
      <xdr:rowOff>12701</xdr:rowOff>
    </xdr:to>
    <mc:AlternateContent xmlns:mc="http://schemas.openxmlformats.org/markup-compatibility/2006" xmlns:a14="http://schemas.microsoft.com/office/drawing/2010/main">
      <mc:Choice Requires="a14">
        <xdr:graphicFrame macro="">
          <xdr:nvGraphicFramePr>
            <xdr:cNvPr id="16" name="Country 4">
              <a:extLst>
                <a:ext uri="{FF2B5EF4-FFF2-40B4-BE49-F238E27FC236}">
                  <a16:creationId xmlns:a16="http://schemas.microsoft.com/office/drawing/2014/main" id="{DD20F5B8-38C0-9337-620D-9B5683E4784D}"/>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2489200" y="11912601"/>
              <a:ext cx="1790700" cy="48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723900</xdr:colOff>
      <xdr:row>38</xdr:row>
      <xdr:rowOff>114301</xdr:rowOff>
    </xdr:from>
    <xdr:to>
      <xdr:col>11</xdr:col>
      <xdr:colOff>419100</xdr:colOff>
      <xdr:row>40</xdr:row>
      <xdr:rowOff>25400</xdr:rowOff>
    </xdr:to>
    <mc:AlternateContent xmlns:mc="http://schemas.openxmlformats.org/markup-compatibility/2006" xmlns:a14="http://schemas.microsoft.com/office/drawing/2010/main">
      <mc:Choice Requires="a14">
        <xdr:graphicFrame macro="">
          <xdr:nvGraphicFramePr>
            <xdr:cNvPr id="19" name="Country 5">
              <a:extLst>
                <a:ext uri="{FF2B5EF4-FFF2-40B4-BE49-F238E27FC236}">
                  <a16:creationId xmlns:a16="http://schemas.microsoft.com/office/drawing/2014/main" id="{F7D0255A-6E18-D0E7-B7D1-AF92CFB11289}"/>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22796500" y="6781801"/>
              <a:ext cx="1701800" cy="52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59</xdr:row>
      <xdr:rowOff>139701</xdr:rowOff>
    </xdr:from>
    <xdr:to>
      <xdr:col>0</xdr:col>
      <xdr:colOff>1943100</xdr:colOff>
      <xdr:row>61</xdr:row>
      <xdr:rowOff>152401</xdr:rowOff>
    </xdr:to>
    <mc:AlternateContent xmlns:mc="http://schemas.openxmlformats.org/markup-compatibility/2006" xmlns:a14="http://schemas.microsoft.com/office/drawing/2010/main">
      <mc:Choice Requires="a14">
        <xdr:graphicFrame macro="">
          <xdr:nvGraphicFramePr>
            <xdr:cNvPr id="34" name="Approach 3">
              <a:extLst>
                <a:ext uri="{FF2B5EF4-FFF2-40B4-BE49-F238E27FC236}">
                  <a16:creationId xmlns:a16="http://schemas.microsoft.com/office/drawing/2014/main" id="{1621C0E6-7EB6-A30D-64A1-CB79965C7D0A}"/>
                </a:ext>
              </a:extLst>
            </xdr:cNvPr>
            <xdr:cNvGraphicFramePr/>
          </xdr:nvGraphicFramePr>
          <xdr:xfrm>
            <a:off x="0" y="0"/>
            <a:ext cx="0" cy="0"/>
          </xdr:xfrm>
          <a:graphic>
            <a:graphicData uri="http://schemas.microsoft.com/office/drawing/2010/slicer">
              <sle:slicer xmlns:sle="http://schemas.microsoft.com/office/drawing/2010/slicer" name="Approach 3"/>
            </a:graphicData>
          </a:graphic>
        </xdr:graphicFrame>
      </mc:Choice>
      <mc:Fallback xmlns="">
        <xdr:sp macro="" textlink="">
          <xdr:nvSpPr>
            <xdr:cNvPr id="0" name=""/>
            <xdr:cNvSpPr>
              <a:spLocks noTextEdit="1"/>
            </xdr:cNvSpPr>
          </xdr:nvSpPr>
          <xdr:spPr>
            <a:xfrm>
              <a:off x="266700" y="11950701"/>
              <a:ext cx="16764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1143000</xdr:colOff>
      <xdr:row>58</xdr:row>
      <xdr:rowOff>165101</xdr:rowOff>
    </xdr:from>
    <xdr:to>
      <xdr:col>3</xdr:col>
      <xdr:colOff>660400</xdr:colOff>
      <xdr:row>61</xdr:row>
      <xdr:rowOff>1</xdr:rowOff>
    </xdr:to>
    <mc:AlternateContent xmlns:mc="http://schemas.openxmlformats.org/markup-compatibility/2006" xmlns:a14="http://schemas.microsoft.com/office/drawing/2010/main">
      <mc:Choice Requires="a14">
        <xdr:graphicFrame macro="">
          <xdr:nvGraphicFramePr>
            <xdr:cNvPr id="35" name="Level 3">
              <a:extLst>
                <a:ext uri="{FF2B5EF4-FFF2-40B4-BE49-F238E27FC236}">
                  <a16:creationId xmlns:a16="http://schemas.microsoft.com/office/drawing/2014/main" id="{07803921-7275-D706-4FD8-E4828A1AA0BA}"/>
                </a:ext>
              </a:extLst>
            </xdr:cNvPr>
            <xdr:cNvGraphicFramePr/>
          </xdr:nvGraphicFramePr>
          <xdr:xfrm>
            <a:off x="0" y="0"/>
            <a:ext cx="0" cy="0"/>
          </xdr:xfrm>
          <a:graphic>
            <a:graphicData uri="http://schemas.microsoft.com/office/drawing/2010/slicer">
              <sle:slicer xmlns:sle="http://schemas.microsoft.com/office/drawing/2010/slicer" name="Level 3"/>
            </a:graphicData>
          </a:graphic>
        </xdr:graphicFrame>
      </mc:Choice>
      <mc:Fallback xmlns="">
        <xdr:sp macro="" textlink="">
          <xdr:nvSpPr>
            <xdr:cNvPr id="0" name=""/>
            <xdr:cNvSpPr>
              <a:spLocks noTextEdit="1"/>
            </xdr:cNvSpPr>
          </xdr:nvSpPr>
          <xdr:spPr>
            <a:xfrm>
              <a:off x="8305800" y="11785601"/>
              <a:ext cx="163830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711200</xdr:colOff>
      <xdr:row>59</xdr:row>
      <xdr:rowOff>76200</xdr:rowOff>
    </xdr:from>
    <xdr:to>
      <xdr:col>2</xdr:col>
      <xdr:colOff>749300</xdr:colOff>
      <xdr:row>61</xdr:row>
      <xdr:rowOff>127000</xdr:rowOff>
    </xdr:to>
    <mc:AlternateContent xmlns:mc="http://schemas.openxmlformats.org/markup-compatibility/2006" xmlns:a14="http://schemas.microsoft.com/office/drawing/2010/main">
      <mc:Choice Requires="a14">
        <xdr:graphicFrame macro="">
          <xdr:nvGraphicFramePr>
            <xdr:cNvPr id="36" name="Series 9">
              <a:extLst>
                <a:ext uri="{FF2B5EF4-FFF2-40B4-BE49-F238E27FC236}">
                  <a16:creationId xmlns:a16="http://schemas.microsoft.com/office/drawing/2014/main" id="{5A99A64B-9527-68BD-B87A-2C04D8B8B3A9}"/>
                </a:ext>
              </a:extLst>
            </xdr:cNvPr>
            <xdr:cNvGraphicFramePr/>
          </xdr:nvGraphicFramePr>
          <xdr:xfrm>
            <a:off x="0" y="0"/>
            <a:ext cx="0" cy="0"/>
          </xdr:xfrm>
          <a:graphic>
            <a:graphicData uri="http://schemas.microsoft.com/office/drawing/2010/slicer">
              <sle:slicer xmlns:sle="http://schemas.microsoft.com/office/drawing/2010/slicer" name="Series 9"/>
            </a:graphicData>
          </a:graphic>
        </xdr:graphicFrame>
      </mc:Choice>
      <mc:Fallback xmlns="">
        <xdr:sp macro="" textlink="">
          <xdr:nvSpPr>
            <xdr:cNvPr id="0" name=""/>
            <xdr:cNvSpPr>
              <a:spLocks noTextEdit="1"/>
            </xdr:cNvSpPr>
          </xdr:nvSpPr>
          <xdr:spPr>
            <a:xfrm>
              <a:off x="4610100" y="11887200"/>
              <a:ext cx="2044700"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2032000</xdr:colOff>
      <xdr:row>121</xdr:row>
      <xdr:rowOff>101601</xdr:rowOff>
    </xdr:from>
    <xdr:to>
      <xdr:col>1</xdr:col>
      <xdr:colOff>101600</xdr:colOff>
      <xdr:row>123</xdr:row>
      <xdr:rowOff>127001</xdr:rowOff>
    </xdr:to>
    <mc:AlternateContent xmlns:mc="http://schemas.openxmlformats.org/markup-compatibility/2006" xmlns:a14="http://schemas.microsoft.com/office/drawing/2010/main">
      <mc:Choice Requires="a14">
        <xdr:graphicFrame macro="">
          <xdr:nvGraphicFramePr>
            <xdr:cNvPr id="40" name="Series 11">
              <a:extLst>
                <a:ext uri="{FF2B5EF4-FFF2-40B4-BE49-F238E27FC236}">
                  <a16:creationId xmlns:a16="http://schemas.microsoft.com/office/drawing/2014/main" id="{53050E51-4713-3A30-B8CD-C5B5A312B3C7}"/>
                </a:ext>
              </a:extLst>
            </xdr:cNvPr>
            <xdr:cNvGraphicFramePr/>
          </xdr:nvGraphicFramePr>
          <xdr:xfrm>
            <a:off x="0" y="0"/>
            <a:ext cx="0" cy="0"/>
          </xdr:xfrm>
          <a:graphic>
            <a:graphicData uri="http://schemas.microsoft.com/office/drawing/2010/slicer">
              <sle:slicer xmlns:sle="http://schemas.microsoft.com/office/drawing/2010/slicer" name="Series 11"/>
            </a:graphicData>
          </a:graphic>
        </xdr:graphicFrame>
      </mc:Choice>
      <mc:Fallback xmlns="">
        <xdr:sp macro="" textlink="">
          <xdr:nvSpPr>
            <xdr:cNvPr id="0" name=""/>
            <xdr:cNvSpPr>
              <a:spLocks noTextEdit="1"/>
            </xdr:cNvSpPr>
          </xdr:nvSpPr>
          <xdr:spPr>
            <a:xfrm>
              <a:off x="2032000" y="24345901"/>
              <a:ext cx="196850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44</xdr:row>
      <xdr:rowOff>165101</xdr:rowOff>
    </xdr:from>
    <xdr:to>
      <xdr:col>0</xdr:col>
      <xdr:colOff>1803400</xdr:colOff>
      <xdr:row>46</xdr:row>
      <xdr:rowOff>139701</xdr:rowOff>
    </xdr:to>
    <mc:AlternateContent xmlns:mc="http://schemas.openxmlformats.org/markup-compatibility/2006" xmlns:a14="http://schemas.microsoft.com/office/drawing/2010/main">
      <mc:Choice Requires="a14">
        <xdr:graphicFrame macro="">
          <xdr:nvGraphicFramePr>
            <xdr:cNvPr id="43" name="Approach 2">
              <a:extLst>
                <a:ext uri="{FF2B5EF4-FFF2-40B4-BE49-F238E27FC236}">
                  <a16:creationId xmlns:a16="http://schemas.microsoft.com/office/drawing/2014/main" id="{8C47C493-A276-834F-8892-339B8090469E}"/>
                </a:ext>
              </a:extLst>
            </xdr:cNvPr>
            <xdr:cNvGraphicFramePr/>
          </xdr:nvGraphicFramePr>
          <xdr:xfrm>
            <a:off x="0" y="0"/>
            <a:ext cx="0" cy="0"/>
          </xdr:xfrm>
          <a:graphic>
            <a:graphicData uri="http://schemas.microsoft.com/office/drawing/2010/slicer">
              <sle:slicer xmlns:sle="http://schemas.microsoft.com/office/drawing/2010/slicer" name="Approach 2"/>
            </a:graphicData>
          </a:graphic>
        </xdr:graphicFrame>
      </mc:Choice>
      <mc:Fallback xmlns="">
        <xdr:sp macro="" textlink="">
          <xdr:nvSpPr>
            <xdr:cNvPr id="0" name=""/>
            <xdr:cNvSpPr>
              <a:spLocks noTextEdit="1"/>
            </xdr:cNvSpPr>
          </xdr:nvSpPr>
          <xdr:spPr>
            <a:xfrm>
              <a:off x="88900" y="8966201"/>
              <a:ext cx="17145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1993900</xdr:colOff>
      <xdr:row>44</xdr:row>
      <xdr:rowOff>114300</xdr:rowOff>
    </xdr:from>
    <xdr:to>
      <xdr:col>0</xdr:col>
      <xdr:colOff>3390900</xdr:colOff>
      <xdr:row>46</xdr:row>
      <xdr:rowOff>165100</xdr:rowOff>
    </xdr:to>
    <mc:AlternateContent xmlns:mc="http://schemas.openxmlformats.org/markup-compatibility/2006" xmlns:a14="http://schemas.microsoft.com/office/drawing/2010/main">
      <mc:Choice Requires="a14">
        <xdr:graphicFrame macro="">
          <xdr:nvGraphicFramePr>
            <xdr:cNvPr id="44" name="Level 2">
              <a:extLst>
                <a:ext uri="{FF2B5EF4-FFF2-40B4-BE49-F238E27FC236}">
                  <a16:creationId xmlns:a16="http://schemas.microsoft.com/office/drawing/2014/main" id="{B9052497-BBE5-BE45-A09D-25237A9E75A8}"/>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1993900" y="8915400"/>
              <a:ext cx="13970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3873500</xdr:colOff>
      <xdr:row>45</xdr:row>
      <xdr:rowOff>50800</xdr:rowOff>
    </xdr:from>
    <xdr:to>
      <xdr:col>1</xdr:col>
      <xdr:colOff>1257300</xdr:colOff>
      <xdr:row>46</xdr:row>
      <xdr:rowOff>317500</xdr:rowOff>
    </xdr:to>
    <mc:AlternateContent xmlns:mc="http://schemas.openxmlformats.org/markup-compatibility/2006" xmlns:a14="http://schemas.microsoft.com/office/drawing/2010/main">
      <mc:Choice Requires="a14">
        <xdr:graphicFrame macro="">
          <xdr:nvGraphicFramePr>
            <xdr:cNvPr id="45" name="Series 8">
              <a:extLst>
                <a:ext uri="{FF2B5EF4-FFF2-40B4-BE49-F238E27FC236}">
                  <a16:creationId xmlns:a16="http://schemas.microsoft.com/office/drawing/2014/main" id="{44D21127-4DB3-8E43-A336-1FBF154DB5BD}"/>
                </a:ext>
              </a:extLst>
            </xdr:cNvPr>
            <xdr:cNvGraphicFramePr/>
          </xdr:nvGraphicFramePr>
          <xdr:xfrm>
            <a:off x="0" y="0"/>
            <a:ext cx="0" cy="0"/>
          </xdr:xfrm>
          <a:graphic>
            <a:graphicData uri="http://schemas.microsoft.com/office/drawing/2010/slicer">
              <sle:slicer xmlns:sle="http://schemas.microsoft.com/office/drawing/2010/slicer" name="Series 8"/>
            </a:graphicData>
          </a:graphic>
        </xdr:graphicFrame>
      </mc:Choice>
      <mc:Fallback xmlns="">
        <xdr:sp macro="" textlink="">
          <xdr:nvSpPr>
            <xdr:cNvPr id="0" name=""/>
            <xdr:cNvSpPr>
              <a:spLocks noTextEdit="1"/>
            </xdr:cNvSpPr>
          </xdr:nvSpPr>
          <xdr:spPr>
            <a:xfrm>
              <a:off x="3873500" y="9055100"/>
              <a:ext cx="1282700" cy="46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1422400</xdr:colOff>
      <xdr:row>46</xdr:row>
      <xdr:rowOff>0</xdr:rowOff>
    </xdr:from>
    <xdr:to>
      <xdr:col>2</xdr:col>
      <xdr:colOff>838200</xdr:colOff>
      <xdr:row>46</xdr:row>
      <xdr:rowOff>393700</xdr:rowOff>
    </xdr:to>
    <mc:AlternateContent xmlns:mc="http://schemas.openxmlformats.org/markup-compatibility/2006" xmlns:a14="http://schemas.microsoft.com/office/drawing/2010/main">
      <mc:Choice Requires="a14">
        <xdr:graphicFrame macro="">
          <xdr:nvGraphicFramePr>
            <xdr:cNvPr id="46" name="Country 6">
              <a:extLst>
                <a:ext uri="{FF2B5EF4-FFF2-40B4-BE49-F238E27FC236}">
                  <a16:creationId xmlns:a16="http://schemas.microsoft.com/office/drawing/2014/main" id="{6BFDA6D4-7685-C440-954E-46A4560044FB}"/>
                </a:ext>
              </a:extLst>
            </xdr:cNvPr>
            <xdr:cNvGraphicFramePr/>
          </xdr:nvGraphicFramePr>
          <xdr:xfrm>
            <a:off x="0" y="0"/>
            <a:ext cx="0" cy="0"/>
          </xdr:xfrm>
          <a:graphic>
            <a:graphicData uri="http://schemas.microsoft.com/office/drawing/2010/slicer">
              <sle:slicer xmlns:sle="http://schemas.microsoft.com/office/drawing/2010/slicer" name="Country 6"/>
            </a:graphicData>
          </a:graphic>
        </xdr:graphicFrame>
      </mc:Choice>
      <mc:Fallback xmlns="">
        <xdr:sp macro="" textlink="">
          <xdr:nvSpPr>
            <xdr:cNvPr id="0" name=""/>
            <xdr:cNvSpPr>
              <a:spLocks noTextEdit="1"/>
            </xdr:cNvSpPr>
          </xdr:nvSpPr>
          <xdr:spPr>
            <a:xfrm>
              <a:off x="5321300" y="9207500"/>
              <a:ext cx="14224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584200</xdr:colOff>
      <xdr:row>99</xdr:row>
      <xdr:rowOff>114300</xdr:rowOff>
    </xdr:from>
    <xdr:to>
      <xdr:col>0</xdr:col>
      <xdr:colOff>2159000</xdr:colOff>
      <xdr:row>101</xdr:row>
      <xdr:rowOff>101600</xdr:rowOff>
    </xdr:to>
    <mc:AlternateContent xmlns:mc="http://schemas.openxmlformats.org/markup-compatibility/2006" xmlns:a14="http://schemas.microsoft.com/office/drawing/2010/main">
      <mc:Choice Requires="a14">
        <xdr:graphicFrame macro="">
          <xdr:nvGraphicFramePr>
            <xdr:cNvPr id="10" name="Series 10">
              <a:extLst>
                <a:ext uri="{FF2B5EF4-FFF2-40B4-BE49-F238E27FC236}">
                  <a16:creationId xmlns:a16="http://schemas.microsoft.com/office/drawing/2014/main" id="{631E4E0D-79A8-DC2F-8DD0-E938AD9A0850}"/>
                </a:ext>
              </a:extLst>
            </xdr:cNvPr>
            <xdr:cNvGraphicFramePr/>
          </xdr:nvGraphicFramePr>
          <xdr:xfrm>
            <a:off x="0" y="0"/>
            <a:ext cx="0" cy="0"/>
          </xdr:xfrm>
          <a:graphic>
            <a:graphicData uri="http://schemas.microsoft.com/office/drawing/2010/slicer">
              <sle:slicer xmlns:sle="http://schemas.microsoft.com/office/drawing/2010/slicer" name="Series 10"/>
            </a:graphicData>
          </a:graphic>
        </xdr:graphicFrame>
      </mc:Choice>
      <mc:Fallback xmlns="">
        <xdr:sp macro="" textlink="">
          <xdr:nvSpPr>
            <xdr:cNvPr id="0" name=""/>
            <xdr:cNvSpPr>
              <a:spLocks noTextEdit="1"/>
            </xdr:cNvSpPr>
          </xdr:nvSpPr>
          <xdr:spPr>
            <a:xfrm>
              <a:off x="584200" y="19900900"/>
              <a:ext cx="15748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121</xdr:row>
      <xdr:rowOff>177801</xdr:rowOff>
    </xdr:from>
    <xdr:to>
      <xdr:col>0</xdr:col>
      <xdr:colOff>1828800</xdr:colOff>
      <xdr:row>123</xdr:row>
      <xdr:rowOff>76200</xdr:rowOff>
    </xdr:to>
    <mc:AlternateContent xmlns:mc="http://schemas.openxmlformats.org/markup-compatibility/2006" xmlns:a14="http://schemas.microsoft.com/office/drawing/2010/main">
      <mc:Choice Requires="a14">
        <xdr:graphicFrame macro="">
          <xdr:nvGraphicFramePr>
            <xdr:cNvPr id="14" name="Country 7">
              <a:extLst>
                <a:ext uri="{FF2B5EF4-FFF2-40B4-BE49-F238E27FC236}">
                  <a16:creationId xmlns:a16="http://schemas.microsoft.com/office/drawing/2014/main" id="{AE2FF4C7-998A-1F90-12A3-837329905EA0}"/>
                </a:ext>
              </a:extLst>
            </xdr:cNvPr>
            <xdr:cNvGraphicFramePr/>
          </xdr:nvGraphicFramePr>
          <xdr:xfrm>
            <a:off x="0" y="0"/>
            <a:ext cx="0" cy="0"/>
          </xdr:xfrm>
          <a:graphic>
            <a:graphicData uri="http://schemas.microsoft.com/office/drawing/2010/slicer">
              <sle:slicer xmlns:sle="http://schemas.microsoft.com/office/drawing/2010/slicer" name="Country 7"/>
            </a:graphicData>
          </a:graphic>
        </xdr:graphicFrame>
      </mc:Choice>
      <mc:Fallback xmlns="">
        <xdr:sp macro="" textlink="">
          <xdr:nvSpPr>
            <xdr:cNvPr id="0" name=""/>
            <xdr:cNvSpPr>
              <a:spLocks noTextEdit="1"/>
            </xdr:cNvSpPr>
          </xdr:nvSpPr>
          <xdr:spPr>
            <a:xfrm>
              <a:off x="50800" y="24422101"/>
              <a:ext cx="1778000" cy="27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2489200</xdr:colOff>
      <xdr:row>99</xdr:row>
      <xdr:rowOff>190501</xdr:rowOff>
    </xdr:from>
    <xdr:to>
      <xdr:col>1</xdr:col>
      <xdr:colOff>127000</xdr:colOff>
      <xdr:row>101</xdr:row>
      <xdr:rowOff>127000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A903E97A-0E81-B59C-4355-2A79BB6FFA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89200" y="19977101"/>
              <a:ext cx="1536700" cy="342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863600</xdr:colOff>
      <xdr:row>86</xdr:row>
      <xdr:rowOff>114301</xdr:rowOff>
    </xdr:from>
    <xdr:to>
      <xdr:col>2</xdr:col>
      <xdr:colOff>571500</xdr:colOff>
      <xdr:row>88</xdr:row>
      <xdr:rowOff>38101</xdr:rowOff>
    </xdr:to>
    <mc:AlternateContent xmlns:mc="http://schemas.openxmlformats.org/markup-compatibility/2006" xmlns:a14="http://schemas.microsoft.com/office/drawing/2010/main">
      <mc:Choice Requires="a14">
        <xdr:graphicFrame macro="">
          <xdr:nvGraphicFramePr>
            <xdr:cNvPr id="20" name="Country 8">
              <a:extLst>
                <a:ext uri="{FF2B5EF4-FFF2-40B4-BE49-F238E27FC236}">
                  <a16:creationId xmlns:a16="http://schemas.microsoft.com/office/drawing/2014/main" id="{9BB4E53C-F589-46D4-282F-81EBE028D838}"/>
                </a:ext>
              </a:extLst>
            </xdr:cNvPr>
            <xdr:cNvGraphicFramePr/>
          </xdr:nvGraphicFramePr>
          <xdr:xfrm>
            <a:off x="0" y="0"/>
            <a:ext cx="0" cy="0"/>
          </xdr:xfrm>
          <a:graphic>
            <a:graphicData uri="http://schemas.microsoft.com/office/drawing/2010/slicer">
              <sle:slicer xmlns:sle="http://schemas.microsoft.com/office/drawing/2010/slicer" name="Country 8"/>
            </a:graphicData>
          </a:graphic>
        </xdr:graphicFrame>
      </mc:Choice>
      <mc:Fallback xmlns="">
        <xdr:sp macro="" textlink="">
          <xdr:nvSpPr>
            <xdr:cNvPr id="0" name=""/>
            <xdr:cNvSpPr>
              <a:spLocks noTextEdit="1"/>
            </xdr:cNvSpPr>
          </xdr:nvSpPr>
          <xdr:spPr>
            <a:xfrm>
              <a:off x="4762500" y="17297401"/>
              <a:ext cx="1714500" cy="30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188</xdr:row>
      <xdr:rowOff>63501</xdr:rowOff>
    </xdr:from>
    <xdr:to>
      <xdr:col>0</xdr:col>
      <xdr:colOff>2425700</xdr:colOff>
      <xdr:row>189</xdr:row>
      <xdr:rowOff>156465</xdr:rowOff>
    </xdr:to>
    <mc:AlternateContent xmlns:mc="http://schemas.openxmlformats.org/markup-compatibility/2006" xmlns:a14="http://schemas.microsoft.com/office/drawing/2010/main">
      <mc:Choice Requires="a14">
        <xdr:graphicFrame macro="">
          <xdr:nvGraphicFramePr>
            <xdr:cNvPr id="22" name="Country 9">
              <a:extLst>
                <a:ext uri="{FF2B5EF4-FFF2-40B4-BE49-F238E27FC236}">
                  <a16:creationId xmlns:a16="http://schemas.microsoft.com/office/drawing/2014/main" id="{5C16C3A3-736C-BA29-83B2-57ADC1F10756}"/>
                </a:ext>
              </a:extLst>
            </xdr:cNvPr>
            <xdr:cNvGraphicFramePr/>
          </xdr:nvGraphicFramePr>
          <xdr:xfrm>
            <a:off x="0" y="0"/>
            <a:ext cx="0" cy="0"/>
          </xdr:xfrm>
          <a:graphic>
            <a:graphicData uri="http://schemas.microsoft.com/office/drawing/2010/slicer">
              <sle:slicer xmlns:sle="http://schemas.microsoft.com/office/drawing/2010/slicer" name="Country 9"/>
            </a:graphicData>
          </a:graphic>
        </xdr:graphicFrame>
      </mc:Choice>
      <mc:Fallback xmlns="">
        <xdr:sp macro="" textlink="">
          <xdr:nvSpPr>
            <xdr:cNvPr id="0" name=""/>
            <xdr:cNvSpPr>
              <a:spLocks noTextEdit="1"/>
            </xdr:cNvSpPr>
          </xdr:nvSpPr>
          <xdr:spPr>
            <a:xfrm>
              <a:off x="660400" y="37604701"/>
              <a:ext cx="1765300" cy="283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812800</xdr:colOff>
      <xdr:row>200</xdr:row>
      <xdr:rowOff>88901</xdr:rowOff>
    </xdr:from>
    <xdr:to>
      <xdr:col>2</xdr:col>
      <xdr:colOff>114300</xdr:colOff>
      <xdr:row>202</xdr:row>
      <xdr:rowOff>76201</xdr:rowOff>
    </xdr:to>
    <mc:AlternateContent xmlns:mc="http://schemas.openxmlformats.org/markup-compatibility/2006" xmlns:a14="http://schemas.microsoft.com/office/drawing/2010/main">
      <mc:Choice Requires="a14">
        <xdr:graphicFrame macro="">
          <xdr:nvGraphicFramePr>
            <xdr:cNvPr id="3" name="Approach 4">
              <a:extLst>
                <a:ext uri="{FF2B5EF4-FFF2-40B4-BE49-F238E27FC236}">
                  <a16:creationId xmlns:a16="http://schemas.microsoft.com/office/drawing/2014/main" id="{F22564C0-13DC-B07F-238F-1368359AD46C}"/>
                </a:ext>
              </a:extLst>
            </xdr:cNvPr>
            <xdr:cNvGraphicFramePr/>
          </xdr:nvGraphicFramePr>
          <xdr:xfrm>
            <a:off x="0" y="0"/>
            <a:ext cx="0" cy="0"/>
          </xdr:xfrm>
          <a:graphic>
            <a:graphicData uri="http://schemas.microsoft.com/office/drawing/2010/slicer">
              <sle:slicer xmlns:sle="http://schemas.microsoft.com/office/drawing/2010/slicer" name="Approach 4"/>
            </a:graphicData>
          </a:graphic>
        </xdr:graphicFrame>
      </mc:Choice>
      <mc:Fallback xmlns="">
        <xdr:sp macro="" textlink="">
          <xdr:nvSpPr>
            <xdr:cNvPr id="0" name=""/>
            <xdr:cNvSpPr>
              <a:spLocks noTextEdit="1"/>
            </xdr:cNvSpPr>
          </xdr:nvSpPr>
          <xdr:spPr>
            <a:xfrm>
              <a:off x="4711700" y="39154101"/>
              <a:ext cx="1308100" cy="36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2184400</xdr:colOff>
      <xdr:row>200</xdr:row>
      <xdr:rowOff>88900</xdr:rowOff>
    </xdr:from>
    <xdr:to>
      <xdr:col>2</xdr:col>
      <xdr:colOff>1714500</xdr:colOff>
      <xdr:row>202</xdr:row>
      <xdr:rowOff>25400</xdr:rowOff>
    </xdr:to>
    <mc:AlternateContent xmlns:mc="http://schemas.openxmlformats.org/markup-compatibility/2006" xmlns:a14="http://schemas.microsoft.com/office/drawing/2010/main">
      <mc:Choice Requires="a14">
        <xdr:graphicFrame macro="">
          <xdr:nvGraphicFramePr>
            <xdr:cNvPr id="9" name="Series 13">
              <a:extLst>
                <a:ext uri="{FF2B5EF4-FFF2-40B4-BE49-F238E27FC236}">
                  <a16:creationId xmlns:a16="http://schemas.microsoft.com/office/drawing/2014/main" id="{D9F169A3-FBEA-DAD0-5297-17B44AD4CDF1}"/>
                </a:ext>
              </a:extLst>
            </xdr:cNvPr>
            <xdr:cNvGraphicFramePr/>
          </xdr:nvGraphicFramePr>
          <xdr:xfrm>
            <a:off x="0" y="0"/>
            <a:ext cx="0" cy="0"/>
          </xdr:xfrm>
          <a:graphic>
            <a:graphicData uri="http://schemas.microsoft.com/office/drawing/2010/slicer">
              <sle:slicer xmlns:sle="http://schemas.microsoft.com/office/drawing/2010/slicer" name="Series 13"/>
            </a:graphicData>
          </a:graphic>
        </xdr:graphicFrame>
      </mc:Choice>
      <mc:Fallback xmlns="">
        <xdr:sp macro="" textlink="">
          <xdr:nvSpPr>
            <xdr:cNvPr id="0" name=""/>
            <xdr:cNvSpPr>
              <a:spLocks noTextEdit="1"/>
            </xdr:cNvSpPr>
          </xdr:nvSpPr>
          <xdr:spPr>
            <a:xfrm>
              <a:off x="6083300" y="39154100"/>
              <a:ext cx="1714500" cy="31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200</xdr:row>
      <xdr:rowOff>76201</xdr:rowOff>
    </xdr:from>
    <xdr:to>
      <xdr:col>0</xdr:col>
      <xdr:colOff>1752600</xdr:colOff>
      <xdr:row>202</xdr:row>
      <xdr:rowOff>76201</xdr:rowOff>
    </xdr:to>
    <mc:AlternateContent xmlns:mc="http://schemas.openxmlformats.org/markup-compatibility/2006" xmlns:a14="http://schemas.microsoft.com/office/drawing/2010/main">
      <mc:Choice Requires="a14">
        <xdr:graphicFrame macro="">
          <xdr:nvGraphicFramePr>
            <xdr:cNvPr id="23" name="Country 10">
              <a:extLst>
                <a:ext uri="{FF2B5EF4-FFF2-40B4-BE49-F238E27FC236}">
                  <a16:creationId xmlns:a16="http://schemas.microsoft.com/office/drawing/2014/main" id="{A553191D-E05C-E36B-EA73-8BFAFD085141}"/>
                </a:ext>
              </a:extLst>
            </xdr:cNvPr>
            <xdr:cNvGraphicFramePr/>
          </xdr:nvGraphicFramePr>
          <xdr:xfrm>
            <a:off x="0" y="0"/>
            <a:ext cx="0" cy="0"/>
          </xdr:xfrm>
          <a:graphic>
            <a:graphicData uri="http://schemas.microsoft.com/office/drawing/2010/slicer">
              <sle:slicer xmlns:sle="http://schemas.microsoft.com/office/drawing/2010/slicer" name="Country 10"/>
            </a:graphicData>
          </a:graphic>
        </xdr:graphicFrame>
      </mc:Choice>
      <mc:Fallback xmlns="">
        <xdr:sp macro="" textlink="">
          <xdr:nvSpPr>
            <xdr:cNvPr id="0" name=""/>
            <xdr:cNvSpPr>
              <a:spLocks noTextEdit="1"/>
            </xdr:cNvSpPr>
          </xdr:nvSpPr>
          <xdr:spPr>
            <a:xfrm>
              <a:off x="177800" y="39141401"/>
              <a:ext cx="15748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3</xdr:row>
      <xdr:rowOff>0</xdr:rowOff>
    </xdr:from>
    <xdr:to>
      <xdr:col>12</xdr:col>
      <xdr:colOff>63500</xdr:colOff>
      <xdr:row>27</xdr:row>
      <xdr:rowOff>0</xdr:rowOff>
    </xdr:to>
    <xdr:graphicFrame macro="">
      <xdr:nvGraphicFramePr>
        <xdr:cNvPr id="2" name="Grafico 13">
          <a:extLst>
            <a:ext uri="{FF2B5EF4-FFF2-40B4-BE49-F238E27FC236}">
              <a16:creationId xmlns:a16="http://schemas.microsoft.com/office/drawing/2014/main" id="{A450994D-8D0C-1C41-BB76-CFBF6BF7D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38100</xdr:colOff>
      <xdr:row>28</xdr:row>
      <xdr:rowOff>76200</xdr:rowOff>
    </xdr:from>
    <xdr:to>
      <xdr:col>12</xdr:col>
      <xdr:colOff>101600</xdr:colOff>
      <xdr:row>52</xdr:row>
      <xdr:rowOff>76200</xdr:rowOff>
    </xdr:to>
    <xdr:graphicFrame macro="">
      <xdr:nvGraphicFramePr>
        <xdr:cNvPr id="3" name="Grafico 17">
          <a:extLst>
            <a:ext uri="{FF2B5EF4-FFF2-40B4-BE49-F238E27FC236}">
              <a16:creationId xmlns:a16="http://schemas.microsoft.com/office/drawing/2014/main" id="{FE9E0ECE-CC79-F94B-93CD-FC6575B72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812800</xdr:colOff>
      <xdr:row>53</xdr:row>
      <xdr:rowOff>88900</xdr:rowOff>
    </xdr:from>
    <xdr:to>
      <xdr:col>12</xdr:col>
      <xdr:colOff>50800</xdr:colOff>
      <xdr:row>77</xdr:row>
      <xdr:rowOff>88900</xdr:rowOff>
    </xdr:to>
    <xdr:graphicFrame macro="">
      <xdr:nvGraphicFramePr>
        <xdr:cNvPr id="4" name="Grafico 30">
          <a:extLst>
            <a:ext uri="{FF2B5EF4-FFF2-40B4-BE49-F238E27FC236}">
              <a16:creationId xmlns:a16="http://schemas.microsoft.com/office/drawing/2014/main" id="{7A7DC08E-B939-234B-8031-161271FFF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63500</xdr:colOff>
      <xdr:row>79</xdr:row>
      <xdr:rowOff>25400</xdr:rowOff>
    </xdr:from>
    <xdr:to>
      <xdr:col>12</xdr:col>
      <xdr:colOff>127000</xdr:colOff>
      <xdr:row>103</xdr:row>
      <xdr:rowOff>38100</xdr:rowOff>
    </xdr:to>
    <xdr:graphicFrame macro="">
      <xdr:nvGraphicFramePr>
        <xdr:cNvPr id="5" name="Grafico 31">
          <a:extLst>
            <a:ext uri="{FF2B5EF4-FFF2-40B4-BE49-F238E27FC236}">
              <a16:creationId xmlns:a16="http://schemas.microsoft.com/office/drawing/2014/main" id="{232BEF7D-E69D-404F-9112-EA4B8022D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127000</xdr:colOff>
      <xdr:row>104</xdr:row>
      <xdr:rowOff>25400</xdr:rowOff>
    </xdr:from>
    <xdr:to>
      <xdr:col>12</xdr:col>
      <xdr:colOff>190500</xdr:colOff>
      <xdr:row>128</xdr:row>
      <xdr:rowOff>25400</xdr:rowOff>
    </xdr:to>
    <xdr:graphicFrame macro="">
      <xdr:nvGraphicFramePr>
        <xdr:cNvPr id="6" name="Grafico 28">
          <a:extLst>
            <a:ext uri="{FF2B5EF4-FFF2-40B4-BE49-F238E27FC236}">
              <a16:creationId xmlns:a16="http://schemas.microsoft.com/office/drawing/2014/main" id="{B546350F-ECC6-304B-A4D6-F9C63C56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177800</xdr:colOff>
      <xdr:row>129</xdr:row>
      <xdr:rowOff>12700</xdr:rowOff>
    </xdr:from>
    <xdr:to>
      <xdr:col>12</xdr:col>
      <xdr:colOff>241300</xdr:colOff>
      <xdr:row>153</xdr:row>
      <xdr:rowOff>12700</xdr:rowOff>
    </xdr:to>
    <xdr:graphicFrame macro="">
      <xdr:nvGraphicFramePr>
        <xdr:cNvPr id="7" name="Grafico 21">
          <a:extLst>
            <a:ext uri="{FF2B5EF4-FFF2-40B4-BE49-F238E27FC236}">
              <a16:creationId xmlns:a16="http://schemas.microsoft.com/office/drawing/2014/main" id="{3BB435A8-518E-B440-97CE-B3D5F64E9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215900</xdr:colOff>
      <xdr:row>154</xdr:row>
      <xdr:rowOff>38100</xdr:rowOff>
    </xdr:from>
    <xdr:to>
      <xdr:col>12</xdr:col>
      <xdr:colOff>279400</xdr:colOff>
      <xdr:row>178</xdr:row>
      <xdr:rowOff>38100</xdr:rowOff>
    </xdr:to>
    <xdr:graphicFrame macro="">
      <xdr:nvGraphicFramePr>
        <xdr:cNvPr id="8" name="Grafico 36">
          <a:extLst>
            <a:ext uri="{FF2B5EF4-FFF2-40B4-BE49-F238E27FC236}">
              <a16:creationId xmlns:a16="http://schemas.microsoft.com/office/drawing/2014/main" id="{C925D0EE-1C80-0B4C-8287-B49E1FFF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203200</xdr:colOff>
      <xdr:row>179</xdr:row>
      <xdr:rowOff>38100</xdr:rowOff>
    </xdr:from>
    <xdr:to>
      <xdr:col>12</xdr:col>
      <xdr:colOff>266700</xdr:colOff>
      <xdr:row>203</xdr:row>
      <xdr:rowOff>38100</xdr:rowOff>
    </xdr:to>
    <xdr:graphicFrame macro="">
      <xdr:nvGraphicFramePr>
        <xdr:cNvPr id="9" name="Grafico 24">
          <a:extLst>
            <a:ext uri="{FF2B5EF4-FFF2-40B4-BE49-F238E27FC236}">
              <a16:creationId xmlns:a16="http://schemas.microsoft.com/office/drawing/2014/main" id="{298DF00F-DB6F-9D42-90D5-874C89FEA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266700</xdr:colOff>
      <xdr:row>204</xdr:row>
      <xdr:rowOff>50800</xdr:rowOff>
    </xdr:from>
    <xdr:to>
      <xdr:col>12</xdr:col>
      <xdr:colOff>330200</xdr:colOff>
      <xdr:row>234</xdr:row>
      <xdr:rowOff>25400</xdr:rowOff>
    </xdr:to>
    <xdr:graphicFrame macro="">
      <xdr:nvGraphicFramePr>
        <xdr:cNvPr id="10" name="Grafico 26">
          <a:extLst>
            <a:ext uri="{FF2B5EF4-FFF2-40B4-BE49-F238E27FC236}">
              <a16:creationId xmlns:a16="http://schemas.microsoft.com/office/drawing/2014/main" id="{05D38D7F-4502-2E41-BBA0-5A3013977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xdr:col>
      <xdr:colOff>317500</xdr:colOff>
      <xdr:row>235</xdr:row>
      <xdr:rowOff>0</xdr:rowOff>
    </xdr:from>
    <xdr:to>
      <xdr:col>12</xdr:col>
      <xdr:colOff>317500</xdr:colOff>
      <xdr:row>257</xdr:row>
      <xdr:rowOff>50800</xdr:rowOff>
    </xdr:to>
    <xdr:graphicFrame macro="">
      <xdr:nvGraphicFramePr>
        <xdr:cNvPr id="11" name="Grafico 37">
          <a:extLst>
            <a:ext uri="{FF2B5EF4-FFF2-40B4-BE49-F238E27FC236}">
              <a16:creationId xmlns:a16="http://schemas.microsoft.com/office/drawing/2014/main" id="{97E5DDB4-97C2-7641-83B3-67722AE2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342900</xdr:colOff>
      <xdr:row>258</xdr:row>
      <xdr:rowOff>50800</xdr:rowOff>
    </xdr:from>
    <xdr:to>
      <xdr:col>12</xdr:col>
      <xdr:colOff>406400</xdr:colOff>
      <xdr:row>282</xdr:row>
      <xdr:rowOff>50800</xdr:rowOff>
    </xdr:to>
    <xdr:graphicFrame macro="">
      <xdr:nvGraphicFramePr>
        <xdr:cNvPr id="12" name="Grafico 2">
          <a:extLst>
            <a:ext uri="{FF2B5EF4-FFF2-40B4-BE49-F238E27FC236}">
              <a16:creationId xmlns:a16="http://schemas.microsoft.com/office/drawing/2014/main" id="{08A991C1-21BE-0642-81AD-DA2076990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381000</xdr:colOff>
      <xdr:row>282</xdr:row>
      <xdr:rowOff>165100</xdr:rowOff>
    </xdr:from>
    <xdr:to>
      <xdr:col>12</xdr:col>
      <xdr:colOff>444500</xdr:colOff>
      <xdr:row>306</xdr:row>
      <xdr:rowOff>165100</xdr:rowOff>
    </xdr:to>
    <xdr:graphicFrame macro="">
      <xdr:nvGraphicFramePr>
        <xdr:cNvPr id="13" name="Grafico 8">
          <a:extLst>
            <a:ext uri="{FF2B5EF4-FFF2-40B4-BE49-F238E27FC236}">
              <a16:creationId xmlns:a16="http://schemas.microsoft.com/office/drawing/2014/main" id="{DEAC910A-E89A-5F46-BBC6-8C6E019FC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xdr:col>
      <xdr:colOff>431800</xdr:colOff>
      <xdr:row>308</xdr:row>
      <xdr:rowOff>25400</xdr:rowOff>
    </xdr:from>
    <xdr:to>
      <xdr:col>12</xdr:col>
      <xdr:colOff>495300</xdr:colOff>
      <xdr:row>332</xdr:row>
      <xdr:rowOff>25400</xdr:rowOff>
    </xdr:to>
    <xdr:graphicFrame macro="">
      <xdr:nvGraphicFramePr>
        <xdr:cNvPr id="14" name="Grafico 38">
          <a:extLst>
            <a:ext uri="{FF2B5EF4-FFF2-40B4-BE49-F238E27FC236}">
              <a16:creationId xmlns:a16="http://schemas.microsoft.com/office/drawing/2014/main" id="{0859A81B-33EB-DE4E-BA3D-05F85DE89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482600</xdr:colOff>
      <xdr:row>333</xdr:row>
      <xdr:rowOff>0</xdr:rowOff>
    </xdr:from>
    <xdr:to>
      <xdr:col>12</xdr:col>
      <xdr:colOff>546100</xdr:colOff>
      <xdr:row>357</xdr:row>
      <xdr:rowOff>0</xdr:rowOff>
    </xdr:to>
    <xdr:graphicFrame macro="">
      <xdr:nvGraphicFramePr>
        <xdr:cNvPr id="17" name="Grafico 3">
          <a:extLst>
            <a:ext uri="{FF2B5EF4-FFF2-40B4-BE49-F238E27FC236}">
              <a16:creationId xmlns:a16="http://schemas.microsoft.com/office/drawing/2014/main" id="{47E130A3-B8CC-0542-842A-E00ADB060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xdr:col>
      <xdr:colOff>469900</xdr:colOff>
      <xdr:row>358</xdr:row>
      <xdr:rowOff>50800</xdr:rowOff>
    </xdr:from>
    <xdr:to>
      <xdr:col>12</xdr:col>
      <xdr:colOff>533400</xdr:colOff>
      <xdr:row>382</xdr:row>
      <xdr:rowOff>50800</xdr:rowOff>
    </xdr:to>
    <xdr:graphicFrame macro="">
      <xdr:nvGraphicFramePr>
        <xdr:cNvPr id="18" name="Chart 17">
          <a:extLst>
            <a:ext uri="{FF2B5EF4-FFF2-40B4-BE49-F238E27FC236}">
              <a16:creationId xmlns:a16="http://schemas.microsoft.com/office/drawing/2014/main" id="{6C794945-64C9-7249-8DD7-48BBBF08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26</xdr:row>
      <xdr:rowOff>165100</xdr:rowOff>
    </xdr:from>
    <xdr:to>
      <xdr:col>12</xdr:col>
      <xdr:colOff>63500</xdr:colOff>
      <xdr:row>50</xdr:row>
      <xdr:rowOff>165100</xdr:rowOff>
    </xdr:to>
    <xdr:graphicFrame macro="">
      <xdr:nvGraphicFramePr>
        <xdr:cNvPr id="3" name="Chart 2">
          <a:extLst>
            <a:ext uri="{FF2B5EF4-FFF2-40B4-BE49-F238E27FC236}">
              <a16:creationId xmlns:a16="http://schemas.microsoft.com/office/drawing/2014/main" id="{A73F10EB-43E9-E74E-BABB-73DDF2DE9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53</xdr:row>
      <xdr:rowOff>0</xdr:rowOff>
    </xdr:from>
    <xdr:to>
      <xdr:col>12</xdr:col>
      <xdr:colOff>63500</xdr:colOff>
      <xdr:row>77</xdr:row>
      <xdr:rowOff>0</xdr:rowOff>
    </xdr:to>
    <xdr:graphicFrame macro="">
      <xdr:nvGraphicFramePr>
        <xdr:cNvPr id="5" name="Chart 4">
          <a:extLst>
            <a:ext uri="{FF2B5EF4-FFF2-40B4-BE49-F238E27FC236}">
              <a16:creationId xmlns:a16="http://schemas.microsoft.com/office/drawing/2014/main" id="{C7001895-1A2C-E341-B59B-51384B88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77</xdr:row>
      <xdr:rowOff>165100</xdr:rowOff>
    </xdr:from>
    <xdr:to>
      <xdr:col>12</xdr:col>
      <xdr:colOff>76200</xdr:colOff>
      <xdr:row>101</xdr:row>
      <xdr:rowOff>165100</xdr:rowOff>
    </xdr:to>
    <xdr:graphicFrame macro="">
      <xdr:nvGraphicFramePr>
        <xdr:cNvPr id="6" name="Chart 5">
          <a:extLst>
            <a:ext uri="{FF2B5EF4-FFF2-40B4-BE49-F238E27FC236}">
              <a16:creationId xmlns:a16="http://schemas.microsoft.com/office/drawing/2014/main" id="{6436ECB0-2282-E647-BDD5-1A71B8707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103</xdr:row>
      <xdr:rowOff>12700</xdr:rowOff>
    </xdr:from>
    <xdr:to>
      <xdr:col>12</xdr:col>
      <xdr:colOff>38100</xdr:colOff>
      <xdr:row>127</xdr:row>
      <xdr:rowOff>12700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C5B4D23-5F3A-1C45-93E6-0874304100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3600" y="19634200"/>
              <a:ext cx="9080500" cy="457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355600</xdr:colOff>
      <xdr:row>103</xdr:row>
      <xdr:rowOff>0</xdr:rowOff>
    </xdr:from>
    <xdr:to>
      <xdr:col>23</xdr:col>
      <xdr:colOff>419100</xdr:colOff>
      <xdr:row>127</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577229A-44BE-B642-967F-252E98262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261600" y="19621500"/>
              <a:ext cx="9144000" cy="457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xdr:row>
      <xdr:rowOff>0</xdr:rowOff>
    </xdr:from>
    <xdr:to>
      <xdr:col>12</xdr:col>
      <xdr:colOff>63500</xdr:colOff>
      <xdr:row>25</xdr:row>
      <xdr:rowOff>0</xdr:rowOff>
    </xdr:to>
    <xdr:graphicFrame macro="">
      <xdr:nvGraphicFramePr>
        <xdr:cNvPr id="4" name="Chart 3">
          <a:extLst>
            <a:ext uri="{FF2B5EF4-FFF2-40B4-BE49-F238E27FC236}">
              <a16:creationId xmlns:a16="http://schemas.microsoft.com/office/drawing/2014/main" id="{7163F3B2-4524-394F-BDF8-B40EEBAB1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12</xdr:col>
      <xdr:colOff>3060700</xdr:colOff>
      <xdr:row>0</xdr:row>
      <xdr:rowOff>127000</xdr:rowOff>
    </xdr:from>
    <xdr:to>
      <xdr:col>13</xdr:col>
      <xdr:colOff>1587500</xdr:colOff>
      <xdr:row>3</xdr:row>
      <xdr:rowOff>289052</xdr:rowOff>
    </xdr:to>
    <mc:AlternateContent xmlns:mc="http://schemas.openxmlformats.org/markup-compatibility/2006" xmlns:a14="http://schemas.microsoft.com/office/drawing/2010/main">
      <mc:Choice Requires="a14">
        <xdr:graphicFrame macro="">
          <xdr:nvGraphicFramePr>
            <xdr:cNvPr id="2" name="Series 7">
              <a:extLst>
                <a:ext uri="{FF2B5EF4-FFF2-40B4-BE49-F238E27FC236}">
                  <a16:creationId xmlns:a16="http://schemas.microsoft.com/office/drawing/2014/main" id="{31708C8A-D091-14D7-6A76-A8F0C3F0C721}"/>
                </a:ext>
              </a:extLst>
            </xdr:cNvPr>
            <xdr:cNvGraphicFramePr/>
          </xdr:nvGraphicFramePr>
          <xdr:xfrm>
            <a:off x="0" y="0"/>
            <a:ext cx="0" cy="0"/>
          </xdr:xfrm>
          <a:graphic>
            <a:graphicData uri="http://schemas.microsoft.com/office/drawing/2010/slicer">
              <sle:slicer xmlns:sle="http://schemas.microsoft.com/office/drawing/2010/slicer" name="Series 7"/>
            </a:graphicData>
          </a:graphic>
        </xdr:graphicFrame>
      </mc:Choice>
      <mc:Fallback xmlns="">
        <xdr:sp macro="" textlink="">
          <xdr:nvSpPr>
            <xdr:cNvPr id="0" name=""/>
            <xdr:cNvSpPr>
              <a:spLocks noTextEdit="1"/>
            </xdr:cNvSpPr>
          </xdr:nvSpPr>
          <xdr:spPr>
            <a:xfrm>
              <a:off x="39471600" y="127000"/>
              <a:ext cx="1790700" cy="758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12</xdr:col>
      <xdr:colOff>63500</xdr:colOff>
      <xdr:row>25</xdr:row>
      <xdr:rowOff>0</xdr:rowOff>
    </xdr:to>
    <xdr:graphicFrame macro="">
      <xdr:nvGraphicFramePr>
        <xdr:cNvPr id="22" name="Chart 21">
          <a:extLst>
            <a:ext uri="{FF2B5EF4-FFF2-40B4-BE49-F238E27FC236}">
              <a16:creationId xmlns:a16="http://schemas.microsoft.com/office/drawing/2014/main" id="{E56FD802-67C9-AC41-B2F7-595CFEFC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27</xdr:row>
      <xdr:rowOff>0</xdr:rowOff>
    </xdr:from>
    <xdr:to>
      <xdr:col>12</xdr:col>
      <xdr:colOff>63500</xdr:colOff>
      <xdr:row>51</xdr:row>
      <xdr:rowOff>0</xdr:rowOff>
    </xdr:to>
    <xdr:graphicFrame macro="">
      <xdr:nvGraphicFramePr>
        <xdr:cNvPr id="23" name="Chart 22">
          <a:extLst>
            <a:ext uri="{FF2B5EF4-FFF2-40B4-BE49-F238E27FC236}">
              <a16:creationId xmlns:a16="http://schemas.microsoft.com/office/drawing/2014/main" id="{C38E9D23-821F-4947-9E97-257D1F719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52</xdr:row>
      <xdr:rowOff>0</xdr:rowOff>
    </xdr:from>
    <xdr:to>
      <xdr:col>12</xdr:col>
      <xdr:colOff>63500</xdr:colOff>
      <xdr:row>76</xdr:row>
      <xdr:rowOff>0</xdr:rowOff>
    </xdr:to>
    <xdr:graphicFrame macro="">
      <xdr:nvGraphicFramePr>
        <xdr:cNvPr id="24" name="Chart 23">
          <a:extLst>
            <a:ext uri="{FF2B5EF4-FFF2-40B4-BE49-F238E27FC236}">
              <a16:creationId xmlns:a16="http://schemas.microsoft.com/office/drawing/2014/main" id="{CCA21779-73DF-014A-A8A2-DF95585D9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0</xdr:colOff>
      <xdr:row>77</xdr:row>
      <xdr:rowOff>0</xdr:rowOff>
    </xdr:from>
    <xdr:to>
      <xdr:col>12</xdr:col>
      <xdr:colOff>63500</xdr:colOff>
      <xdr:row>101</xdr:row>
      <xdr:rowOff>0</xdr:rowOff>
    </xdr:to>
    <xdr:graphicFrame macro="">
      <xdr:nvGraphicFramePr>
        <xdr:cNvPr id="25" name="Chart 24">
          <a:extLst>
            <a:ext uri="{FF2B5EF4-FFF2-40B4-BE49-F238E27FC236}">
              <a16:creationId xmlns:a16="http://schemas.microsoft.com/office/drawing/2014/main" id="{9C4F3363-5B55-B346-AA4E-9CD560F40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0</xdr:colOff>
      <xdr:row>102</xdr:row>
      <xdr:rowOff>0</xdr:rowOff>
    </xdr:from>
    <xdr:to>
      <xdr:col>12</xdr:col>
      <xdr:colOff>63500</xdr:colOff>
      <xdr:row>126</xdr:row>
      <xdr:rowOff>0</xdr:rowOff>
    </xdr:to>
    <xdr:graphicFrame macro="">
      <xdr:nvGraphicFramePr>
        <xdr:cNvPr id="26" name="Chart 25">
          <a:extLst>
            <a:ext uri="{FF2B5EF4-FFF2-40B4-BE49-F238E27FC236}">
              <a16:creationId xmlns:a16="http://schemas.microsoft.com/office/drawing/2014/main" id="{6D9C8175-9B6F-B247-8723-397C1E8B7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128</xdr:row>
      <xdr:rowOff>0</xdr:rowOff>
    </xdr:from>
    <xdr:to>
      <xdr:col>12</xdr:col>
      <xdr:colOff>63500</xdr:colOff>
      <xdr:row>152</xdr:row>
      <xdr:rowOff>0</xdr:rowOff>
    </xdr:to>
    <xdr:graphicFrame macro="">
      <xdr:nvGraphicFramePr>
        <xdr:cNvPr id="27" name="Chart 26">
          <a:extLst>
            <a:ext uri="{FF2B5EF4-FFF2-40B4-BE49-F238E27FC236}">
              <a16:creationId xmlns:a16="http://schemas.microsoft.com/office/drawing/2014/main" id="{B044AF44-9C25-E149-9344-BE46FC9E0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7.568879050923" createdVersion="8" refreshedVersion="8" minRefreshableVersion="3" recordCount="37" xr:uid="{224F97E7-B86B-CC45-AFFE-ECB031BBAA76}">
  <cacheSource type="worksheet">
    <worksheetSource name="Tabella8"/>
  </cacheSource>
  <cacheFields count="6">
    <cacheField name="Series" numFmtId="0">
      <sharedItems count="40">
        <s v="Personal consumption expenditures"/>
        <s v="Gross private domestic investment"/>
        <s v="    Fixed investment"/>
        <s v="    Change in private inventories"/>
        <s v="Net exports of goods and services"/>
        <s v="    Exports"/>
        <s v="        Goods"/>
        <s v="        Services"/>
        <s v="    Imports"/>
        <s v="Government consumption expenditures and gross investment"/>
        <s v="        Gross domestic income"/>
        <s v="Compensation of employees, paid"/>
        <s v="    Wages and salaries"/>
        <s v="            To persons"/>
        <s v="            To the rest of the world"/>
        <s v="    Supplements to wages and salaries"/>
        <s v="Taxes on production and imports"/>
        <s v="Less: Subsidies"/>
        <s v="Net operating surplus"/>
        <s v="    Private enterprises"/>
        <s v="        Net interest and miscellaneous payments, domestic industries"/>
        <s v="        Business current transfer payments (net)"/>
        <s v="        Proprietors' income with inventory valuation and capital consumption adjustments"/>
        <s v="        Rental income of persons with capital consumption adjustment"/>
        <s v="        Corporate profits with inventory valuation and capital consumption adjustments, domestic industries"/>
        <s v="            Taxes on corporate income"/>
        <s v="            Profits after tax with inventory valuation and capital consumption adjustments"/>
        <s v="                Net dividends"/>
        <s v="                Undistributed corporate profits with inventory valuation and capital consumption adjustments"/>
        <s v="    Current surplus of government enterprises1"/>
        <s v="Consumption of fixed capital"/>
        <s v="    Private"/>
        <s v="    Government"/>
        <s v="Gross operating surplus and mixed income"/>
        <s v="Taxes on production and imports less subsidies"/>
        <s v="Less: Subsidies1" u="1"/>
        <s v="        Gross domestic product" u="1"/>
        <s v="Residual" u="1"/>
        <s v="    Goods" u="1"/>
        <s v="    Services" u="1"/>
      </sharedItems>
    </cacheField>
    <cacheField name="Unit of measure" numFmtId="0">
      <sharedItems containsBlank="1" count="4">
        <s v="% of GDP"/>
        <s v="% of GDI"/>
        <m u="1"/>
        <s v="Billions of chained (2017) dollars" u="1"/>
      </sharedItems>
    </cacheField>
    <cacheField name="Country Name" numFmtId="0">
      <sharedItems containsBlank="1" count="2">
        <s v="United States"/>
        <m u="1"/>
      </sharedItems>
    </cacheField>
    <cacheField name="Country Code" numFmtId="0">
      <sharedItems/>
    </cacheField>
    <cacheField name="Year" numFmtId="0">
      <sharedItems containsSemiMixedTypes="0" containsString="0" containsNumber="1" containsInteger="1" minValue="2022" maxValue="2022"/>
    </cacheField>
    <cacheField name="Value" numFmtId="2">
      <sharedItems containsSemiMixedTypes="0" containsString="0" containsNumber="1" minValue="-3.8" maxValue="100"/>
    </cacheField>
  </cacheFields>
  <extLst>
    <ext xmlns:x14="http://schemas.microsoft.com/office/spreadsheetml/2009/9/main" uri="{725AE2AE-9491-48be-B2B4-4EB974FC3084}">
      <x14:pivotCacheDefinition pivotCacheId="16795740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0.776860879632" createdVersion="8" refreshedVersion="8" minRefreshableVersion="3" recordCount="918" xr:uid="{1533CF2B-C399-EE4A-8C65-C85E83435D1B}">
  <cacheSource type="worksheet">
    <worksheetSource name="Series_Data"/>
  </cacheSource>
  <cacheFields count="8">
    <cacheField name="Approach" numFmtId="0">
      <sharedItems containsBlank="1" count="5">
        <s v=""/>
        <s v="Expenditure"/>
        <s v="Income"/>
        <s v="Output"/>
        <m/>
      </sharedItems>
    </cacheField>
    <cacheField name="Level" numFmtId="0">
      <sharedItems containsBlank="1" count="31">
        <s v=""/>
        <s v="E.1"/>
        <s v="E.1.1"/>
        <s v="E.1.1.1"/>
        <s v="E.1.1.2"/>
        <s v="E.1.2"/>
        <s v="E.1.2.1"/>
        <s v="E.1.2.2"/>
        <s v="E.3"/>
        <s v="E.3.1"/>
        <s v="E.3.2"/>
        <s v="E.3.2.1"/>
        <s v="E.3.2.2"/>
        <s v="E.4"/>
        <s v="E.4.1"/>
        <s v="E.4.2"/>
        <s v="E.5"/>
        <s v="E.5.1"/>
        <s v="E.5.2"/>
        <s v="I.1"/>
        <s v="I.1.1"/>
        <s v="I.1.2"/>
        <s v="I.2"/>
        <s v="I.3"/>
        <s v="I.3.1"/>
        <s v="I.3.2"/>
        <s v="O.1"/>
        <s v="O.2"/>
        <s v="O.2.1"/>
        <s v="O.2.2"/>
        <m/>
      </sharedItems>
    </cacheField>
    <cacheField name="Series" numFmtId="0">
      <sharedItems count="41">
        <s v="Gross domestic product"/>
        <s v="Actual individual consumption"/>
        <s v="External balance - Goods"/>
        <s v="External balance - Services"/>
        <s v="External balance of goods and services"/>
        <s v="Final consumption expenditure and gross capital formation"/>
        <s v="Final consumption expenditure, gross capital formation and exports of goods and services"/>
        <s v="Statistical discrepancy (expenditure approach)"/>
        <s v="Final consumption expenditure"/>
        <s v="Final consumption expenditure of general government"/>
        <s v="Individual consumption expenditure of general government"/>
        <s v="Collective consumption expenditure of general government"/>
        <s v="Household and NPISH final consumption expenditure"/>
        <s v="Final consumption expenditure of households"/>
        <s v="Final consumption expenditure of NPISH"/>
        <s v="Gross capital formation"/>
        <s v="Gross fixed capital formation"/>
        <s v="Changes in inventories and acquisitions less disposals of valuables"/>
        <s v="Changes in inventories"/>
        <s v="Acquisitions less disposals of valuables"/>
        <s v="Exports of goods and services"/>
        <s v="Exports of goods"/>
        <s v="Exports of services"/>
        <s v="Imports of goods and services"/>
        <s v="Imports of goods"/>
        <s v="Imports of services"/>
        <s v="Statistical discrepancy (income approach)"/>
        <s v="Compensation of employees"/>
        <s v="Employers' social contributions"/>
        <s v="Wages and salaries"/>
        <s v="Operating surplus and mixed income, gross"/>
        <s v="Taxes on production and imports less subsidies"/>
        <s v="Taxes on production and imports"/>
        <s v="Subsidies"/>
        <s v="Statistical discrepancy (production approach)"/>
        <s v="Value added, gross"/>
        <s v="Taxes less subsidies on products"/>
        <s v="Taxes on products"/>
        <s v="Subsidies on products"/>
        <s v="Gross domestic product at market prices" u="1"/>
        <s v="Net Exports" f="1"/>
      </sharedItems>
    </cacheField>
    <cacheField name="Unit of measure" numFmtId="0">
      <sharedItems count="2">
        <s v="Percentage of gross domestic product (GDP)"/>
        <s v="Percentage of EU27 (from 2020) total (based on million purchasing power standards), current prices" u="1"/>
      </sharedItems>
    </cacheField>
    <cacheField name="Country" numFmtId="0">
      <sharedItems count="23">
        <s v="Austria"/>
        <s v="Belgium"/>
        <s v="Denmark"/>
        <s v="European Union - 15 countries (1995-2004)"/>
        <s v="European Union - 27 countries (from 2020)"/>
        <s v="European Union - 28 countries (2013-2020)"/>
        <s v="Finland"/>
        <s v="France"/>
        <s v="Germany"/>
        <s v="Greece"/>
        <s v="Iceland"/>
        <s v="Ireland"/>
        <s v="Italy"/>
        <s v="Liechtenstein"/>
        <s v="Luxembourg"/>
        <s v="Netherlands"/>
        <s v="Norway"/>
        <s v="Portugal"/>
        <s v="Spain"/>
        <s v="Sweden"/>
        <s v="Switzerland"/>
        <s v="United Kingdom"/>
        <s v="United States"/>
      </sharedItems>
    </cacheField>
    <cacheField name="Country Code" numFmtId="0">
      <sharedItems count="23">
        <s v="AUT"/>
        <s v="BEL"/>
        <s v="DNK"/>
        <s v="EU15"/>
        <s v="EU27"/>
        <s v="EU28"/>
        <s v="FIN"/>
        <s v="FRA"/>
        <s v="DEU"/>
        <s v="GRC"/>
        <s v="ISL"/>
        <s v="IRL"/>
        <s v="ITA"/>
        <s v="LIE"/>
        <s v="LUX"/>
        <s v="NLD"/>
        <s v="NOR"/>
        <s v="PRT"/>
        <s v="ESP"/>
        <s v="SWE"/>
        <s v="CHE"/>
        <s v="GBR"/>
        <s v="USA"/>
      </sharedItems>
    </cacheField>
    <cacheField name="Year" numFmtId="0">
      <sharedItems containsSemiMixedTypes="0" containsString="0" containsNumber="1" containsInteger="1" minValue="2022" maxValue="2022" count="1">
        <n v="2022"/>
      </sharedItems>
    </cacheField>
    <cacheField name="Value" numFmtId="2">
      <sharedItems containsString="0" containsBlank="1" containsNumber="1" minValue="-1.7" maxValue="277.2"/>
    </cacheField>
  </cacheFields>
  <calculatedItems count="1">
    <calculatedItem formula="Series['Exports of goods and services']-Series['Imports of goods and services']">
      <pivotArea cacheIndex="1" outline="0" fieldPosition="0">
        <references count="1">
          <reference field="2" count="1">
            <x v="40"/>
          </reference>
        </references>
      </pivotArea>
    </calculatedItem>
  </calculatedItems>
  <extLst>
    <ext xmlns:x14="http://schemas.microsoft.com/office/spreadsheetml/2009/9/main" uri="{725AE2AE-9491-48be-B2B4-4EB974FC3084}">
      <x14:pivotCacheDefinition pivotCacheId="9870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s v="USA"/>
    <n v="2022"/>
    <n v="68"/>
  </r>
  <r>
    <x v="1"/>
    <x v="0"/>
    <x v="0"/>
    <s v="USA"/>
    <n v="2022"/>
    <n v="18.5"/>
  </r>
  <r>
    <x v="2"/>
    <x v="0"/>
    <x v="0"/>
    <s v="USA"/>
    <n v="2022"/>
    <n v="17.899999999999999"/>
  </r>
  <r>
    <x v="3"/>
    <x v="0"/>
    <x v="0"/>
    <s v="USA"/>
    <n v="2022"/>
    <n v="0.6"/>
  </r>
  <r>
    <x v="4"/>
    <x v="0"/>
    <x v="0"/>
    <s v="USA"/>
    <n v="2022"/>
    <n v="-3.8"/>
  </r>
  <r>
    <x v="5"/>
    <x v="0"/>
    <x v="0"/>
    <s v="USA"/>
    <n v="2022"/>
    <n v="11.600000000000001"/>
  </r>
  <r>
    <x v="6"/>
    <x v="0"/>
    <x v="0"/>
    <s v="USA"/>
    <n v="2022"/>
    <n v="0.8"/>
  </r>
  <r>
    <x v="7"/>
    <x v="0"/>
    <x v="0"/>
    <s v="USA"/>
    <n v="2022"/>
    <n v="3.5999999999999996"/>
  </r>
  <r>
    <x v="8"/>
    <x v="0"/>
    <x v="0"/>
    <s v="USA"/>
    <n v="2022"/>
    <n v="15.4"/>
  </r>
  <r>
    <x v="6"/>
    <x v="0"/>
    <x v="0"/>
    <s v="USA"/>
    <n v="2022"/>
    <n v="12.7"/>
  </r>
  <r>
    <x v="7"/>
    <x v="0"/>
    <x v="0"/>
    <s v="USA"/>
    <n v="2022"/>
    <n v="2.7"/>
  </r>
  <r>
    <x v="9"/>
    <x v="0"/>
    <x v="0"/>
    <s v="USA"/>
    <n v="2022"/>
    <n v="17.299999999999997"/>
  </r>
  <r>
    <x v="10"/>
    <x v="1"/>
    <x v="0"/>
    <s v="USA"/>
    <n v="2022"/>
    <n v="100"/>
  </r>
  <r>
    <x v="11"/>
    <x v="1"/>
    <x v="0"/>
    <s v="USA"/>
    <n v="2022"/>
    <n v="52.2"/>
  </r>
  <r>
    <x v="12"/>
    <x v="1"/>
    <x v="0"/>
    <s v="USA"/>
    <n v="2022"/>
    <n v="43.2"/>
  </r>
  <r>
    <x v="13"/>
    <x v="1"/>
    <x v="0"/>
    <s v="USA"/>
    <n v="2022"/>
    <n v="43.1"/>
  </r>
  <r>
    <x v="14"/>
    <x v="1"/>
    <x v="0"/>
    <s v="USA"/>
    <n v="2022"/>
    <n v="0.1"/>
  </r>
  <r>
    <x v="15"/>
    <x v="1"/>
    <x v="0"/>
    <s v="USA"/>
    <n v="2022"/>
    <n v="9"/>
  </r>
  <r>
    <x v="16"/>
    <x v="1"/>
    <x v="0"/>
    <s v="USA"/>
    <n v="2022"/>
    <n v="7"/>
  </r>
  <r>
    <x v="17"/>
    <x v="1"/>
    <x v="0"/>
    <s v="USA"/>
    <n v="2022"/>
    <n v="0.5"/>
  </r>
  <r>
    <x v="18"/>
    <x v="1"/>
    <x v="0"/>
    <s v="USA"/>
    <n v="2022"/>
    <n v="24.6"/>
  </r>
  <r>
    <x v="19"/>
    <x v="1"/>
    <x v="0"/>
    <s v="USA"/>
    <n v="2022"/>
    <n v="24.6"/>
  </r>
  <r>
    <x v="20"/>
    <x v="1"/>
    <x v="0"/>
    <s v="USA"/>
    <n v="2022"/>
    <n v="2.8"/>
  </r>
  <r>
    <x v="21"/>
    <x v="1"/>
    <x v="0"/>
    <s v="USA"/>
    <n v="2022"/>
    <n v="0.8"/>
  </r>
  <r>
    <x v="22"/>
    <x v="1"/>
    <x v="0"/>
    <s v="USA"/>
    <n v="2022"/>
    <n v="6.9"/>
  </r>
  <r>
    <x v="23"/>
    <x v="1"/>
    <x v="0"/>
    <s v="USA"/>
    <n v="2022"/>
    <n v="3.4"/>
  </r>
  <r>
    <x v="24"/>
    <x v="1"/>
    <x v="0"/>
    <s v="USA"/>
    <n v="2022"/>
    <n v="10.6"/>
  </r>
  <r>
    <x v="25"/>
    <x v="1"/>
    <x v="0"/>
    <s v="USA"/>
    <n v="2022"/>
    <n v="2.1"/>
  </r>
  <r>
    <x v="26"/>
    <x v="1"/>
    <x v="0"/>
    <s v="USA"/>
    <n v="2022"/>
    <n v="8.5"/>
  </r>
  <r>
    <x v="27"/>
    <x v="1"/>
    <x v="0"/>
    <s v="USA"/>
    <n v="2022"/>
    <n v="6"/>
  </r>
  <r>
    <x v="28"/>
    <x v="1"/>
    <x v="0"/>
    <s v="USA"/>
    <n v="2022"/>
    <n v="2.5"/>
  </r>
  <r>
    <x v="29"/>
    <x v="1"/>
    <x v="0"/>
    <s v="USA"/>
    <n v="2022"/>
    <n v="0"/>
  </r>
  <r>
    <x v="30"/>
    <x v="1"/>
    <x v="0"/>
    <s v="USA"/>
    <n v="2022"/>
    <n v="16.7"/>
  </r>
  <r>
    <x v="31"/>
    <x v="1"/>
    <x v="0"/>
    <s v="USA"/>
    <n v="2022"/>
    <n v="13.9"/>
  </r>
  <r>
    <x v="32"/>
    <x v="1"/>
    <x v="0"/>
    <s v="USA"/>
    <n v="2022"/>
    <n v="2.8"/>
  </r>
  <r>
    <x v="33"/>
    <x v="1"/>
    <x v="0"/>
    <s v="USA"/>
    <n v="2022"/>
    <n v="41.3"/>
  </r>
  <r>
    <x v="34"/>
    <x v="1"/>
    <x v="0"/>
    <s v="USA"/>
    <n v="2022"/>
    <n v="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8">
  <r>
    <x v="0"/>
    <x v="0"/>
    <x v="0"/>
    <x v="0"/>
    <x v="0"/>
    <x v="0"/>
    <x v="0"/>
    <n v="100"/>
  </r>
  <r>
    <x v="0"/>
    <x v="0"/>
    <x v="0"/>
    <x v="0"/>
    <x v="1"/>
    <x v="1"/>
    <x v="0"/>
    <n v="100"/>
  </r>
  <r>
    <x v="0"/>
    <x v="0"/>
    <x v="0"/>
    <x v="0"/>
    <x v="2"/>
    <x v="2"/>
    <x v="0"/>
    <n v="100"/>
  </r>
  <r>
    <x v="0"/>
    <x v="0"/>
    <x v="0"/>
    <x v="0"/>
    <x v="3"/>
    <x v="3"/>
    <x v="0"/>
    <m/>
  </r>
  <r>
    <x v="0"/>
    <x v="0"/>
    <x v="0"/>
    <x v="0"/>
    <x v="4"/>
    <x v="4"/>
    <x v="0"/>
    <n v="100"/>
  </r>
  <r>
    <x v="0"/>
    <x v="0"/>
    <x v="0"/>
    <x v="0"/>
    <x v="5"/>
    <x v="5"/>
    <x v="0"/>
    <m/>
  </r>
  <r>
    <x v="0"/>
    <x v="0"/>
    <x v="0"/>
    <x v="0"/>
    <x v="6"/>
    <x v="6"/>
    <x v="0"/>
    <n v="100"/>
  </r>
  <r>
    <x v="0"/>
    <x v="0"/>
    <x v="0"/>
    <x v="0"/>
    <x v="7"/>
    <x v="7"/>
    <x v="0"/>
    <n v="100"/>
  </r>
  <r>
    <x v="0"/>
    <x v="0"/>
    <x v="0"/>
    <x v="0"/>
    <x v="8"/>
    <x v="8"/>
    <x v="0"/>
    <n v="100"/>
  </r>
  <r>
    <x v="0"/>
    <x v="0"/>
    <x v="0"/>
    <x v="0"/>
    <x v="9"/>
    <x v="9"/>
    <x v="0"/>
    <n v="100"/>
  </r>
  <r>
    <x v="0"/>
    <x v="0"/>
    <x v="0"/>
    <x v="0"/>
    <x v="10"/>
    <x v="10"/>
    <x v="0"/>
    <n v="100"/>
  </r>
  <r>
    <x v="0"/>
    <x v="0"/>
    <x v="0"/>
    <x v="0"/>
    <x v="11"/>
    <x v="11"/>
    <x v="0"/>
    <n v="100"/>
  </r>
  <r>
    <x v="0"/>
    <x v="0"/>
    <x v="0"/>
    <x v="0"/>
    <x v="12"/>
    <x v="12"/>
    <x v="0"/>
    <n v="100"/>
  </r>
  <r>
    <x v="0"/>
    <x v="0"/>
    <x v="0"/>
    <x v="0"/>
    <x v="13"/>
    <x v="13"/>
    <x v="0"/>
    <m/>
  </r>
  <r>
    <x v="0"/>
    <x v="0"/>
    <x v="0"/>
    <x v="0"/>
    <x v="13"/>
    <x v="13"/>
    <x v="0"/>
    <m/>
  </r>
  <r>
    <x v="0"/>
    <x v="0"/>
    <x v="0"/>
    <x v="0"/>
    <x v="14"/>
    <x v="14"/>
    <x v="0"/>
    <n v="100"/>
  </r>
  <r>
    <x v="0"/>
    <x v="0"/>
    <x v="0"/>
    <x v="0"/>
    <x v="15"/>
    <x v="15"/>
    <x v="0"/>
    <n v="100"/>
  </r>
  <r>
    <x v="0"/>
    <x v="0"/>
    <x v="0"/>
    <x v="0"/>
    <x v="16"/>
    <x v="16"/>
    <x v="0"/>
    <n v="100"/>
  </r>
  <r>
    <x v="0"/>
    <x v="0"/>
    <x v="0"/>
    <x v="0"/>
    <x v="17"/>
    <x v="17"/>
    <x v="0"/>
    <n v="100"/>
  </r>
  <r>
    <x v="0"/>
    <x v="0"/>
    <x v="0"/>
    <x v="0"/>
    <x v="18"/>
    <x v="18"/>
    <x v="0"/>
    <n v="100"/>
  </r>
  <r>
    <x v="0"/>
    <x v="0"/>
    <x v="0"/>
    <x v="0"/>
    <x v="19"/>
    <x v="19"/>
    <x v="0"/>
    <n v="100"/>
  </r>
  <r>
    <x v="0"/>
    <x v="0"/>
    <x v="0"/>
    <x v="0"/>
    <x v="20"/>
    <x v="20"/>
    <x v="0"/>
    <n v="100"/>
  </r>
  <r>
    <x v="0"/>
    <x v="0"/>
    <x v="0"/>
    <x v="0"/>
    <x v="21"/>
    <x v="21"/>
    <x v="0"/>
    <m/>
  </r>
  <r>
    <x v="1"/>
    <x v="0"/>
    <x v="1"/>
    <x v="0"/>
    <x v="0"/>
    <x v="0"/>
    <x v="0"/>
    <n v="64.7"/>
  </r>
  <r>
    <x v="1"/>
    <x v="0"/>
    <x v="1"/>
    <x v="0"/>
    <x v="1"/>
    <x v="1"/>
    <x v="0"/>
    <n v="66.2"/>
  </r>
  <r>
    <x v="1"/>
    <x v="0"/>
    <x v="1"/>
    <x v="0"/>
    <x v="2"/>
    <x v="2"/>
    <x v="0"/>
    <n v="58.6"/>
  </r>
  <r>
    <x v="1"/>
    <x v="0"/>
    <x v="1"/>
    <x v="0"/>
    <x v="3"/>
    <x v="3"/>
    <x v="0"/>
    <m/>
  </r>
  <r>
    <x v="1"/>
    <x v="0"/>
    <x v="1"/>
    <x v="0"/>
    <x v="4"/>
    <x v="4"/>
    <x v="0"/>
    <n v="65.599999999999994"/>
  </r>
  <r>
    <x v="1"/>
    <x v="0"/>
    <x v="1"/>
    <x v="0"/>
    <x v="5"/>
    <x v="5"/>
    <x v="0"/>
    <m/>
  </r>
  <r>
    <x v="1"/>
    <x v="0"/>
    <x v="1"/>
    <x v="0"/>
    <x v="6"/>
    <x v="6"/>
    <x v="0"/>
    <n v="67.400000000000006"/>
  </r>
  <r>
    <x v="1"/>
    <x v="0"/>
    <x v="1"/>
    <x v="0"/>
    <x v="7"/>
    <x v="7"/>
    <x v="0"/>
    <n v="69.2"/>
  </r>
  <r>
    <x v="1"/>
    <x v="0"/>
    <x v="1"/>
    <x v="0"/>
    <x v="8"/>
    <x v="8"/>
    <x v="0"/>
    <n v="65"/>
  </r>
  <r>
    <x v="1"/>
    <x v="0"/>
    <x v="1"/>
    <x v="0"/>
    <x v="9"/>
    <x v="9"/>
    <x v="0"/>
    <n v="78.3"/>
  </r>
  <r>
    <x v="1"/>
    <x v="0"/>
    <x v="1"/>
    <x v="0"/>
    <x v="10"/>
    <x v="10"/>
    <x v="0"/>
    <n v="68.8"/>
  </r>
  <r>
    <x v="1"/>
    <x v="0"/>
    <x v="1"/>
    <x v="0"/>
    <x v="11"/>
    <x v="11"/>
    <x v="0"/>
    <n v="32.1"/>
  </r>
  <r>
    <x v="1"/>
    <x v="0"/>
    <x v="1"/>
    <x v="0"/>
    <x v="12"/>
    <x v="12"/>
    <x v="0"/>
    <n v="70.900000000000006"/>
  </r>
  <r>
    <x v="1"/>
    <x v="0"/>
    <x v="1"/>
    <x v="0"/>
    <x v="13"/>
    <x v="13"/>
    <x v="0"/>
    <m/>
  </r>
  <r>
    <x v="1"/>
    <x v="0"/>
    <x v="1"/>
    <x v="0"/>
    <x v="13"/>
    <x v="13"/>
    <x v="0"/>
    <m/>
  </r>
  <r>
    <x v="1"/>
    <x v="0"/>
    <x v="1"/>
    <x v="0"/>
    <x v="14"/>
    <x v="14"/>
    <x v="0"/>
    <n v="41.3"/>
  </r>
  <r>
    <x v="1"/>
    <x v="0"/>
    <x v="1"/>
    <x v="0"/>
    <x v="15"/>
    <x v="15"/>
    <x v="0"/>
    <n v="59.9"/>
  </r>
  <r>
    <x v="1"/>
    <x v="0"/>
    <x v="1"/>
    <x v="0"/>
    <x v="16"/>
    <x v="16"/>
    <x v="0"/>
    <n v="43.9"/>
  </r>
  <r>
    <x v="1"/>
    <x v="0"/>
    <x v="1"/>
    <x v="0"/>
    <x v="17"/>
    <x v="17"/>
    <x v="0"/>
    <n v="74.3"/>
  </r>
  <r>
    <x v="1"/>
    <x v="0"/>
    <x v="1"/>
    <x v="0"/>
    <x v="18"/>
    <x v="18"/>
    <x v="0"/>
    <n v="69.2"/>
  </r>
  <r>
    <x v="1"/>
    <x v="0"/>
    <x v="1"/>
    <x v="0"/>
    <x v="19"/>
    <x v="19"/>
    <x v="0"/>
    <n v="61.3"/>
  </r>
  <r>
    <x v="1"/>
    <x v="0"/>
    <x v="1"/>
    <x v="0"/>
    <x v="20"/>
    <x v="20"/>
    <x v="0"/>
    <n v="56.8"/>
  </r>
  <r>
    <x v="1"/>
    <x v="0"/>
    <x v="1"/>
    <x v="0"/>
    <x v="21"/>
    <x v="21"/>
    <x v="0"/>
    <m/>
  </r>
  <r>
    <x v="1"/>
    <x v="0"/>
    <x v="2"/>
    <x v="0"/>
    <x v="0"/>
    <x v="0"/>
    <x v="0"/>
    <m/>
  </r>
  <r>
    <x v="1"/>
    <x v="0"/>
    <x v="2"/>
    <x v="0"/>
    <x v="1"/>
    <x v="1"/>
    <x v="0"/>
    <m/>
  </r>
  <r>
    <x v="1"/>
    <x v="0"/>
    <x v="2"/>
    <x v="0"/>
    <x v="2"/>
    <x v="2"/>
    <x v="0"/>
    <m/>
  </r>
  <r>
    <x v="1"/>
    <x v="0"/>
    <x v="2"/>
    <x v="0"/>
    <x v="3"/>
    <x v="3"/>
    <x v="0"/>
    <m/>
  </r>
  <r>
    <x v="1"/>
    <x v="0"/>
    <x v="2"/>
    <x v="0"/>
    <x v="4"/>
    <x v="4"/>
    <x v="0"/>
    <m/>
  </r>
  <r>
    <x v="1"/>
    <x v="0"/>
    <x v="2"/>
    <x v="0"/>
    <x v="5"/>
    <x v="5"/>
    <x v="0"/>
    <m/>
  </r>
  <r>
    <x v="1"/>
    <x v="0"/>
    <x v="2"/>
    <x v="0"/>
    <x v="6"/>
    <x v="6"/>
    <x v="0"/>
    <m/>
  </r>
  <r>
    <x v="1"/>
    <x v="0"/>
    <x v="2"/>
    <x v="0"/>
    <x v="7"/>
    <x v="7"/>
    <x v="0"/>
    <m/>
  </r>
  <r>
    <x v="1"/>
    <x v="0"/>
    <x v="2"/>
    <x v="0"/>
    <x v="8"/>
    <x v="8"/>
    <x v="0"/>
    <m/>
  </r>
  <r>
    <x v="1"/>
    <x v="0"/>
    <x v="2"/>
    <x v="0"/>
    <x v="9"/>
    <x v="9"/>
    <x v="0"/>
    <m/>
  </r>
  <r>
    <x v="1"/>
    <x v="0"/>
    <x v="2"/>
    <x v="0"/>
    <x v="10"/>
    <x v="10"/>
    <x v="0"/>
    <m/>
  </r>
  <r>
    <x v="1"/>
    <x v="0"/>
    <x v="2"/>
    <x v="0"/>
    <x v="11"/>
    <x v="11"/>
    <x v="0"/>
    <m/>
  </r>
  <r>
    <x v="1"/>
    <x v="0"/>
    <x v="2"/>
    <x v="0"/>
    <x v="12"/>
    <x v="12"/>
    <x v="0"/>
    <m/>
  </r>
  <r>
    <x v="1"/>
    <x v="0"/>
    <x v="2"/>
    <x v="0"/>
    <x v="13"/>
    <x v="13"/>
    <x v="0"/>
    <m/>
  </r>
  <r>
    <x v="1"/>
    <x v="0"/>
    <x v="2"/>
    <x v="0"/>
    <x v="13"/>
    <x v="13"/>
    <x v="0"/>
    <m/>
  </r>
  <r>
    <x v="1"/>
    <x v="0"/>
    <x v="2"/>
    <x v="0"/>
    <x v="14"/>
    <x v="14"/>
    <x v="0"/>
    <m/>
  </r>
  <r>
    <x v="1"/>
    <x v="0"/>
    <x v="2"/>
    <x v="0"/>
    <x v="15"/>
    <x v="15"/>
    <x v="0"/>
    <m/>
  </r>
  <r>
    <x v="1"/>
    <x v="0"/>
    <x v="2"/>
    <x v="0"/>
    <x v="16"/>
    <x v="16"/>
    <x v="0"/>
    <m/>
  </r>
  <r>
    <x v="1"/>
    <x v="0"/>
    <x v="2"/>
    <x v="0"/>
    <x v="17"/>
    <x v="17"/>
    <x v="0"/>
    <m/>
  </r>
  <r>
    <x v="1"/>
    <x v="0"/>
    <x v="2"/>
    <x v="0"/>
    <x v="18"/>
    <x v="18"/>
    <x v="0"/>
    <m/>
  </r>
  <r>
    <x v="1"/>
    <x v="0"/>
    <x v="2"/>
    <x v="0"/>
    <x v="19"/>
    <x v="19"/>
    <x v="0"/>
    <m/>
  </r>
  <r>
    <x v="1"/>
    <x v="0"/>
    <x v="2"/>
    <x v="0"/>
    <x v="20"/>
    <x v="20"/>
    <x v="0"/>
    <m/>
  </r>
  <r>
    <x v="1"/>
    <x v="0"/>
    <x v="2"/>
    <x v="0"/>
    <x v="21"/>
    <x v="21"/>
    <x v="0"/>
    <m/>
  </r>
  <r>
    <x v="1"/>
    <x v="0"/>
    <x v="3"/>
    <x v="0"/>
    <x v="0"/>
    <x v="0"/>
    <x v="0"/>
    <m/>
  </r>
  <r>
    <x v="1"/>
    <x v="0"/>
    <x v="3"/>
    <x v="0"/>
    <x v="1"/>
    <x v="1"/>
    <x v="0"/>
    <m/>
  </r>
  <r>
    <x v="1"/>
    <x v="0"/>
    <x v="3"/>
    <x v="0"/>
    <x v="2"/>
    <x v="2"/>
    <x v="0"/>
    <m/>
  </r>
  <r>
    <x v="1"/>
    <x v="0"/>
    <x v="3"/>
    <x v="0"/>
    <x v="3"/>
    <x v="3"/>
    <x v="0"/>
    <m/>
  </r>
  <r>
    <x v="1"/>
    <x v="0"/>
    <x v="3"/>
    <x v="0"/>
    <x v="4"/>
    <x v="4"/>
    <x v="0"/>
    <m/>
  </r>
  <r>
    <x v="1"/>
    <x v="0"/>
    <x v="3"/>
    <x v="0"/>
    <x v="5"/>
    <x v="5"/>
    <x v="0"/>
    <m/>
  </r>
  <r>
    <x v="1"/>
    <x v="0"/>
    <x v="3"/>
    <x v="0"/>
    <x v="6"/>
    <x v="6"/>
    <x v="0"/>
    <m/>
  </r>
  <r>
    <x v="1"/>
    <x v="0"/>
    <x v="3"/>
    <x v="0"/>
    <x v="7"/>
    <x v="7"/>
    <x v="0"/>
    <m/>
  </r>
  <r>
    <x v="1"/>
    <x v="0"/>
    <x v="3"/>
    <x v="0"/>
    <x v="8"/>
    <x v="8"/>
    <x v="0"/>
    <m/>
  </r>
  <r>
    <x v="1"/>
    <x v="0"/>
    <x v="3"/>
    <x v="0"/>
    <x v="9"/>
    <x v="9"/>
    <x v="0"/>
    <m/>
  </r>
  <r>
    <x v="1"/>
    <x v="0"/>
    <x v="3"/>
    <x v="0"/>
    <x v="10"/>
    <x v="10"/>
    <x v="0"/>
    <m/>
  </r>
  <r>
    <x v="1"/>
    <x v="0"/>
    <x v="3"/>
    <x v="0"/>
    <x v="11"/>
    <x v="11"/>
    <x v="0"/>
    <m/>
  </r>
  <r>
    <x v="1"/>
    <x v="0"/>
    <x v="3"/>
    <x v="0"/>
    <x v="12"/>
    <x v="12"/>
    <x v="0"/>
    <m/>
  </r>
  <r>
    <x v="1"/>
    <x v="0"/>
    <x v="3"/>
    <x v="0"/>
    <x v="13"/>
    <x v="13"/>
    <x v="0"/>
    <m/>
  </r>
  <r>
    <x v="1"/>
    <x v="0"/>
    <x v="3"/>
    <x v="0"/>
    <x v="13"/>
    <x v="13"/>
    <x v="0"/>
    <m/>
  </r>
  <r>
    <x v="1"/>
    <x v="0"/>
    <x v="3"/>
    <x v="0"/>
    <x v="14"/>
    <x v="14"/>
    <x v="0"/>
    <m/>
  </r>
  <r>
    <x v="1"/>
    <x v="0"/>
    <x v="3"/>
    <x v="0"/>
    <x v="15"/>
    <x v="15"/>
    <x v="0"/>
    <m/>
  </r>
  <r>
    <x v="1"/>
    <x v="0"/>
    <x v="3"/>
    <x v="0"/>
    <x v="16"/>
    <x v="16"/>
    <x v="0"/>
    <m/>
  </r>
  <r>
    <x v="1"/>
    <x v="0"/>
    <x v="3"/>
    <x v="0"/>
    <x v="17"/>
    <x v="17"/>
    <x v="0"/>
    <m/>
  </r>
  <r>
    <x v="1"/>
    <x v="0"/>
    <x v="3"/>
    <x v="0"/>
    <x v="18"/>
    <x v="18"/>
    <x v="0"/>
    <m/>
  </r>
  <r>
    <x v="1"/>
    <x v="0"/>
    <x v="3"/>
    <x v="0"/>
    <x v="19"/>
    <x v="19"/>
    <x v="0"/>
    <m/>
  </r>
  <r>
    <x v="1"/>
    <x v="0"/>
    <x v="3"/>
    <x v="0"/>
    <x v="20"/>
    <x v="20"/>
    <x v="0"/>
    <m/>
  </r>
  <r>
    <x v="1"/>
    <x v="0"/>
    <x v="3"/>
    <x v="0"/>
    <x v="21"/>
    <x v="21"/>
    <x v="0"/>
    <m/>
  </r>
  <r>
    <x v="1"/>
    <x v="0"/>
    <x v="4"/>
    <x v="0"/>
    <x v="0"/>
    <x v="0"/>
    <x v="0"/>
    <m/>
  </r>
  <r>
    <x v="1"/>
    <x v="0"/>
    <x v="4"/>
    <x v="0"/>
    <x v="1"/>
    <x v="1"/>
    <x v="0"/>
    <m/>
  </r>
  <r>
    <x v="1"/>
    <x v="0"/>
    <x v="4"/>
    <x v="0"/>
    <x v="2"/>
    <x v="2"/>
    <x v="0"/>
    <m/>
  </r>
  <r>
    <x v="1"/>
    <x v="0"/>
    <x v="4"/>
    <x v="0"/>
    <x v="3"/>
    <x v="3"/>
    <x v="0"/>
    <m/>
  </r>
  <r>
    <x v="1"/>
    <x v="0"/>
    <x v="4"/>
    <x v="0"/>
    <x v="4"/>
    <x v="4"/>
    <x v="0"/>
    <m/>
  </r>
  <r>
    <x v="1"/>
    <x v="0"/>
    <x v="4"/>
    <x v="0"/>
    <x v="5"/>
    <x v="5"/>
    <x v="0"/>
    <m/>
  </r>
  <r>
    <x v="1"/>
    <x v="0"/>
    <x v="4"/>
    <x v="0"/>
    <x v="6"/>
    <x v="6"/>
    <x v="0"/>
    <m/>
  </r>
  <r>
    <x v="1"/>
    <x v="0"/>
    <x v="4"/>
    <x v="0"/>
    <x v="7"/>
    <x v="7"/>
    <x v="0"/>
    <m/>
  </r>
  <r>
    <x v="1"/>
    <x v="0"/>
    <x v="4"/>
    <x v="0"/>
    <x v="8"/>
    <x v="8"/>
    <x v="0"/>
    <m/>
  </r>
  <r>
    <x v="1"/>
    <x v="0"/>
    <x v="4"/>
    <x v="0"/>
    <x v="9"/>
    <x v="9"/>
    <x v="0"/>
    <m/>
  </r>
  <r>
    <x v="1"/>
    <x v="0"/>
    <x v="4"/>
    <x v="0"/>
    <x v="10"/>
    <x v="10"/>
    <x v="0"/>
    <m/>
  </r>
  <r>
    <x v="1"/>
    <x v="0"/>
    <x v="4"/>
    <x v="0"/>
    <x v="11"/>
    <x v="11"/>
    <x v="0"/>
    <m/>
  </r>
  <r>
    <x v="1"/>
    <x v="0"/>
    <x v="4"/>
    <x v="0"/>
    <x v="12"/>
    <x v="12"/>
    <x v="0"/>
    <m/>
  </r>
  <r>
    <x v="1"/>
    <x v="0"/>
    <x v="4"/>
    <x v="0"/>
    <x v="13"/>
    <x v="13"/>
    <x v="0"/>
    <m/>
  </r>
  <r>
    <x v="1"/>
    <x v="0"/>
    <x v="4"/>
    <x v="0"/>
    <x v="13"/>
    <x v="13"/>
    <x v="0"/>
    <m/>
  </r>
  <r>
    <x v="1"/>
    <x v="0"/>
    <x v="4"/>
    <x v="0"/>
    <x v="14"/>
    <x v="14"/>
    <x v="0"/>
    <m/>
  </r>
  <r>
    <x v="1"/>
    <x v="0"/>
    <x v="4"/>
    <x v="0"/>
    <x v="15"/>
    <x v="15"/>
    <x v="0"/>
    <m/>
  </r>
  <r>
    <x v="1"/>
    <x v="0"/>
    <x v="4"/>
    <x v="0"/>
    <x v="16"/>
    <x v="16"/>
    <x v="0"/>
    <m/>
  </r>
  <r>
    <x v="1"/>
    <x v="0"/>
    <x v="4"/>
    <x v="0"/>
    <x v="17"/>
    <x v="17"/>
    <x v="0"/>
    <m/>
  </r>
  <r>
    <x v="1"/>
    <x v="0"/>
    <x v="4"/>
    <x v="0"/>
    <x v="18"/>
    <x v="18"/>
    <x v="0"/>
    <m/>
  </r>
  <r>
    <x v="1"/>
    <x v="0"/>
    <x v="4"/>
    <x v="0"/>
    <x v="19"/>
    <x v="19"/>
    <x v="0"/>
    <m/>
  </r>
  <r>
    <x v="1"/>
    <x v="0"/>
    <x v="4"/>
    <x v="0"/>
    <x v="20"/>
    <x v="20"/>
    <x v="0"/>
    <m/>
  </r>
  <r>
    <x v="1"/>
    <x v="0"/>
    <x v="4"/>
    <x v="0"/>
    <x v="21"/>
    <x v="21"/>
    <x v="0"/>
    <m/>
  </r>
  <r>
    <x v="1"/>
    <x v="0"/>
    <x v="5"/>
    <x v="0"/>
    <x v="0"/>
    <x v="0"/>
    <x v="0"/>
    <n v="99.3"/>
  </r>
  <r>
    <x v="1"/>
    <x v="0"/>
    <x v="5"/>
    <x v="0"/>
    <x v="1"/>
    <x v="1"/>
    <x v="0"/>
    <n v="101.6"/>
  </r>
  <r>
    <x v="1"/>
    <x v="0"/>
    <x v="5"/>
    <x v="0"/>
    <x v="2"/>
    <x v="2"/>
    <x v="0"/>
    <n v="88.9"/>
  </r>
  <r>
    <x v="1"/>
    <x v="0"/>
    <x v="5"/>
    <x v="0"/>
    <x v="3"/>
    <x v="3"/>
    <x v="0"/>
    <m/>
  </r>
  <r>
    <x v="1"/>
    <x v="0"/>
    <x v="5"/>
    <x v="0"/>
    <x v="4"/>
    <x v="4"/>
    <x v="0"/>
    <n v="98.2"/>
  </r>
  <r>
    <x v="1"/>
    <x v="0"/>
    <x v="5"/>
    <x v="0"/>
    <x v="5"/>
    <x v="5"/>
    <x v="0"/>
    <m/>
  </r>
  <r>
    <x v="1"/>
    <x v="0"/>
    <x v="5"/>
    <x v="0"/>
    <x v="6"/>
    <x v="6"/>
    <x v="0"/>
    <n v="101.8"/>
  </r>
  <r>
    <x v="1"/>
    <x v="0"/>
    <x v="5"/>
    <x v="0"/>
    <x v="7"/>
    <x v="7"/>
    <x v="0"/>
    <n v="103.9"/>
  </r>
  <r>
    <x v="1"/>
    <x v="0"/>
    <x v="5"/>
    <x v="0"/>
    <x v="8"/>
    <x v="8"/>
    <x v="0"/>
    <n v="98"/>
  </r>
  <r>
    <x v="1"/>
    <x v="0"/>
    <x v="5"/>
    <x v="0"/>
    <x v="9"/>
    <x v="9"/>
    <x v="0"/>
    <n v="109.7"/>
  </r>
  <r>
    <x v="1"/>
    <x v="0"/>
    <x v="5"/>
    <x v="0"/>
    <x v="10"/>
    <x v="10"/>
    <x v="0"/>
    <n v="100.4"/>
  </r>
  <r>
    <x v="1"/>
    <x v="0"/>
    <x v="5"/>
    <x v="0"/>
    <x v="11"/>
    <x v="11"/>
    <x v="0"/>
    <n v="59.6"/>
  </r>
  <r>
    <x v="1"/>
    <x v="0"/>
    <x v="5"/>
    <x v="0"/>
    <x v="12"/>
    <x v="12"/>
    <x v="0"/>
    <n v="101.5"/>
  </r>
  <r>
    <x v="1"/>
    <x v="0"/>
    <x v="5"/>
    <x v="0"/>
    <x v="13"/>
    <x v="13"/>
    <x v="0"/>
    <m/>
  </r>
  <r>
    <x v="1"/>
    <x v="0"/>
    <x v="5"/>
    <x v="0"/>
    <x v="13"/>
    <x v="13"/>
    <x v="0"/>
    <m/>
  </r>
  <r>
    <x v="1"/>
    <x v="0"/>
    <x v="5"/>
    <x v="0"/>
    <x v="14"/>
    <x v="14"/>
    <x v="0"/>
    <n v="66"/>
  </r>
  <r>
    <x v="1"/>
    <x v="0"/>
    <x v="5"/>
    <x v="0"/>
    <x v="15"/>
    <x v="15"/>
    <x v="0"/>
    <n v="89.2"/>
  </r>
  <r>
    <x v="1"/>
    <x v="0"/>
    <x v="5"/>
    <x v="0"/>
    <x v="16"/>
    <x v="16"/>
    <x v="0"/>
    <n v="71.599999999999994"/>
  </r>
  <r>
    <x v="1"/>
    <x v="0"/>
    <x v="5"/>
    <x v="0"/>
    <x v="17"/>
    <x v="17"/>
    <x v="0"/>
    <n v="102.4"/>
  </r>
  <r>
    <x v="1"/>
    <x v="0"/>
    <x v="5"/>
    <x v="0"/>
    <x v="18"/>
    <x v="18"/>
    <x v="0"/>
    <n v="98.8"/>
  </r>
  <r>
    <x v="1"/>
    <x v="0"/>
    <x v="5"/>
    <x v="0"/>
    <x v="19"/>
    <x v="19"/>
    <x v="0"/>
    <n v="96.8"/>
  </r>
  <r>
    <x v="1"/>
    <x v="0"/>
    <x v="5"/>
    <x v="0"/>
    <x v="20"/>
    <x v="20"/>
    <x v="0"/>
    <n v="86.3"/>
  </r>
  <r>
    <x v="1"/>
    <x v="0"/>
    <x v="5"/>
    <x v="0"/>
    <x v="21"/>
    <x v="21"/>
    <x v="0"/>
    <m/>
  </r>
  <r>
    <x v="1"/>
    <x v="0"/>
    <x v="6"/>
    <x v="0"/>
    <x v="0"/>
    <x v="0"/>
    <x v="0"/>
    <n v="161.4"/>
  </r>
  <r>
    <x v="1"/>
    <x v="0"/>
    <x v="6"/>
    <x v="0"/>
    <x v="1"/>
    <x v="1"/>
    <x v="0"/>
    <n v="197.4"/>
  </r>
  <r>
    <x v="1"/>
    <x v="0"/>
    <x v="6"/>
    <x v="0"/>
    <x v="2"/>
    <x v="2"/>
    <x v="0"/>
    <n v="158.9"/>
  </r>
  <r>
    <x v="1"/>
    <x v="0"/>
    <x v="6"/>
    <x v="0"/>
    <x v="3"/>
    <x v="3"/>
    <x v="0"/>
    <m/>
  </r>
  <r>
    <x v="1"/>
    <x v="0"/>
    <x v="6"/>
    <x v="0"/>
    <x v="4"/>
    <x v="4"/>
    <x v="0"/>
    <n v="154.5"/>
  </r>
  <r>
    <x v="1"/>
    <x v="0"/>
    <x v="6"/>
    <x v="0"/>
    <x v="5"/>
    <x v="5"/>
    <x v="0"/>
    <m/>
  </r>
  <r>
    <x v="1"/>
    <x v="0"/>
    <x v="6"/>
    <x v="0"/>
    <x v="6"/>
    <x v="6"/>
    <x v="0"/>
    <n v="147.19999999999999"/>
  </r>
  <r>
    <x v="1"/>
    <x v="0"/>
    <x v="6"/>
    <x v="0"/>
    <x v="7"/>
    <x v="7"/>
    <x v="0"/>
    <n v="138.6"/>
  </r>
  <r>
    <x v="1"/>
    <x v="0"/>
    <x v="6"/>
    <x v="0"/>
    <x v="8"/>
    <x v="8"/>
    <x v="0"/>
    <n v="149"/>
  </r>
  <r>
    <x v="1"/>
    <x v="0"/>
    <x v="6"/>
    <x v="0"/>
    <x v="9"/>
    <x v="9"/>
    <x v="0"/>
    <n v="158.9"/>
  </r>
  <r>
    <x v="1"/>
    <x v="0"/>
    <x v="6"/>
    <x v="0"/>
    <x v="10"/>
    <x v="10"/>
    <x v="0"/>
    <n v="147"/>
  </r>
  <r>
    <x v="1"/>
    <x v="0"/>
    <x v="6"/>
    <x v="0"/>
    <x v="11"/>
    <x v="11"/>
    <x v="0"/>
    <n v="196.7"/>
  </r>
  <r>
    <x v="1"/>
    <x v="0"/>
    <x v="6"/>
    <x v="0"/>
    <x v="12"/>
    <x v="12"/>
    <x v="0"/>
    <n v="138.1"/>
  </r>
  <r>
    <x v="1"/>
    <x v="0"/>
    <x v="6"/>
    <x v="0"/>
    <x v="13"/>
    <x v="13"/>
    <x v="0"/>
    <m/>
  </r>
  <r>
    <x v="1"/>
    <x v="0"/>
    <x v="6"/>
    <x v="0"/>
    <x v="13"/>
    <x v="13"/>
    <x v="0"/>
    <m/>
  </r>
  <r>
    <x v="1"/>
    <x v="0"/>
    <x v="6"/>
    <x v="0"/>
    <x v="14"/>
    <x v="14"/>
    <x v="0"/>
    <n v="277.2"/>
  </r>
  <r>
    <x v="1"/>
    <x v="0"/>
    <x v="6"/>
    <x v="0"/>
    <x v="15"/>
    <x v="15"/>
    <x v="0"/>
    <n v="183"/>
  </r>
  <r>
    <x v="1"/>
    <x v="0"/>
    <x v="6"/>
    <x v="0"/>
    <x v="16"/>
    <x v="16"/>
    <x v="0"/>
    <n v="127.1"/>
  </r>
  <r>
    <x v="1"/>
    <x v="0"/>
    <x v="6"/>
    <x v="0"/>
    <x v="17"/>
    <x v="17"/>
    <x v="0"/>
    <n v="152"/>
  </r>
  <r>
    <x v="1"/>
    <x v="0"/>
    <x v="6"/>
    <x v="0"/>
    <x v="18"/>
    <x v="18"/>
    <x v="0"/>
    <n v="139.69999999999999"/>
  </r>
  <r>
    <x v="1"/>
    <x v="0"/>
    <x v="6"/>
    <x v="0"/>
    <x v="19"/>
    <x v="19"/>
    <x v="0"/>
    <n v="149.9"/>
  </r>
  <r>
    <x v="1"/>
    <x v="0"/>
    <x v="6"/>
    <x v="0"/>
    <x v="20"/>
    <x v="20"/>
    <x v="0"/>
    <n v="163.19999999999999"/>
  </r>
  <r>
    <x v="1"/>
    <x v="0"/>
    <x v="6"/>
    <x v="0"/>
    <x v="21"/>
    <x v="21"/>
    <x v="0"/>
    <m/>
  </r>
  <r>
    <x v="1"/>
    <x v="0"/>
    <x v="7"/>
    <x v="0"/>
    <x v="0"/>
    <x v="0"/>
    <x v="0"/>
    <n v="0.2"/>
  </r>
  <r>
    <x v="1"/>
    <x v="0"/>
    <x v="7"/>
    <x v="0"/>
    <x v="1"/>
    <x v="1"/>
    <x v="0"/>
    <m/>
  </r>
  <r>
    <x v="1"/>
    <x v="0"/>
    <x v="7"/>
    <x v="0"/>
    <x v="2"/>
    <x v="2"/>
    <x v="0"/>
    <m/>
  </r>
  <r>
    <x v="1"/>
    <x v="0"/>
    <x v="7"/>
    <x v="0"/>
    <x v="3"/>
    <x v="3"/>
    <x v="0"/>
    <m/>
  </r>
  <r>
    <x v="1"/>
    <x v="0"/>
    <x v="7"/>
    <x v="0"/>
    <x v="4"/>
    <x v="4"/>
    <x v="0"/>
    <m/>
  </r>
  <r>
    <x v="1"/>
    <x v="0"/>
    <x v="7"/>
    <x v="0"/>
    <x v="5"/>
    <x v="5"/>
    <x v="0"/>
    <m/>
  </r>
  <r>
    <x v="1"/>
    <x v="0"/>
    <x v="7"/>
    <x v="0"/>
    <x v="6"/>
    <x v="6"/>
    <x v="0"/>
    <n v="0.6"/>
  </r>
  <r>
    <x v="1"/>
    <x v="0"/>
    <x v="7"/>
    <x v="0"/>
    <x v="7"/>
    <x v="7"/>
    <x v="0"/>
    <m/>
  </r>
  <r>
    <x v="1"/>
    <x v="0"/>
    <x v="7"/>
    <x v="0"/>
    <x v="8"/>
    <x v="8"/>
    <x v="0"/>
    <m/>
  </r>
  <r>
    <x v="1"/>
    <x v="0"/>
    <x v="7"/>
    <x v="0"/>
    <x v="9"/>
    <x v="9"/>
    <x v="0"/>
    <m/>
  </r>
  <r>
    <x v="1"/>
    <x v="0"/>
    <x v="7"/>
    <x v="0"/>
    <x v="10"/>
    <x v="10"/>
    <x v="0"/>
    <m/>
  </r>
  <r>
    <x v="1"/>
    <x v="0"/>
    <x v="7"/>
    <x v="0"/>
    <x v="11"/>
    <x v="11"/>
    <x v="0"/>
    <n v="0.5"/>
  </r>
  <r>
    <x v="1"/>
    <x v="0"/>
    <x v="7"/>
    <x v="0"/>
    <x v="12"/>
    <x v="12"/>
    <x v="0"/>
    <m/>
  </r>
  <r>
    <x v="1"/>
    <x v="0"/>
    <x v="7"/>
    <x v="0"/>
    <x v="13"/>
    <x v="13"/>
    <x v="0"/>
    <m/>
  </r>
  <r>
    <x v="1"/>
    <x v="0"/>
    <x v="7"/>
    <x v="0"/>
    <x v="13"/>
    <x v="13"/>
    <x v="0"/>
    <m/>
  </r>
  <r>
    <x v="1"/>
    <x v="0"/>
    <x v="7"/>
    <x v="0"/>
    <x v="14"/>
    <x v="14"/>
    <x v="0"/>
    <m/>
  </r>
  <r>
    <x v="1"/>
    <x v="0"/>
    <x v="7"/>
    <x v="0"/>
    <x v="15"/>
    <x v="15"/>
    <x v="0"/>
    <m/>
  </r>
  <r>
    <x v="1"/>
    <x v="0"/>
    <x v="7"/>
    <x v="0"/>
    <x v="16"/>
    <x v="16"/>
    <x v="0"/>
    <m/>
  </r>
  <r>
    <x v="1"/>
    <x v="0"/>
    <x v="7"/>
    <x v="0"/>
    <x v="17"/>
    <x v="17"/>
    <x v="0"/>
    <m/>
  </r>
  <r>
    <x v="1"/>
    <x v="0"/>
    <x v="7"/>
    <x v="0"/>
    <x v="18"/>
    <x v="18"/>
    <x v="0"/>
    <m/>
  </r>
  <r>
    <x v="1"/>
    <x v="0"/>
    <x v="7"/>
    <x v="0"/>
    <x v="19"/>
    <x v="19"/>
    <x v="0"/>
    <m/>
  </r>
  <r>
    <x v="1"/>
    <x v="0"/>
    <x v="7"/>
    <x v="0"/>
    <x v="20"/>
    <x v="20"/>
    <x v="0"/>
    <m/>
  </r>
  <r>
    <x v="1"/>
    <x v="0"/>
    <x v="7"/>
    <x v="0"/>
    <x v="21"/>
    <x v="21"/>
    <x v="0"/>
    <m/>
  </r>
  <r>
    <x v="1"/>
    <x v="1"/>
    <x v="8"/>
    <x v="0"/>
    <x v="0"/>
    <x v="0"/>
    <x v="0"/>
    <n v="71.8"/>
  </r>
  <r>
    <x v="1"/>
    <x v="1"/>
    <x v="8"/>
    <x v="0"/>
    <x v="1"/>
    <x v="1"/>
    <x v="0"/>
    <n v="74.5"/>
  </r>
  <r>
    <x v="1"/>
    <x v="1"/>
    <x v="8"/>
    <x v="0"/>
    <x v="2"/>
    <x v="2"/>
    <x v="0"/>
    <n v="65"/>
  </r>
  <r>
    <x v="1"/>
    <x v="1"/>
    <x v="8"/>
    <x v="0"/>
    <x v="3"/>
    <x v="3"/>
    <x v="0"/>
    <m/>
  </r>
  <r>
    <x v="1"/>
    <x v="1"/>
    <x v="8"/>
    <x v="0"/>
    <x v="4"/>
    <x v="4"/>
    <x v="0"/>
    <n v="73.5"/>
  </r>
  <r>
    <x v="1"/>
    <x v="1"/>
    <x v="8"/>
    <x v="0"/>
    <x v="5"/>
    <x v="5"/>
    <x v="0"/>
    <m/>
  </r>
  <r>
    <x v="1"/>
    <x v="1"/>
    <x v="8"/>
    <x v="0"/>
    <x v="6"/>
    <x v="6"/>
    <x v="0"/>
    <n v="75.5"/>
  </r>
  <r>
    <x v="1"/>
    <x v="1"/>
    <x v="8"/>
    <x v="0"/>
    <x v="7"/>
    <x v="7"/>
    <x v="0"/>
    <n v="77.400000000000006"/>
  </r>
  <r>
    <x v="1"/>
    <x v="1"/>
    <x v="8"/>
    <x v="0"/>
    <x v="8"/>
    <x v="8"/>
    <x v="0"/>
    <n v="73"/>
  </r>
  <r>
    <x v="1"/>
    <x v="1"/>
    <x v="8"/>
    <x v="0"/>
    <x v="9"/>
    <x v="9"/>
    <x v="0"/>
    <n v="88.6"/>
  </r>
  <r>
    <x v="1"/>
    <x v="1"/>
    <x v="8"/>
    <x v="0"/>
    <x v="10"/>
    <x v="10"/>
    <x v="0"/>
    <n v="77.900000000000006"/>
  </r>
  <r>
    <x v="1"/>
    <x v="1"/>
    <x v="8"/>
    <x v="0"/>
    <x v="11"/>
    <x v="11"/>
    <x v="0"/>
    <n v="35.9"/>
  </r>
  <r>
    <x v="1"/>
    <x v="1"/>
    <x v="8"/>
    <x v="0"/>
    <x v="12"/>
    <x v="12"/>
    <x v="0"/>
    <n v="78.8"/>
  </r>
  <r>
    <x v="1"/>
    <x v="1"/>
    <x v="8"/>
    <x v="0"/>
    <x v="13"/>
    <x v="13"/>
    <x v="0"/>
    <m/>
  </r>
  <r>
    <x v="1"/>
    <x v="1"/>
    <x v="8"/>
    <x v="0"/>
    <x v="13"/>
    <x v="13"/>
    <x v="0"/>
    <m/>
  </r>
  <r>
    <x v="1"/>
    <x v="1"/>
    <x v="8"/>
    <x v="0"/>
    <x v="14"/>
    <x v="14"/>
    <x v="0"/>
    <n v="48.2"/>
  </r>
  <r>
    <x v="1"/>
    <x v="1"/>
    <x v="8"/>
    <x v="0"/>
    <x v="15"/>
    <x v="15"/>
    <x v="0"/>
    <n v="68"/>
  </r>
  <r>
    <x v="1"/>
    <x v="1"/>
    <x v="8"/>
    <x v="0"/>
    <x v="16"/>
    <x v="16"/>
    <x v="0"/>
    <n v="50"/>
  </r>
  <r>
    <x v="1"/>
    <x v="1"/>
    <x v="8"/>
    <x v="0"/>
    <x v="17"/>
    <x v="17"/>
    <x v="0"/>
    <n v="81.8"/>
  </r>
  <r>
    <x v="1"/>
    <x v="1"/>
    <x v="8"/>
    <x v="0"/>
    <x v="18"/>
    <x v="18"/>
    <x v="0"/>
    <n v="77.3"/>
  </r>
  <r>
    <x v="1"/>
    <x v="1"/>
    <x v="8"/>
    <x v="0"/>
    <x v="19"/>
    <x v="19"/>
    <x v="0"/>
    <n v="68.5"/>
  </r>
  <r>
    <x v="1"/>
    <x v="1"/>
    <x v="8"/>
    <x v="0"/>
    <x v="20"/>
    <x v="20"/>
    <x v="0"/>
    <n v="61.8"/>
  </r>
  <r>
    <x v="1"/>
    <x v="1"/>
    <x v="8"/>
    <x v="0"/>
    <x v="21"/>
    <x v="21"/>
    <x v="0"/>
    <m/>
  </r>
  <r>
    <x v="1"/>
    <x v="2"/>
    <x v="9"/>
    <x v="0"/>
    <x v="0"/>
    <x v="0"/>
    <x v="0"/>
    <n v="20.6"/>
  </r>
  <r>
    <x v="1"/>
    <x v="2"/>
    <x v="9"/>
    <x v="0"/>
    <x v="1"/>
    <x v="1"/>
    <x v="0"/>
    <n v="23.8"/>
  </r>
  <r>
    <x v="1"/>
    <x v="2"/>
    <x v="9"/>
    <x v="0"/>
    <x v="2"/>
    <x v="2"/>
    <x v="0"/>
    <n v="21.8"/>
  </r>
  <r>
    <x v="1"/>
    <x v="2"/>
    <x v="9"/>
    <x v="0"/>
    <x v="3"/>
    <x v="3"/>
    <x v="0"/>
    <m/>
  </r>
  <r>
    <x v="1"/>
    <x v="2"/>
    <x v="9"/>
    <x v="0"/>
    <x v="4"/>
    <x v="4"/>
    <x v="0"/>
    <n v="21.3"/>
  </r>
  <r>
    <x v="1"/>
    <x v="2"/>
    <x v="9"/>
    <x v="0"/>
    <x v="5"/>
    <x v="5"/>
    <x v="0"/>
    <m/>
  </r>
  <r>
    <x v="1"/>
    <x v="2"/>
    <x v="9"/>
    <x v="0"/>
    <x v="6"/>
    <x v="6"/>
    <x v="0"/>
    <n v="24"/>
  </r>
  <r>
    <x v="1"/>
    <x v="2"/>
    <x v="9"/>
    <x v="0"/>
    <x v="7"/>
    <x v="7"/>
    <x v="0"/>
    <n v="24"/>
  </r>
  <r>
    <x v="1"/>
    <x v="2"/>
    <x v="9"/>
    <x v="0"/>
    <x v="8"/>
    <x v="8"/>
    <x v="0"/>
    <n v="21.9"/>
  </r>
  <r>
    <x v="1"/>
    <x v="2"/>
    <x v="9"/>
    <x v="0"/>
    <x v="9"/>
    <x v="9"/>
    <x v="0"/>
    <n v="20.100000000000001"/>
  </r>
  <r>
    <x v="1"/>
    <x v="2"/>
    <x v="9"/>
    <x v="0"/>
    <x v="10"/>
    <x v="10"/>
    <x v="0"/>
    <n v="26.2"/>
  </r>
  <r>
    <x v="1"/>
    <x v="2"/>
    <x v="9"/>
    <x v="0"/>
    <x v="11"/>
    <x v="11"/>
    <x v="0"/>
    <n v="11.4"/>
  </r>
  <r>
    <x v="1"/>
    <x v="2"/>
    <x v="9"/>
    <x v="0"/>
    <x v="12"/>
    <x v="12"/>
    <x v="0"/>
    <n v="19.2"/>
  </r>
  <r>
    <x v="1"/>
    <x v="2"/>
    <x v="9"/>
    <x v="0"/>
    <x v="13"/>
    <x v="13"/>
    <x v="0"/>
    <m/>
  </r>
  <r>
    <x v="1"/>
    <x v="2"/>
    <x v="9"/>
    <x v="0"/>
    <x v="13"/>
    <x v="13"/>
    <x v="0"/>
    <m/>
  </r>
  <r>
    <x v="1"/>
    <x v="2"/>
    <x v="9"/>
    <x v="0"/>
    <x v="14"/>
    <x v="14"/>
    <x v="0"/>
    <n v="17.600000000000001"/>
  </r>
  <r>
    <x v="1"/>
    <x v="2"/>
    <x v="9"/>
    <x v="0"/>
    <x v="15"/>
    <x v="15"/>
    <x v="0"/>
    <n v="25.1"/>
  </r>
  <r>
    <x v="1"/>
    <x v="2"/>
    <x v="9"/>
    <x v="0"/>
    <x v="16"/>
    <x v="16"/>
    <x v="0"/>
    <n v="18.2"/>
  </r>
  <r>
    <x v="1"/>
    <x v="2"/>
    <x v="9"/>
    <x v="0"/>
    <x v="17"/>
    <x v="17"/>
    <x v="0"/>
    <n v="17.600000000000001"/>
  </r>
  <r>
    <x v="1"/>
    <x v="2"/>
    <x v="9"/>
    <x v="0"/>
    <x v="18"/>
    <x v="18"/>
    <x v="0"/>
    <n v="20.399999999999999"/>
  </r>
  <r>
    <x v="1"/>
    <x v="2"/>
    <x v="9"/>
    <x v="0"/>
    <x v="19"/>
    <x v="19"/>
    <x v="0"/>
    <n v="24.8"/>
  </r>
  <r>
    <x v="1"/>
    <x v="2"/>
    <x v="9"/>
    <x v="0"/>
    <x v="20"/>
    <x v="20"/>
    <x v="0"/>
    <n v="11.4"/>
  </r>
  <r>
    <x v="1"/>
    <x v="2"/>
    <x v="9"/>
    <x v="0"/>
    <x v="21"/>
    <x v="21"/>
    <x v="0"/>
    <m/>
  </r>
  <r>
    <x v="1"/>
    <x v="3"/>
    <x v="10"/>
    <x v="0"/>
    <x v="0"/>
    <x v="0"/>
    <x v="0"/>
    <n v="13.5"/>
  </r>
  <r>
    <x v="1"/>
    <x v="3"/>
    <x v="10"/>
    <x v="0"/>
    <x v="1"/>
    <x v="1"/>
    <x v="0"/>
    <n v="15.5"/>
  </r>
  <r>
    <x v="1"/>
    <x v="3"/>
    <x v="10"/>
    <x v="0"/>
    <x v="2"/>
    <x v="2"/>
    <x v="0"/>
    <n v="15.3"/>
  </r>
  <r>
    <x v="1"/>
    <x v="3"/>
    <x v="10"/>
    <x v="0"/>
    <x v="3"/>
    <x v="3"/>
    <x v="0"/>
    <m/>
  </r>
  <r>
    <x v="1"/>
    <x v="3"/>
    <x v="10"/>
    <x v="0"/>
    <x v="4"/>
    <x v="4"/>
    <x v="0"/>
    <n v="13.4"/>
  </r>
  <r>
    <x v="1"/>
    <x v="3"/>
    <x v="10"/>
    <x v="0"/>
    <x v="5"/>
    <x v="5"/>
    <x v="0"/>
    <m/>
  </r>
  <r>
    <x v="1"/>
    <x v="3"/>
    <x v="10"/>
    <x v="0"/>
    <x v="6"/>
    <x v="6"/>
    <x v="0"/>
    <n v="15.9"/>
  </r>
  <r>
    <x v="1"/>
    <x v="3"/>
    <x v="10"/>
    <x v="0"/>
    <x v="7"/>
    <x v="7"/>
    <x v="0"/>
    <n v="15.8"/>
  </r>
  <r>
    <x v="1"/>
    <x v="3"/>
    <x v="10"/>
    <x v="0"/>
    <x v="8"/>
    <x v="8"/>
    <x v="0"/>
    <n v="14"/>
  </r>
  <r>
    <x v="1"/>
    <x v="3"/>
    <x v="10"/>
    <x v="0"/>
    <x v="9"/>
    <x v="9"/>
    <x v="0"/>
    <n v="9.8000000000000007"/>
  </r>
  <r>
    <x v="1"/>
    <x v="3"/>
    <x v="10"/>
    <x v="0"/>
    <x v="10"/>
    <x v="10"/>
    <x v="0"/>
    <n v="17.100000000000001"/>
  </r>
  <r>
    <x v="1"/>
    <x v="3"/>
    <x v="10"/>
    <x v="0"/>
    <x v="11"/>
    <x v="11"/>
    <x v="0"/>
    <n v="7.6"/>
  </r>
  <r>
    <x v="1"/>
    <x v="3"/>
    <x v="10"/>
    <x v="0"/>
    <x v="12"/>
    <x v="12"/>
    <x v="0"/>
    <n v="11.3"/>
  </r>
  <r>
    <x v="1"/>
    <x v="3"/>
    <x v="10"/>
    <x v="0"/>
    <x v="13"/>
    <x v="13"/>
    <x v="0"/>
    <m/>
  </r>
  <r>
    <x v="1"/>
    <x v="3"/>
    <x v="10"/>
    <x v="0"/>
    <x v="13"/>
    <x v="13"/>
    <x v="0"/>
    <m/>
  </r>
  <r>
    <x v="1"/>
    <x v="3"/>
    <x v="10"/>
    <x v="0"/>
    <x v="14"/>
    <x v="14"/>
    <x v="0"/>
    <n v="10.7"/>
  </r>
  <r>
    <x v="1"/>
    <x v="3"/>
    <x v="10"/>
    <x v="0"/>
    <x v="15"/>
    <x v="15"/>
    <x v="0"/>
    <n v="17"/>
  </r>
  <r>
    <x v="1"/>
    <x v="3"/>
    <x v="10"/>
    <x v="0"/>
    <x v="16"/>
    <x v="16"/>
    <x v="0"/>
    <n v="12.1"/>
  </r>
  <r>
    <x v="1"/>
    <x v="3"/>
    <x v="10"/>
    <x v="0"/>
    <x v="17"/>
    <x v="17"/>
    <x v="0"/>
    <n v="10.1"/>
  </r>
  <r>
    <x v="1"/>
    <x v="3"/>
    <x v="10"/>
    <x v="0"/>
    <x v="18"/>
    <x v="18"/>
    <x v="0"/>
    <n v="12.2"/>
  </r>
  <r>
    <x v="1"/>
    <x v="3"/>
    <x v="10"/>
    <x v="0"/>
    <x v="19"/>
    <x v="19"/>
    <x v="0"/>
    <n v="17.600000000000001"/>
  </r>
  <r>
    <x v="1"/>
    <x v="3"/>
    <x v="10"/>
    <x v="0"/>
    <x v="20"/>
    <x v="20"/>
    <x v="0"/>
    <n v="6.4"/>
  </r>
  <r>
    <x v="1"/>
    <x v="3"/>
    <x v="10"/>
    <x v="0"/>
    <x v="21"/>
    <x v="21"/>
    <x v="0"/>
    <m/>
  </r>
  <r>
    <x v="1"/>
    <x v="4"/>
    <x v="11"/>
    <x v="0"/>
    <x v="0"/>
    <x v="0"/>
    <x v="0"/>
    <n v="7.1"/>
  </r>
  <r>
    <x v="1"/>
    <x v="4"/>
    <x v="11"/>
    <x v="0"/>
    <x v="1"/>
    <x v="1"/>
    <x v="0"/>
    <n v="8.3000000000000007"/>
  </r>
  <r>
    <x v="1"/>
    <x v="4"/>
    <x v="11"/>
    <x v="0"/>
    <x v="2"/>
    <x v="2"/>
    <x v="0"/>
    <n v="6.5"/>
  </r>
  <r>
    <x v="1"/>
    <x v="4"/>
    <x v="11"/>
    <x v="0"/>
    <x v="3"/>
    <x v="3"/>
    <x v="0"/>
    <m/>
  </r>
  <r>
    <x v="1"/>
    <x v="4"/>
    <x v="11"/>
    <x v="0"/>
    <x v="4"/>
    <x v="4"/>
    <x v="0"/>
    <n v="7.9"/>
  </r>
  <r>
    <x v="1"/>
    <x v="4"/>
    <x v="11"/>
    <x v="0"/>
    <x v="5"/>
    <x v="5"/>
    <x v="0"/>
    <m/>
  </r>
  <r>
    <x v="1"/>
    <x v="4"/>
    <x v="11"/>
    <x v="0"/>
    <x v="6"/>
    <x v="6"/>
    <x v="0"/>
    <n v="8.1999999999999993"/>
  </r>
  <r>
    <x v="1"/>
    <x v="4"/>
    <x v="11"/>
    <x v="0"/>
    <x v="7"/>
    <x v="7"/>
    <x v="0"/>
    <n v="8.1999999999999993"/>
  </r>
  <r>
    <x v="1"/>
    <x v="4"/>
    <x v="11"/>
    <x v="0"/>
    <x v="8"/>
    <x v="8"/>
    <x v="0"/>
    <n v="8"/>
  </r>
  <r>
    <x v="1"/>
    <x v="4"/>
    <x v="11"/>
    <x v="0"/>
    <x v="9"/>
    <x v="9"/>
    <x v="0"/>
    <n v="10.3"/>
  </r>
  <r>
    <x v="1"/>
    <x v="4"/>
    <x v="11"/>
    <x v="0"/>
    <x v="10"/>
    <x v="10"/>
    <x v="0"/>
    <n v="9.1"/>
  </r>
  <r>
    <x v="1"/>
    <x v="4"/>
    <x v="11"/>
    <x v="0"/>
    <x v="11"/>
    <x v="11"/>
    <x v="0"/>
    <n v="3.8"/>
  </r>
  <r>
    <x v="1"/>
    <x v="4"/>
    <x v="11"/>
    <x v="0"/>
    <x v="12"/>
    <x v="12"/>
    <x v="0"/>
    <n v="7.9"/>
  </r>
  <r>
    <x v="1"/>
    <x v="4"/>
    <x v="11"/>
    <x v="0"/>
    <x v="13"/>
    <x v="13"/>
    <x v="0"/>
    <m/>
  </r>
  <r>
    <x v="1"/>
    <x v="4"/>
    <x v="11"/>
    <x v="0"/>
    <x v="13"/>
    <x v="13"/>
    <x v="0"/>
    <m/>
  </r>
  <r>
    <x v="1"/>
    <x v="4"/>
    <x v="11"/>
    <x v="0"/>
    <x v="14"/>
    <x v="14"/>
    <x v="0"/>
    <n v="6.9"/>
  </r>
  <r>
    <x v="1"/>
    <x v="4"/>
    <x v="11"/>
    <x v="0"/>
    <x v="15"/>
    <x v="15"/>
    <x v="0"/>
    <n v="8.1"/>
  </r>
  <r>
    <x v="1"/>
    <x v="4"/>
    <x v="11"/>
    <x v="0"/>
    <x v="16"/>
    <x v="16"/>
    <x v="0"/>
    <n v="6.1"/>
  </r>
  <r>
    <x v="1"/>
    <x v="4"/>
    <x v="11"/>
    <x v="0"/>
    <x v="17"/>
    <x v="17"/>
    <x v="0"/>
    <n v="7.5"/>
  </r>
  <r>
    <x v="1"/>
    <x v="4"/>
    <x v="11"/>
    <x v="0"/>
    <x v="18"/>
    <x v="18"/>
    <x v="0"/>
    <n v="8.1"/>
  </r>
  <r>
    <x v="1"/>
    <x v="4"/>
    <x v="11"/>
    <x v="0"/>
    <x v="19"/>
    <x v="19"/>
    <x v="0"/>
    <n v="7.2"/>
  </r>
  <r>
    <x v="1"/>
    <x v="4"/>
    <x v="11"/>
    <x v="0"/>
    <x v="20"/>
    <x v="20"/>
    <x v="0"/>
    <n v="5"/>
  </r>
  <r>
    <x v="1"/>
    <x v="4"/>
    <x v="11"/>
    <x v="0"/>
    <x v="21"/>
    <x v="21"/>
    <x v="0"/>
    <m/>
  </r>
  <r>
    <x v="1"/>
    <x v="5"/>
    <x v="12"/>
    <x v="0"/>
    <x v="0"/>
    <x v="0"/>
    <x v="0"/>
    <n v="51.2"/>
  </r>
  <r>
    <x v="1"/>
    <x v="5"/>
    <x v="12"/>
    <x v="0"/>
    <x v="1"/>
    <x v="1"/>
    <x v="0"/>
    <n v="50.7"/>
  </r>
  <r>
    <x v="1"/>
    <x v="5"/>
    <x v="12"/>
    <x v="0"/>
    <x v="2"/>
    <x v="2"/>
    <x v="0"/>
    <n v="43.2"/>
  </r>
  <r>
    <x v="1"/>
    <x v="5"/>
    <x v="12"/>
    <x v="0"/>
    <x v="3"/>
    <x v="3"/>
    <x v="0"/>
    <m/>
  </r>
  <r>
    <x v="1"/>
    <x v="5"/>
    <x v="12"/>
    <x v="0"/>
    <x v="4"/>
    <x v="4"/>
    <x v="0"/>
    <n v="52.2"/>
  </r>
  <r>
    <x v="1"/>
    <x v="5"/>
    <x v="12"/>
    <x v="0"/>
    <x v="5"/>
    <x v="5"/>
    <x v="0"/>
    <m/>
  </r>
  <r>
    <x v="1"/>
    <x v="5"/>
    <x v="12"/>
    <x v="0"/>
    <x v="6"/>
    <x v="6"/>
    <x v="0"/>
    <n v="51.5"/>
  </r>
  <r>
    <x v="1"/>
    <x v="5"/>
    <x v="12"/>
    <x v="0"/>
    <x v="7"/>
    <x v="7"/>
    <x v="0"/>
    <n v="53.4"/>
  </r>
  <r>
    <x v="1"/>
    <x v="5"/>
    <x v="12"/>
    <x v="0"/>
    <x v="8"/>
    <x v="8"/>
    <x v="0"/>
    <n v="51.1"/>
  </r>
  <r>
    <x v="1"/>
    <x v="5"/>
    <x v="12"/>
    <x v="0"/>
    <x v="9"/>
    <x v="9"/>
    <x v="0"/>
    <n v="68.5"/>
  </r>
  <r>
    <x v="1"/>
    <x v="5"/>
    <x v="12"/>
    <x v="0"/>
    <x v="10"/>
    <x v="10"/>
    <x v="0"/>
    <n v="51.7"/>
  </r>
  <r>
    <x v="1"/>
    <x v="5"/>
    <x v="12"/>
    <x v="0"/>
    <x v="11"/>
    <x v="11"/>
    <x v="0"/>
    <n v="24.5"/>
  </r>
  <r>
    <x v="1"/>
    <x v="5"/>
    <x v="12"/>
    <x v="0"/>
    <x v="12"/>
    <x v="12"/>
    <x v="0"/>
    <n v="59.6"/>
  </r>
  <r>
    <x v="1"/>
    <x v="5"/>
    <x v="12"/>
    <x v="0"/>
    <x v="13"/>
    <x v="13"/>
    <x v="0"/>
    <m/>
  </r>
  <r>
    <x v="1"/>
    <x v="5"/>
    <x v="12"/>
    <x v="0"/>
    <x v="13"/>
    <x v="13"/>
    <x v="0"/>
    <m/>
  </r>
  <r>
    <x v="1"/>
    <x v="5"/>
    <x v="12"/>
    <x v="0"/>
    <x v="14"/>
    <x v="14"/>
    <x v="0"/>
    <n v="30.6"/>
  </r>
  <r>
    <x v="1"/>
    <x v="5"/>
    <x v="12"/>
    <x v="0"/>
    <x v="15"/>
    <x v="15"/>
    <x v="0"/>
    <n v="42.9"/>
  </r>
  <r>
    <x v="1"/>
    <x v="5"/>
    <x v="12"/>
    <x v="0"/>
    <x v="16"/>
    <x v="16"/>
    <x v="0"/>
    <n v="31.8"/>
  </r>
  <r>
    <x v="1"/>
    <x v="5"/>
    <x v="12"/>
    <x v="0"/>
    <x v="17"/>
    <x v="17"/>
    <x v="0"/>
    <n v="64.2"/>
  </r>
  <r>
    <x v="1"/>
    <x v="5"/>
    <x v="12"/>
    <x v="0"/>
    <x v="18"/>
    <x v="18"/>
    <x v="0"/>
    <n v="56.9"/>
  </r>
  <r>
    <x v="1"/>
    <x v="5"/>
    <x v="12"/>
    <x v="0"/>
    <x v="19"/>
    <x v="19"/>
    <x v="0"/>
    <n v="43.7"/>
  </r>
  <r>
    <x v="1"/>
    <x v="5"/>
    <x v="12"/>
    <x v="0"/>
    <x v="20"/>
    <x v="20"/>
    <x v="0"/>
    <n v="50.4"/>
  </r>
  <r>
    <x v="1"/>
    <x v="5"/>
    <x v="12"/>
    <x v="0"/>
    <x v="21"/>
    <x v="21"/>
    <x v="0"/>
    <m/>
  </r>
  <r>
    <x v="1"/>
    <x v="6"/>
    <x v="13"/>
    <x v="0"/>
    <x v="0"/>
    <x v="0"/>
    <x v="0"/>
    <n v="48.9"/>
  </r>
  <r>
    <x v="1"/>
    <x v="6"/>
    <x v="13"/>
    <x v="0"/>
    <x v="1"/>
    <x v="1"/>
    <x v="0"/>
    <n v="49.6"/>
  </r>
  <r>
    <x v="1"/>
    <x v="6"/>
    <x v="13"/>
    <x v="0"/>
    <x v="2"/>
    <x v="2"/>
    <x v="0"/>
    <n v="42"/>
  </r>
  <r>
    <x v="1"/>
    <x v="6"/>
    <x v="13"/>
    <x v="0"/>
    <x v="3"/>
    <x v="3"/>
    <x v="0"/>
    <m/>
  </r>
  <r>
    <x v="1"/>
    <x v="6"/>
    <x v="13"/>
    <x v="0"/>
    <x v="4"/>
    <x v="4"/>
    <x v="0"/>
    <n v="50.8"/>
  </r>
  <r>
    <x v="1"/>
    <x v="6"/>
    <x v="13"/>
    <x v="0"/>
    <x v="5"/>
    <x v="5"/>
    <x v="0"/>
    <m/>
  </r>
  <r>
    <x v="1"/>
    <x v="6"/>
    <x v="13"/>
    <x v="0"/>
    <x v="6"/>
    <x v="6"/>
    <x v="0"/>
    <n v="49.4"/>
  </r>
  <r>
    <x v="1"/>
    <x v="6"/>
    <x v="13"/>
    <x v="0"/>
    <x v="7"/>
    <x v="7"/>
    <x v="0"/>
    <n v="51.2"/>
  </r>
  <r>
    <x v="1"/>
    <x v="6"/>
    <x v="13"/>
    <x v="0"/>
    <x v="8"/>
    <x v="8"/>
    <x v="0"/>
    <n v="49.6"/>
  </r>
  <r>
    <x v="1"/>
    <x v="6"/>
    <x v="13"/>
    <x v="0"/>
    <x v="9"/>
    <x v="9"/>
    <x v="0"/>
    <n v="67"/>
  </r>
  <r>
    <x v="1"/>
    <x v="6"/>
    <x v="13"/>
    <x v="0"/>
    <x v="10"/>
    <x v="10"/>
    <x v="0"/>
    <n v="49.4"/>
  </r>
  <r>
    <x v="1"/>
    <x v="6"/>
    <x v="13"/>
    <x v="0"/>
    <x v="11"/>
    <x v="11"/>
    <x v="0"/>
    <n v="24.2"/>
  </r>
  <r>
    <x v="1"/>
    <x v="6"/>
    <x v="13"/>
    <x v="0"/>
    <x v="12"/>
    <x v="12"/>
    <x v="0"/>
    <n v="59.1"/>
  </r>
  <r>
    <x v="1"/>
    <x v="6"/>
    <x v="13"/>
    <x v="0"/>
    <x v="13"/>
    <x v="13"/>
    <x v="0"/>
    <m/>
  </r>
  <r>
    <x v="1"/>
    <x v="6"/>
    <x v="13"/>
    <x v="0"/>
    <x v="13"/>
    <x v="13"/>
    <x v="0"/>
    <m/>
  </r>
  <r>
    <x v="1"/>
    <x v="6"/>
    <x v="13"/>
    <x v="0"/>
    <x v="14"/>
    <x v="14"/>
    <x v="0"/>
    <n v="28.4"/>
  </r>
  <r>
    <x v="1"/>
    <x v="6"/>
    <x v="13"/>
    <x v="0"/>
    <x v="15"/>
    <x v="15"/>
    <x v="0"/>
    <n v="42.2"/>
  </r>
  <r>
    <x v="1"/>
    <x v="6"/>
    <x v="13"/>
    <x v="0"/>
    <x v="16"/>
    <x v="16"/>
    <x v="0"/>
    <n v="30"/>
  </r>
  <r>
    <x v="1"/>
    <x v="6"/>
    <x v="13"/>
    <x v="0"/>
    <x v="17"/>
    <x v="17"/>
    <x v="0"/>
    <n v="62.3"/>
  </r>
  <r>
    <x v="1"/>
    <x v="6"/>
    <x v="13"/>
    <x v="0"/>
    <x v="18"/>
    <x v="18"/>
    <x v="0"/>
    <n v="55.8"/>
  </r>
  <r>
    <x v="1"/>
    <x v="6"/>
    <x v="13"/>
    <x v="0"/>
    <x v="19"/>
    <x v="19"/>
    <x v="0"/>
    <n v="42.5"/>
  </r>
  <r>
    <x v="1"/>
    <x v="6"/>
    <x v="13"/>
    <x v="0"/>
    <x v="20"/>
    <x v="20"/>
    <x v="0"/>
    <n v="48.2"/>
  </r>
  <r>
    <x v="1"/>
    <x v="6"/>
    <x v="13"/>
    <x v="0"/>
    <x v="21"/>
    <x v="21"/>
    <x v="0"/>
    <m/>
  </r>
  <r>
    <x v="1"/>
    <x v="7"/>
    <x v="14"/>
    <x v="0"/>
    <x v="0"/>
    <x v="0"/>
    <x v="0"/>
    <n v="2.2999999999999998"/>
  </r>
  <r>
    <x v="1"/>
    <x v="7"/>
    <x v="14"/>
    <x v="0"/>
    <x v="1"/>
    <x v="1"/>
    <x v="0"/>
    <n v="1.1000000000000001"/>
  </r>
  <r>
    <x v="1"/>
    <x v="7"/>
    <x v="14"/>
    <x v="0"/>
    <x v="2"/>
    <x v="2"/>
    <x v="0"/>
    <n v="1.3"/>
  </r>
  <r>
    <x v="1"/>
    <x v="7"/>
    <x v="14"/>
    <x v="0"/>
    <x v="3"/>
    <x v="3"/>
    <x v="0"/>
    <m/>
  </r>
  <r>
    <x v="1"/>
    <x v="7"/>
    <x v="14"/>
    <x v="0"/>
    <x v="4"/>
    <x v="4"/>
    <x v="0"/>
    <n v="1.3"/>
  </r>
  <r>
    <x v="1"/>
    <x v="7"/>
    <x v="14"/>
    <x v="0"/>
    <x v="5"/>
    <x v="5"/>
    <x v="0"/>
    <m/>
  </r>
  <r>
    <x v="1"/>
    <x v="7"/>
    <x v="14"/>
    <x v="0"/>
    <x v="6"/>
    <x v="6"/>
    <x v="0"/>
    <n v="2.1"/>
  </r>
  <r>
    <x v="1"/>
    <x v="7"/>
    <x v="14"/>
    <x v="0"/>
    <x v="7"/>
    <x v="7"/>
    <x v="0"/>
    <n v="2.1"/>
  </r>
  <r>
    <x v="1"/>
    <x v="7"/>
    <x v="14"/>
    <x v="0"/>
    <x v="8"/>
    <x v="8"/>
    <x v="0"/>
    <n v="1.5"/>
  </r>
  <r>
    <x v="1"/>
    <x v="7"/>
    <x v="14"/>
    <x v="0"/>
    <x v="9"/>
    <x v="9"/>
    <x v="0"/>
    <n v="1.5"/>
  </r>
  <r>
    <x v="1"/>
    <x v="7"/>
    <x v="14"/>
    <x v="0"/>
    <x v="10"/>
    <x v="10"/>
    <x v="0"/>
    <n v="2.2999999999999998"/>
  </r>
  <r>
    <x v="1"/>
    <x v="7"/>
    <x v="14"/>
    <x v="0"/>
    <x v="11"/>
    <x v="11"/>
    <x v="0"/>
    <n v="0.4"/>
  </r>
  <r>
    <x v="1"/>
    <x v="7"/>
    <x v="14"/>
    <x v="0"/>
    <x v="12"/>
    <x v="12"/>
    <x v="0"/>
    <n v="0.5"/>
  </r>
  <r>
    <x v="1"/>
    <x v="7"/>
    <x v="14"/>
    <x v="0"/>
    <x v="13"/>
    <x v="13"/>
    <x v="0"/>
    <m/>
  </r>
  <r>
    <x v="1"/>
    <x v="7"/>
    <x v="14"/>
    <x v="0"/>
    <x v="13"/>
    <x v="13"/>
    <x v="0"/>
    <m/>
  </r>
  <r>
    <x v="1"/>
    <x v="7"/>
    <x v="14"/>
    <x v="0"/>
    <x v="14"/>
    <x v="14"/>
    <x v="0"/>
    <n v="2.2000000000000002"/>
  </r>
  <r>
    <x v="1"/>
    <x v="7"/>
    <x v="14"/>
    <x v="0"/>
    <x v="15"/>
    <x v="15"/>
    <x v="0"/>
    <n v="0.7"/>
  </r>
  <r>
    <x v="1"/>
    <x v="7"/>
    <x v="14"/>
    <x v="0"/>
    <x v="16"/>
    <x v="16"/>
    <x v="0"/>
    <n v="1.8"/>
  </r>
  <r>
    <x v="1"/>
    <x v="7"/>
    <x v="14"/>
    <x v="0"/>
    <x v="17"/>
    <x v="17"/>
    <x v="0"/>
    <n v="1.9"/>
  </r>
  <r>
    <x v="1"/>
    <x v="7"/>
    <x v="14"/>
    <x v="0"/>
    <x v="18"/>
    <x v="18"/>
    <x v="0"/>
    <n v="1.1000000000000001"/>
  </r>
  <r>
    <x v="1"/>
    <x v="7"/>
    <x v="14"/>
    <x v="0"/>
    <x v="19"/>
    <x v="19"/>
    <x v="0"/>
    <n v="1.2"/>
  </r>
  <r>
    <x v="1"/>
    <x v="7"/>
    <x v="14"/>
    <x v="0"/>
    <x v="20"/>
    <x v="20"/>
    <x v="0"/>
    <n v="2.2000000000000002"/>
  </r>
  <r>
    <x v="1"/>
    <x v="7"/>
    <x v="14"/>
    <x v="0"/>
    <x v="21"/>
    <x v="21"/>
    <x v="0"/>
    <m/>
  </r>
  <r>
    <x v="1"/>
    <x v="8"/>
    <x v="15"/>
    <x v="0"/>
    <x v="0"/>
    <x v="0"/>
    <x v="0"/>
    <n v="27.5"/>
  </r>
  <r>
    <x v="1"/>
    <x v="8"/>
    <x v="15"/>
    <x v="0"/>
    <x v="1"/>
    <x v="1"/>
    <x v="0"/>
    <n v="27.1"/>
  </r>
  <r>
    <x v="1"/>
    <x v="8"/>
    <x v="15"/>
    <x v="0"/>
    <x v="2"/>
    <x v="2"/>
    <x v="0"/>
    <n v="23.9"/>
  </r>
  <r>
    <x v="1"/>
    <x v="8"/>
    <x v="15"/>
    <x v="0"/>
    <x v="3"/>
    <x v="3"/>
    <x v="0"/>
    <m/>
  </r>
  <r>
    <x v="1"/>
    <x v="8"/>
    <x v="15"/>
    <x v="0"/>
    <x v="4"/>
    <x v="4"/>
    <x v="0"/>
    <n v="24.7"/>
  </r>
  <r>
    <x v="1"/>
    <x v="8"/>
    <x v="15"/>
    <x v="0"/>
    <x v="5"/>
    <x v="5"/>
    <x v="0"/>
    <m/>
  </r>
  <r>
    <x v="1"/>
    <x v="8"/>
    <x v="15"/>
    <x v="0"/>
    <x v="6"/>
    <x v="6"/>
    <x v="0"/>
    <n v="26.3"/>
  </r>
  <r>
    <x v="1"/>
    <x v="8"/>
    <x v="15"/>
    <x v="0"/>
    <x v="7"/>
    <x v="7"/>
    <x v="0"/>
    <n v="26.5"/>
  </r>
  <r>
    <x v="1"/>
    <x v="8"/>
    <x v="15"/>
    <x v="0"/>
    <x v="8"/>
    <x v="8"/>
    <x v="0"/>
    <n v="25"/>
  </r>
  <r>
    <x v="1"/>
    <x v="8"/>
    <x v="15"/>
    <x v="0"/>
    <x v="9"/>
    <x v="9"/>
    <x v="0"/>
    <n v="21.1"/>
  </r>
  <r>
    <x v="1"/>
    <x v="8"/>
    <x v="15"/>
    <x v="0"/>
    <x v="10"/>
    <x v="10"/>
    <x v="0"/>
    <n v="22.5"/>
  </r>
  <r>
    <x v="1"/>
    <x v="8"/>
    <x v="15"/>
    <x v="0"/>
    <x v="11"/>
    <x v="11"/>
    <x v="0"/>
    <n v="23.7"/>
  </r>
  <r>
    <x v="1"/>
    <x v="8"/>
    <x v="15"/>
    <x v="0"/>
    <x v="12"/>
    <x v="12"/>
    <x v="0"/>
    <n v="22.7"/>
  </r>
  <r>
    <x v="1"/>
    <x v="8"/>
    <x v="15"/>
    <x v="0"/>
    <x v="13"/>
    <x v="13"/>
    <x v="0"/>
    <m/>
  </r>
  <r>
    <x v="1"/>
    <x v="8"/>
    <x v="15"/>
    <x v="0"/>
    <x v="13"/>
    <x v="13"/>
    <x v="0"/>
    <m/>
  </r>
  <r>
    <x v="1"/>
    <x v="8"/>
    <x v="15"/>
    <x v="0"/>
    <x v="14"/>
    <x v="14"/>
    <x v="0"/>
    <n v="17.7"/>
  </r>
  <r>
    <x v="1"/>
    <x v="8"/>
    <x v="15"/>
    <x v="0"/>
    <x v="15"/>
    <x v="15"/>
    <x v="0"/>
    <n v="21.2"/>
  </r>
  <r>
    <x v="1"/>
    <x v="8"/>
    <x v="15"/>
    <x v="0"/>
    <x v="16"/>
    <x v="16"/>
    <x v="0"/>
    <n v="21.6"/>
  </r>
  <r>
    <x v="1"/>
    <x v="8"/>
    <x v="15"/>
    <x v="0"/>
    <x v="17"/>
    <x v="17"/>
    <x v="0"/>
    <n v="20.7"/>
  </r>
  <r>
    <x v="1"/>
    <x v="8"/>
    <x v="15"/>
    <x v="0"/>
    <x v="18"/>
    <x v="18"/>
    <x v="0"/>
    <n v="21.5"/>
  </r>
  <r>
    <x v="1"/>
    <x v="8"/>
    <x v="15"/>
    <x v="0"/>
    <x v="19"/>
    <x v="19"/>
    <x v="0"/>
    <n v="28.3"/>
  </r>
  <r>
    <x v="1"/>
    <x v="8"/>
    <x v="15"/>
    <x v="0"/>
    <x v="20"/>
    <x v="20"/>
    <x v="0"/>
    <n v="24.5"/>
  </r>
  <r>
    <x v="1"/>
    <x v="8"/>
    <x v="15"/>
    <x v="0"/>
    <x v="21"/>
    <x v="21"/>
    <x v="0"/>
    <m/>
  </r>
  <r>
    <x v="1"/>
    <x v="9"/>
    <x v="16"/>
    <x v="0"/>
    <x v="0"/>
    <x v="0"/>
    <x v="0"/>
    <n v="25.3"/>
  </r>
  <r>
    <x v="1"/>
    <x v="9"/>
    <x v="16"/>
    <x v="0"/>
    <x v="1"/>
    <x v="1"/>
    <x v="0"/>
    <n v="23.9"/>
  </r>
  <r>
    <x v="1"/>
    <x v="9"/>
    <x v="16"/>
    <x v="0"/>
    <x v="2"/>
    <x v="2"/>
    <x v="0"/>
    <n v="21.7"/>
  </r>
  <r>
    <x v="1"/>
    <x v="9"/>
    <x v="16"/>
    <x v="0"/>
    <x v="3"/>
    <x v="3"/>
    <x v="0"/>
    <m/>
  </r>
  <r>
    <x v="1"/>
    <x v="9"/>
    <x v="16"/>
    <x v="0"/>
    <x v="4"/>
    <x v="4"/>
    <x v="0"/>
    <n v="22.5"/>
  </r>
  <r>
    <x v="1"/>
    <x v="9"/>
    <x v="16"/>
    <x v="0"/>
    <x v="5"/>
    <x v="5"/>
    <x v="0"/>
    <m/>
  </r>
  <r>
    <x v="1"/>
    <x v="9"/>
    <x v="16"/>
    <x v="0"/>
    <x v="6"/>
    <x v="6"/>
    <x v="0"/>
    <n v="24.2"/>
  </r>
  <r>
    <x v="1"/>
    <x v="9"/>
    <x v="16"/>
    <x v="0"/>
    <x v="7"/>
    <x v="7"/>
    <x v="0"/>
    <n v="25.2"/>
  </r>
  <r>
    <x v="1"/>
    <x v="9"/>
    <x v="16"/>
    <x v="0"/>
    <x v="8"/>
    <x v="8"/>
    <x v="0"/>
    <n v="22.1"/>
  </r>
  <r>
    <x v="1"/>
    <x v="9"/>
    <x v="16"/>
    <x v="0"/>
    <x v="9"/>
    <x v="9"/>
    <x v="0"/>
    <n v="13.7"/>
  </r>
  <r>
    <x v="1"/>
    <x v="9"/>
    <x v="16"/>
    <x v="0"/>
    <x v="10"/>
    <x v="10"/>
    <x v="0"/>
    <n v="22.3"/>
  </r>
  <r>
    <x v="1"/>
    <x v="9"/>
    <x v="16"/>
    <x v="0"/>
    <x v="11"/>
    <x v="11"/>
    <x v="0"/>
    <n v="21.6"/>
  </r>
  <r>
    <x v="1"/>
    <x v="9"/>
    <x v="16"/>
    <x v="0"/>
    <x v="12"/>
    <x v="12"/>
    <x v="0"/>
    <n v="21.9"/>
  </r>
  <r>
    <x v="1"/>
    <x v="9"/>
    <x v="16"/>
    <x v="0"/>
    <x v="13"/>
    <x v="13"/>
    <x v="0"/>
    <m/>
  </r>
  <r>
    <x v="1"/>
    <x v="9"/>
    <x v="16"/>
    <x v="0"/>
    <x v="13"/>
    <x v="13"/>
    <x v="0"/>
    <m/>
  </r>
  <r>
    <x v="1"/>
    <x v="9"/>
    <x v="16"/>
    <x v="0"/>
    <x v="14"/>
    <x v="14"/>
    <x v="0"/>
    <n v="17.5"/>
  </r>
  <r>
    <x v="1"/>
    <x v="9"/>
    <x v="16"/>
    <x v="0"/>
    <x v="15"/>
    <x v="15"/>
    <x v="0"/>
    <n v="20.9"/>
  </r>
  <r>
    <x v="1"/>
    <x v="9"/>
    <x v="16"/>
    <x v="0"/>
    <x v="16"/>
    <x v="16"/>
    <x v="0"/>
    <n v="19.7"/>
  </r>
  <r>
    <x v="1"/>
    <x v="9"/>
    <x v="16"/>
    <x v="0"/>
    <x v="17"/>
    <x v="17"/>
    <x v="0"/>
    <n v="20.100000000000001"/>
  </r>
  <r>
    <x v="1"/>
    <x v="9"/>
    <x v="16"/>
    <x v="0"/>
    <x v="18"/>
    <x v="18"/>
    <x v="0"/>
    <n v="20.100000000000001"/>
  </r>
  <r>
    <x v="1"/>
    <x v="9"/>
    <x v="16"/>
    <x v="0"/>
    <x v="19"/>
    <x v="19"/>
    <x v="0"/>
    <n v="27"/>
  </r>
  <r>
    <x v="1"/>
    <x v="9"/>
    <x v="16"/>
    <x v="0"/>
    <x v="20"/>
    <x v="20"/>
    <x v="0"/>
    <n v="26.3"/>
  </r>
  <r>
    <x v="1"/>
    <x v="9"/>
    <x v="16"/>
    <x v="0"/>
    <x v="21"/>
    <x v="21"/>
    <x v="0"/>
    <m/>
  </r>
  <r>
    <x v="1"/>
    <x v="10"/>
    <x v="17"/>
    <x v="0"/>
    <x v="0"/>
    <x v="0"/>
    <x v="0"/>
    <n v="2.2999999999999998"/>
  </r>
  <r>
    <x v="1"/>
    <x v="10"/>
    <x v="17"/>
    <x v="0"/>
    <x v="1"/>
    <x v="1"/>
    <x v="0"/>
    <n v="3.2"/>
  </r>
  <r>
    <x v="1"/>
    <x v="10"/>
    <x v="17"/>
    <x v="0"/>
    <x v="2"/>
    <x v="2"/>
    <x v="0"/>
    <n v="2.1"/>
  </r>
  <r>
    <x v="1"/>
    <x v="10"/>
    <x v="17"/>
    <x v="0"/>
    <x v="3"/>
    <x v="3"/>
    <x v="0"/>
    <m/>
  </r>
  <r>
    <x v="1"/>
    <x v="10"/>
    <x v="17"/>
    <x v="0"/>
    <x v="4"/>
    <x v="4"/>
    <x v="0"/>
    <n v="2.2000000000000002"/>
  </r>
  <r>
    <x v="1"/>
    <x v="10"/>
    <x v="17"/>
    <x v="0"/>
    <x v="5"/>
    <x v="5"/>
    <x v="0"/>
    <m/>
  </r>
  <r>
    <x v="1"/>
    <x v="10"/>
    <x v="17"/>
    <x v="0"/>
    <x v="6"/>
    <x v="6"/>
    <x v="0"/>
    <n v="2.1"/>
  </r>
  <r>
    <x v="1"/>
    <x v="10"/>
    <x v="17"/>
    <x v="0"/>
    <x v="7"/>
    <x v="7"/>
    <x v="0"/>
    <n v="1.3"/>
  </r>
  <r>
    <x v="1"/>
    <x v="10"/>
    <x v="17"/>
    <x v="0"/>
    <x v="8"/>
    <x v="8"/>
    <x v="0"/>
    <n v="2.9"/>
  </r>
  <r>
    <x v="1"/>
    <x v="10"/>
    <x v="17"/>
    <x v="0"/>
    <x v="9"/>
    <x v="9"/>
    <x v="0"/>
    <n v="7.5"/>
  </r>
  <r>
    <x v="1"/>
    <x v="10"/>
    <x v="17"/>
    <x v="0"/>
    <x v="10"/>
    <x v="10"/>
    <x v="0"/>
    <n v="0.3"/>
  </r>
  <r>
    <x v="1"/>
    <x v="10"/>
    <x v="17"/>
    <x v="0"/>
    <x v="11"/>
    <x v="11"/>
    <x v="0"/>
    <n v="2.1"/>
  </r>
  <r>
    <x v="1"/>
    <x v="10"/>
    <x v="17"/>
    <x v="0"/>
    <x v="12"/>
    <x v="12"/>
    <x v="0"/>
    <n v="0.7"/>
  </r>
  <r>
    <x v="1"/>
    <x v="10"/>
    <x v="17"/>
    <x v="0"/>
    <x v="13"/>
    <x v="13"/>
    <x v="0"/>
    <m/>
  </r>
  <r>
    <x v="1"/>
    <x v="10"/>
    <x v="17"/>
    <x v="0"/>
    <x v="13"/>
    <x v="13"/>
    <x v="0"/>
    <m/>
  </r>
  <r>
    <x v="1"/>
    <x v="10"/>
    <x v="17"/>
    <x v="0"/>
    <x v="14"/>
    <x v="14"/>
    <x v="0"/>
    <n v="0.2"/>
  </r>
  <r>
    <x v="1"/>
    <x v="10"/>
    <x v="17"/>
    <x v="0"/>
    <x v="15"/>
    <x v="15"/>
    <x v="0"/>
    <n v="0.4"/>
  </r>
  <r>
    <x v="1"/>
    <x v="10"/>
    <x v="17"/>
    <x v="0"/>
    <x v="16"/>
    <x v="16"/>
    <x v="0"/>
    <n v="1.9"/>
  </r>
  <r>
    <x v="1"/>
    <x v="10"/>
    <x v="17"/>
    <x v="0"/>
    <x v="17"/>
    <x v="17"/>
    <x v="0"/>
    <n v="0.6"/>
  </r>
  <r>
    <x v="1"/>
    <x v="10"/>
    <x v="17"/>
    <x v="0"/>
    <x v="18"/>
    <x v="18"/>
    <x v="0"/>
    <n v="1.4"/>
  </r>
  <r>
    <x v="1"/>
    <x v="10"/>
    <x v="17"/>
    <x v="0"/>
    <x v="19"/>
    <x v="19"/>
    <x v="0"/>
    <n v="1.3"/>
  </r>
  <r>
    <x v="1"/>
    <x v="10"/>
    <x v="17"/>
    <x v="0"/>
    <x v="20"/>
    <x v="20"/>
    <x v="0"/>
    <n v="-1.7"/>
  </r>
  <r>
    <x v="1"/>
    <x v="10"/>
    <x v="17"/>
    <x v="0"/>
    <x v="21"/>
    <x v="21"/>
    <x v="0"/>
    <m/>
  </r>
  <r>
    <x v="1"/>
    <x v="11"/>
    <x v="18"/>
    <x v="0"/>
    <x v="0"/>
    <x v="0"/>
    <x v="0"/>
    <n v="1.4"/>
  </r>
  <r>
    <x v="1"/>
    <x v="11"/>
    <x v="18"/>
    <x v="0"/>
    <x v="1"/>
    <x v="1"/>
    <x v="0"/>
    <n v="3.2"/>
  </r>
  <r>
    <x v="1"/>
    <x v="11"/>
    <x v="18"/>
    <x v="0"/>
    <x v="2"/>
    <x v="2"/>
    <x v="0"/>
    <n v="2"/>
  </r>
  <r>
    <x v="1"/>
    <x v="11"/>
    <x v="18"/>
    <x v="0"/>
    <x v="3"/>
    <x v="3"/>
    <x v="0"/>
    <m/>
  </r>
  <r>
    <x v="1"/>
    <x v="11"/>
    <x v="18"/>
    <x v="0"/>
    <x v="4"/>
    <x v="4"/>
    <x v="0"/>
    <m/>
  </r>
  <r>
    <x v="1"/>
    <x v="11"/>
    <x v="18"/>
    <x v="0"/>
    <x v="5"/>
    <x v="5"/>
    <x v="0"/>
    <m/>
  </r>
  <r>
    <x v="1"/>
    <x v="11"/>
    <x v="18"/>
    <x v="0"/>
    <x v="6"/>
    <x v="6"/>
    <x v="0"/>
    <n v="2"/>
  </r>
  <r>
    <x v="1"/>
    <x v="11"/>
    <x v="18"/>
    <x v="0"/>
    <x v="7"/>
    <x v="7"/>
    <x v="0"/>
    <n v="1.2"/>
  </r>
  <r>
    <x v="1"/>
    <x v="11"/>
    <x v="18"/>
    <x v="0"/>
    <x v="8"/>
    <x v="8"/>
    <x v="0"/>
    <n v="2.7"/>
  </r>
  <r>
    <x v="1"/>
    <x v="11"/>
    <x v="18"/>
    <x v="0"/>
    <x v="9"/>
    <x v="9"/>
    <x v="0"/>
    <n v="7.4"/>
  </r>
  <r>
    <x v="1"/>
    <x v="11"/>
    <x v="18"/>
    <x v="0"/>
    <x v="10"/>
    <x v="10"/>
    <x v="0"/>
    <n v="0.3"/>
  </r>
  <r>
    <x v="1"/>
    <x v="11"/>
    <x v="18"/>
    <x v="0"/>
    <x v="11"/>
    <x v="11"/>
    <x v="0"/>
    <n v="2.2000000000000002"/>
  </r>
  <r>
    <x v="1"/>
    <x v="11"/>
    <x v="18"/>
    <x v="0"/>
    <x v="12"/>
    <x v="12"/>
    <x v="0"/>
    <n v="0.6"/>
  </r>
  <r>
    <x v="1"/>
    <x v="11"/>
    <x v="18"/>
    <x v="0"/>
    <x v="13"/>
    <x v="13"/>
    <x v="0"/>
    <m/>
  </r>
  <r>
    <x v="1"/>
    <x v="11"/>
    <x v="18"/>
    <x v="0"/>
    <x v="13"/>
    <x v="13"/>
    <x v="0"/>
    <m/>
  </r>
  <r>
    <x v="1"/>
    <x v="11"/>
    <x v="18"/>
    <x v="0"/>
    <x v="14"/>
    <x v="14"/>
    <x v="0"/>
    <n v="0.3"/>
  </r>
  <r>
    <x v="1"/>
    <x v="11"/>
    <x v="18"/>
    <x v="0"/>
    <x v="15"/>
    <x v="15"/>
    <x v="0"/>
    <n v="0.3"/>
  </r>
  <r>
    <x v="1"/>
    <x v="11"/>
    <x v="18"/>
    <x v="0"/>
    <x v="16"/>
    <x v="16"/>
    <x v="0"/>
    <n v="1.9"/>
  </r>
  <r>
    <x v="1"/>
    <x v="11"/>
    <x v="18"/>
    <x v="0"/>
    <x v="17"/>
    <x v="17"/>
    <x v="0"/>
    <n v="0.5"/>
  </r>
  <r>
    <x v="1"/>
    <x v="11"/>
    <x v="18"/>
    <x v="0"/>
    <x v="18"/>
    <x v="18"/>
    <x v="0"/>
    <n v="1.2"/>
  </r>
  <r>
    <x v="1"/>
    <x v="11"/>
    <x v="18"/>
    <x v="0"/>
    <x v="19"/>
    <x v="19"/>
    <x v="0"/>
    <n v="1.3"/>
  </r>
  <r>
    <x v="1"/>
    <x v="11"/>
    <x v="18"/>
    <x v="0"/>
    <x v="20"/>
    <x v="20"/>
    <x v="0"/>
    <n v="-1.3"/>
  </r>
  <r>
    <x v="1"/>
    <x v="11"/>
    <x v="18"/>
    <x v="0"/>
    <x v="21"/>
    <x v="21"/>
    <x v="0"/>
    <m/>
  </r>
  <r>
    <x v="1"/>
    <x v="12"/>
    <x v="19"/>
    <x v="0"/>
    <x v="0"/>
    <x v="0"/>
    <x v="0"/>
    <n v="0.9"/>
  </r>
  <r>
    <x v="1"/>
    <x v="12"/>
    <x v="19"/>
    <x v="0"/>
    <x v="1"/>
    <x v="1"/>
    <x v="0"/>
    <m/>
  </r>
  <r>
    <x v="1"/>
    <x v="12"/>
    <x v="19"/>
    <x v="0"/>
    <x v="2"/>
    <x v="2"/>
    <x v="0"/>
    <n v="0.1"/>
  </r>
  <r>
    <x v="1"/>
    <x v="12"/>
    <x v="19"/>
    <x v="0"/>
    <x v="3"/>
    <x v="3"/>
    <x v="0"/>
    <m/>
  </r>
  <r>
    <x v="1"/>
    <x v="12"/>
    <x v="19"/>
    <x v="0"/>
    <x v="4"/>
    <x v="4"/>
    <x v="0"/>
    <m/>
  </r>
  <r>
    <x v="1"/>
    <x v="12"/>
    <x v="19"/>
    <x v="0"/>
    <x v="5"/>
    <x v="5"/>
    <x v="0"/>
    <m/>
  </r>
  <r>
    <x v="1"/>
    <x v="12"/>
    <x v="19"/>
    <x v="0"/>
    <x v="6"/>
    <x v="6"/>
    <x v="0"/>
    <m/>
  </r>
  <r>
    <x v="1"/>
    <x v="12"/>
    <x v="19"/>
    <x v="0"/>
    <x v="7"/>
    <x v="7"/>
    <x v="0"/>
    <n v="0.1"/>
  </r>
  <r>
    <x v="1"/>
    <x v="12"/>
    <x v="19"/>
    <x v="0"/>
    <x v="8"/>
    <x v="8"/>
    <x v="0"/>
    <n v="0.3"/>
  </r>
  <r>
    <x v="1"/>
    <x v="12"/>
    <x v="19"/>
    <x v="0"/>
    <x v="9"/>
    <x v="9"/>
    <x v="0"/>
    <m/>
  </r>
  <r>
    <x v="1"/>
    <x v="12"/>
    <x v="19"/>
    <x v="0"/>
    <x v="10"/>
    <x v="10"/>
    <x v="0"/>
    <m/>
  </r>
  <r>
    <x v="1"/>
    <x v="12"/>
    <x v="19"/>
    <x v="0"/>
    <x v="11"/>
    <x v="11"/>
    <x v="0"/>
    <n v="-0.1"/>
  </r>
  <r>
    <x v="1"/>
    <x v="12"/>
    <x v="19"/>
    <x v="0"/>
    <x v="12"/>
    <x v="12"/>
    <x v="0"/>
    <n v="0.1"/>
  </r>
  <r>
    <x v="1"/>
    <x v="12"/>
    <x v="19"/>
    <x v="0"/>
    <x v="13"/>
    <x v="13"/>
    <x v="0"/>
    <m/>
  </r>
  <r>
    <x v="1"/>
    <x v="12"/>
    <x v="19"/>
    <x v="0"/>
    <x v="13"/>
    <x v="13"/>
    <x v="0"/>
    <m/>
  </r>
  <r>
    <x v="1"/>
    <x v="12"/>
    <x v="19"/>
    <x v="0"/>
    <x v="14"/>
    <x v="14"/>
    <x v="0"/>
    <m/>
  </r>
  <r>
    <x v="1"/>
    <x v="12"/>
    <x v="19"/>
    <x v="0"/>
    <x v="15"/>
    <x v="15"/>
    <x v="0"/>
    <m/>
  </r>
  <r>
    <x v="1"/>
    <x v="12"/>
    <x v="19"/>
    <x v="0"/>
    <x v="16"/>
    <x v="16"/>
    <x v="0"/>
    <m/>
  </r>
  <r>
    <x v="1"/>
    <x v="12"/>
    <x v="19"/>
    <x v="0"/>
    <x v="17"/>
    <x v="17"/>
    <x v="0"/>
    <n v="0.1"/>
  </r>
  <r>
    <x v="1"/>
    <x v="12"/>
    <x v="19"/>
    <x v="0"/>
    <x v="18"/>
    <x v="18"/>
    <x v="0"/>
    <n v="0.2"/>
  </r>
  <r>
    <x v="1"/>
    <x v="12"/>
    <x v="19"/>
    <x v="0"/>
    <x v="19"/>
    <x v="19"/>
    <x v="0"/>
    <m/>
  </r>
  <r>
    <x v="1"/>
    <x v="12"/>
    <x v="19"/>
    <x v="0"/>
    <x v="20"/>
    <x v="20"/>
    <x v="0"/>
    <n v="-0.4"/>
  </r>
  <r>
    <x v="1"/>
    <x v="12"/>
    <x v="19"/>
    <x v="0"/>
    <x v="21"/>
    <x v="21"/>
    <x v="0"/>
    <m/>
  </r>
  <r>
    <x v="1"/>
    <x v="13"/>
    <x v="20"/>
    <x v="0"/>
    <x v="0"/>
    <x v="0"/>
    <x v="0"/>
    <n v="62.1"/>
  </r>
  <r>
    <x v="1"/>
    <x v="13"/>
    <x v="20"/>
    <x v="0"/>
    <x v="1"/>
    <x v="1"/>
    <x v="0"/>
    <n v="95.7"/>
  </r>
  <r>
    <x v="1"/>
    <x v="13"/>
    <x v="20"/>
    <x v="0"/>
    <x v="2"/>
    <x v="2"/>
    <x v="0"/>
    <n v="70"/>
  </r>
  <r>
    <x v="1"/>
    <x v="13"/>
    <x v="20"/>
    <x v="0"/>
    <x v="3"/>
    <x v="3"/>
    <x v="0"/>
    <m/>
  </r>
  <r>
    <x v="1"/>
    <x v="13"/>
    <x v="20"/>
    <x v="0"/>
    <x v="4"/>
    <x v="4"/>
    <x v="0"/>
    <n v="56.3"/>
  </r>
  <r>
    <x v="1"/>
    <x v="13"/>
    <x v="20"/>
    <x v="0"/>
    <x v="5"/>
    <x v="5"/>
    <x v="0"/>
    <m/>
  </r>
  <r>
    <x v="1"/>
    <x v="13"/>
    <x v="20"/>
    <x v="0"/>
    <x v="6"/>
    <x v="6"/>
    <x v="0"/>
    <n v="45.3"/>
  </r>
  <r>
    <x v="1"/>
    <x v="13"/>
    <x v="20"/>
    <x v="0"/>
    <x v="7"/>
    <x v="7"/>
    <x v="0"/>
    <n v="34.700000000000003"/>
  </r>
  <r>
    <x v="1"/>
    <x v="13"/>
    <x v="20"/>
    <x v="0"/>
    <x v="8"/>
    <x v="8"/>
    <x v="0"/>
    <n v="50.9"/>
  </r>
  <r>
    <x v="1"/>
    <x v="13"/>
    <x v="20"/>
    <x v="0"/>
    <x v="9"/>
    <x v="9"/>
    <x v="0"/>
    <n v="49.1"/>
  </r>
  <r>
    <x v="1"/>
    <x v="13"/>
    <x v="20"/>
    <x v="0"/>
    <x v="10"/>
    <x v="10"/>
    <x v="0"/>
    <n v="46.6"/>
  </r>
  <r>
    <x v="1"/>
    <x v="13"/>
    <x v="20"/>
    <x v="0"/>
    <x v="11"/>
    <x v="11"/>
    <x v="0"/>
    <n v="137.1"/>
  </r>
  <r>
    <x v="1"/>
    <x v="13"/>
    <x v="20"/>
    <x v="0"/>
    <x v="12"/>
    <x v="12"/>
    <x v="0"/>
    <n v="36.6"/>
  </r>
  <r>
    <x v="1"/>
    <x v="13"/>
    <x v="20"/>
    <x v="0"/>
    <x v="13"/>
    <x v="13"/>
    <x v="0"/>
    <m/>
  </r>
  <r>
    <x v="1"/>
    <x v="13"/>
    <x v="20"/>
    <x v="0"/>
    <x v="13"/>
    <x v="13"/>
    <x v="0"/>
    <m/>
  </r>
  <r>
    <x v="1"/>
    <x v="13"/>
    <x v="20"/>
    <x v="0"/>
    <x v="14"/>
    <x v="14"/>
    <x v="0"/>
    <n v="211.3"/>
  </r>
  <r>
    <x v="1"/>
    <x v="13"/>
    <x v="20"/>
    <x v="0"/>
    <x v="15"/>
    <x v="15"/>
    <x v="0"/>
    <n v="93.8"/>
  </r>
  <r>
    <x v="1"/>
    <x v="13"/>
    <x v="20"/>
    <x v="0"/>
    <x v="16"/>
    <x v="16"/>
    <x v="0"/>
    <n v="55.5"/>
  </r>
  <r>
    <x v="1"/>
    <x v="13"/>
    <x v="20"/>
    <x v="0"/>
    <x v="17"/>
    <x v="17"/>
    <x v="0"/>
    <n v="49.6"/>
  </r>
  <r>
    <x v="1"/>
    <x v="13"/>
    <x v="20"/>
    <x v="0"/>
    <x v="18"/>
    <x v="18"/>
    <x v="0"/>
    <n v="40.9"/>
  </r>
  <r>
    <x v="1"/>
    <x v="13"/>
    <x v="20"/>
    <x v="0"/>
    <x v="19"/>
    <x v="19"/>
    <x v="0"/>
    <n v="53"/>
  </r>
  <r>
    <x v="1"/>
    <x v="13"/>
    <x v="20"/>
    <x v="0"/>
    <x v="20"/>
    <x v="20"/>
    <x v="0"/>
    <n v="76.900000000000006"/>
  </r>
  <r>
    <x v="1"/>
    <x v="13"/>
    <x v="20"/>
    <x v="0"/>
    <x v="21"/>
    <x v="21"/>
    <x v="0"/>
    <m/>
  </r>
  <r>
    <x v="1"/>
    <x v="14"/>
    <x v="21"/>
    <x v="0"/>
    <x v="0"/>
    <x v="0"/>
    <x v="0"/>
    <n v="44.4"/>
  </r>
  <r>
    <x v="1"/>
    <x v="14"/>
    <x v="21"/>
    <x v="0"/>
    <x v="1"/>
    <x v="1"/>
    <x v="0"/>
    <n v="72.2"/>
  </r>
  <r>
    <x v="1"/>
    <x v="14"/>
    <x v="21"/>
    <x v="0"/>
    <x v="2"/>
    <x v="2"/>
    <x v="0"/>
    <n v="37.1"/>
  </r>
  <r>
    <x v="1"/>
    <x v="14"/>
    <x v="21"/>
    <x v="0"/>
    <x v="3"/>
    <x v="3"/>
    <x v="0"/>
    <m/>
  </r>
  <r>
    <x v="1"/>
    <x v="14"/>
    <x v="21"/>
    <x v="0"/>
    <x v="4"/>
    <x v="4"/>
    <x v="0"/>
    <n v="40.4"/>
  </r>
  <r>
    <x v="1"/>
    <x v="14"/>
    <x v="21"/>
    <x v="0"/>
    <x v="5"/>
    <x v="5"/>
    <x v="0"/>
    <m/>
  </r>
  <r>
    <x v="1"/>
    <x v="14"/>
    <x v="21"/>
    <x v="0"/>
    <x v="6"/>
    <x v="6"/>
    <x v="0"/>
    <n v="33"/>
  </r>
  <r>
    <x v="1"/>
    <x v="14"/>
    <x v="21"/>
    <x v="0"/>
    <x v="7"/>
    <x v="7"/>
    <x v="0"/>
    <n v="23.6"/>
  </r>
  <r>
    <x v="1"/>
    <x v="14"/>
    <x v="21"/>
    <x v="0"/>
    <x v="8"/>
    <x v="8"/>
    <x v="0"/>
    <n v="40.4"/>
  </r>
  <r>
    <x v="1"/>
    <x v="14"/>
    <x v="21"/>
    <x v="0"/>
    <x v="9"/>
    <x v="9"/>
    <x v="0"/>
    <n v="25.9"/>
  </r>
  <r>
    <x v="1"/>
    <x v="14"/>
    <x v="21"/>
    <x v="0"/>
    <x v="10"/>
    <x v="10"/>
    <x v="0"/>
    <n v="26.6"/>
  </r>
  <r>
    <x v="1"/>
    <x v="14"/>
    <x v="21"/>
    <x v="0"/>
    <x v="11"/>
    <x v="11"/>
    <x v="0"/>
    <n v="70"/>
  </r>
  <r>
    <x v="1"/>
    <x v="14"/>
    <x v="21"/>
    <x v="0"/>
    <x v="12"/>
    <x v="12"/>
    <x v="0"/>
    <n v="30.4"/>
  </r>
  <r>
    <x v="1"/>
    <x v="14"/>
    <x v="21"/>
    <x v="0"/>
    <x v="13"/>
    <x v="13"/>
    <x v="0"/>
    <m/>
  </r>
  <r>
    <x v="1"/>
    <x v="14"/>
    <x v="21"/>
    <x v="0"/>
    <x v="13"/>
    <x v="13"/>
    <x v="0"/>
    <m/>
  </r>
  <r>
    <x v="1"/>
    <x v="14"/>
    <x v="21"/>
    <x v="0"/>
    <x v="14"/>
    <x v="14"/>
    <x v="0"/>
    <n v="34.700000000000003"/>
  </r>
  <r>
    <x v="1"/>
    <x v="14"/>
    <x v="21"/>
    <x v="0"/>
    <x v="15"/>
    <x v="15"/>
    <x v="0"/>
    <n v="72.5"/>
  </r>
  <r>
    <x v="1"/>
    <x v="14"/>
    <x v="21"/>
    <x v="0"/>
    <x v="16"/>
    <x v="16"/>
    <x v="0"/>
    <n v="46.5"/>
  </r>
  <r>
    <x v="1"/>
    <x v="14"/>
    <x v="21"/>
    <x v="0"/>
    <x v="17"/>
    <x v="17"/>
    <x v="0"/>
    <n v="31.3"/>
  </r>
  <r>
    <x v="1"/>
    <x v="14"/>
    <x v="21"/>
    <x v="0"/>
    <x v="18"/>
    <x v="18"/>
    <x v="0"/>
    <n v="29.1"/>
  </r>
  <r>
    <x v="1"/>
    <x v="14"/>
    <x v="21"/>
    <x v="0"/>
    <x v="19"/>
    <x v="19"/>
    <x v="0"/>
    <n v="37.4"/>
  </r>
  <r>
    <x v="1"/>
    <x v="14"/>
    <x v="21"/>
    <x v="0"/>
    <x v="20"/>
    <x v="20"/>
    <x v="0"/>
    <n v="58.1"/>
  </r>
  <r>
    <x v="1"/>
    <x v="14"/>
    <x v="21"/>
    <x v="0"/>
    <x v="21"/>
    <x v="21"/>
    <x v="0"/>
    <m/>
  </r>
  <r>
    <x v="1"/>
    <x v="15"/>
    <x v="22"/>
    <x v="0"/>
    <x v="0"/>
    <x v="0"/>
    <x v="0"/>
    <n v="17.7"/>
  </r>
  <r>
    <x v="1"/>
    <x v="15"/>
    <x v="22"/>
    <x v="0"/>
    <x v="1"/>
    <x v="1"/>
    <x v="0"/>
    <n v="23.6"/>
  </r>
  <r>
    <x v="1"/>
    <x v="15"/>
    <x v="22"/>
    <x v="0"/>
    <x v="2"/>
    <x v="2"/>
    <x v="0"/>
    <n v="32.9"/>
  </r>
  <r>
    <x v="1"/>
    <x v="15"/>
    <x v="22"/>
    <x v="0"/>
    <x v="3"/>
    <x v="3"/>
    <x v="0"/>
    <m/>
  </r>
  <r>
    <x v="1"/>
    <x v="15"/>
    <x v="22"/>
    <x v="0"/>
    <x v="4"/>
    <x v="4"/>
    <x v="0"/>
    <n v="15.9"/>
  </r>
  <r>
    <x v="1"/>
    <x v="15"/>
    <x v="22"/>
    <x v="0"/>
    <x v="5"/>
    <x v="5"/>
    <x v="0"/>
    <m/>
  </r>
  <r>
    <x v="1"/>
    <x v="15"/>
    <x v="22"/>
    <x v="0"/>
    <x v="6"/>
    <x v="6"/>
    <x v="0"/>
    <n v="12.3"/>
  </r>
  <r>
    <x v="1"/>
    <x v="15"/>
    <x v="22"/>
    <x v="0"/>
    <x v="7"/>
    <x v="7"/>
    <x v="0"/>
    <n v="11.1"/>
  </r>
  <r>
    <x v="1"/>
    <x v="15"/>
    <x v="22"/>
    <x v="0"/>
    <x v="8"/>
    <x v="8"/>
    <x v="0"/>
    <n v="10.5"/>
  </r>
  <r>
    <x v="1"/>
    <x v="15"/>
    <x v="22"/>
    <x v="0"/>
    <x v="9"/>
    <x v="9"/>
    <x v="0"/>
    <n v="23.2"/>
  </r>
  <r>
    <x v="1"/>
    <x v="15"/>
    <x v="22"/>
    <x v="0"/>
    <x v="10"/>
    <x v="10"/>
    <x v="0"/>
    <n v="20"/>
  </r>
  <r>
    <x v="1"/>
    <x v="15"/>
    <x v="22"/>
    <x v="0"/>
    <x v="11"/>
    <x v="11"/>
    <x v="0"/>
    <n v="67.099999999999994"/>
  </r>
  <r>
    <x v="1"/>
    <x v="15"/>
    <x v="22"/>
    <x v="0"/>
    <x v="12"/>
    <x v="12"/>
    <x v="0"/>
    <n v="6.2"/>
  </r>
  <r>
    <x v="1"/>
    <x v="15"/>
    <x v="22"/>
    <x v="0"/>
    <x v="13"/>
    <x v="13"/>
    <x v="0"/>
    <m/>
  </r>
  <r>
    <x v="1"/>
    <x v="15"/>
    <x v="22"/>
    <x v="0"/>
    <x v="13"/>
    <x v="13"/>
    <x v="0"/>
    <m/>
  </r>
  <r>
    <x v="1"/>
    <x v="15"/>
    <x v="22"/>
    <x v="0"/>
    <x v="14"/>
    <x v="14"/>
    <x v="0"/>
    <n v="176.5"/>
  </r>
  <r>
    <x v="1"/>
    <x v="15"/>
    <x v="22"/>
    <x v="0"/>
    <x v="15"/>
    <x v="15"/>
    <x v="0"/>
    <n v="21.3"/>
  </r>
  <r>
    <x v="1"/>
    <x v="15"/>
    <x v="22"/>
    <x v="0"/>
    <x v="16"/>
    <x v="16"/>
    <x v="0"/>
    <n v="9"/>
  </r>
  <r>
    <x v="1"/>
    <x v="15"/>
    <x v="22"/>
    <x v="0"/>
    <x v="17"/>
    <x v="17"/>
    <x v="0"/>
    <n v="18.3"/>
  </r>
  <r>
    <x v="1"/>
    <x v="15"/>
    <x v="22"/>
    <x v="0"/>
    <x v="18"/>
    <x v="18"/>
    <x v="0"/>
    <n v="11.7"/>
  </r>
  <r>
    <x v="1"/>
    <x v="15"/>
    <x v="22"/>
    <x v="0"/>
    <x v="19"/>
    <x v="19"/>
    <x v="0"/>
    <n v="15.6"/>
  </r>
  <r>
    <x v="1"/>
    <x v="15"/>
    <x v="22"/>
    <x v="0"/>
    <x v="20"/>
    <x v="20"/>
    <x v="0"/>
    <n v="18.8"/>
  </r>
  <r>
    <x v="1"/>
    <x v="15"/>
    <x v="22"/>
    <x v="0"/>
    <x v="21"/>
    <x v="21"/>
    <x v="0"/>
    <m/>
  </r>
  <r>
    <x v="1"/>
    <x v="16"/>
    <x v="23"/>
    <x v="0"/>
    <x v="0"/>
    <x v="0"/>
    <x v="0"/>
    <n v="61.6"/>
  </r>
  <r>
    <x v="1"/>
    <x v="16"/>
    <x v="23"/>
    <x v="0"/>
    <x v="1"/>
    <x v="1"/>
    <x v="0"/>
    <n v="97.4"/>
  </r>
  <r>
    <x v="1"/>
    <x v="16"/>
    <x v="23"/>
    <x v="0"/>
    <x v="2"/>
    <x v="2"/>
    <x v="0"/>
    <n v="58.9"/>
  </r>
  <r>
    <x v="1"/>
    <x v="16"/>
    <x v="23"/>
    <x v="0"/>
    <x v="3"/>
    <x v="3"/>
    <x v="0"/>
    <m/>
  </r>
  <r>
    <x v="1"/>
    <x v="16"/>
    <x v="23"/>
    <x v="0"/>
    <x v="4"/>
    <x v="4"/>
    <x v="0"/>
    <n v="54.5"/>
  </r>
  <r>
    <x v="1"/>
    <x v="16"/>
    <x v="23"/>
    <x v="0"/>
    <x v="5"/>
    <x v="5"/>
    <x v="0"/>
    <m/>
  </r>
  <r>
    <x v="1"/>
    <x v="16"/>
    <x v="23"/>
    <x v="0"/>
    <x v="6"/>
    <x v="6"/>
    <x v="0"/>
    <n v="47.7"/>
  </r>
  <r>
    <x v="1"/>
    <x v="16"/>
    <x v="23"/>
    <x v="0"/>
    <x v="7"/>
    <x v="7"/>
    <x v="0"/>
    <n v="38.6"/>
  </r>
  <r>
    <x v="1"/>
    <x v="16"/>
    <x v="23"/>
    <x v="0"/>
    <x v="8"/>
    <x v="8"/>
    <x v="0"/>
    <n v="49"/>
  </r>
  <r>
    <x v="1"/>
    <x v="16"/>
    <x v="23"/>
    <x v="0"/>
    <x v="9"/>
    <x v="9"/>
    <x v="0"/>
    <n v="58.9"/>
  </r>
  <r>
    <x v="1"/>
    <x v="16"/>
    <x v="23"/>
    <x v="0"/>
    <x v="10"/>
    <x v="10"/>
    <x v="0"/>
    <n v="47"/>
  </r>
  <r>
    <x v="1"/>
    <x v="16"/>
    <x v="23"/>
    <x v="0"/>
    <x v="11"/>
    <x v="11"/>
    <x v="0"/>
    <n v="97.2"/>
  </r>
  <r>
    <x v="1"/>
    <x v="16"/>
    <x v="23"/>
    <x v="0"/>
    <x v="12"/>
    <x v="12"/>
    <x v="0"/>
    <n v="38.1"/>
  </r>
  <r>
    <x v="1"/>
    <x v="16"/>
    <x v="23"/>
    <x v="0"/>
    <x v="13"/>
    <x v="13"/>
    <x v="0"/>
    <m/>
  </r>
  <r>
    <x v="1"/>
    <x v="16"/>
    <x v="23"/>
    <x v="0"/>
    <x v="13"/>
    <x v="13"/>
    <x v="0"/>
    <m/>
  </r>
  <r>
    <x v="1"/>
    <x v="16"/>
    <x v="23"/>
    <x v="0"/>
    <x v="14"/>
    <x v="14"/>
    <x v="0"/>
    <n v="177.2"/>
  </r>
  <r>
    <x v="1"/>
    <x v="16"/>
    <x v="23"/>
    <x v="0"/>
    <x v="15"/>
    <x v="15"/>
    <x v="0"/>
    <n v="83"/>
  </r>
  <r>
    <x v="1"/>
    <x v="16"/>
    <x v="23"/>
    <x v="0"/>
    <x v="16"/>
    <x v="16"/>
    <x v="0"/>
    <n v="27.1"/>
  </r>
  <r>
    <x v="1"/>
    <x v="16"/>
    <x v="23"/>
    <x v="0"/>
    <x v="17"/>
    <x v="17"/>
    <x v="0"/>
    <n v="52"/>
  </r>
  <r>
    <x v="1"/>
    <x v="16"/>
    <x v="23"/>
    <x v="0"/>
    <x v="18"/>
    <x v="18"/>
    <x v="0"/>
    <n v="39.700000000000003"/>
  </r>
  <r>
    <x v="1"/>
    <x v="16"/>
    <x v="23"/>
    <x v="0"/>
    <x v="19"/>
    <x v="19"/>
    <x v="0"/>
    <n v="49.9"/>
  </r>
  <r>
    <x v="1"/>
    <x v="16"/>
    <x v="23"/>
    <x v="0"/>
    <x v="20"/>
    <x v="20"/>
    <x v="0"/>
    <n v="63.2"/>
  </r>
  <r>
    <x v="1"/>
    <x v="16"/>
    <x v="23"/>
    <x v="0"/>
    <x v="21"/>
    <x v="21"/>
    <x v="0"/>
    <m/>
  </r>
  <r>
    <x v="1"/>
    <x v="17"/>
    <x v="24"/>
    <x v="0"/>
    <x v="0"/>
    <x v="0"/>
    <x v="0"/>
    <n v="45.9"/>
  </r>
  <r>
    <x v="1"/>
    <x v="17"/>
    <x v="24"/>
    <x v="0"/>
    <x v="1"/>
    <x v="1"/>
    <x v="0"/>
    <n v="73.5"/>
  </r>
  <r>
    <x v="1"/>
    <x v="17"/>
    <x v="24"/>
    <x v="0"/>
    <x v="2"/>
    <x v="2"/>
    <x v="0"/>
    <n v="33.9"/>
  </r>
  <r>
    <x v="1"/>
    <x v="17"/>
    <x v="24"/>
    <x v="0"/>
    <x v="3"/>
    <x v="3"/>
    <x v="0"/>
    <m/>
  </r>
  <r>
    <x v="1"/>
    <x v="17"/>
    <x v="24"/>
    <x v="0"/>
    <x v="4"/>
    <x v="4"/>
    <x v="0"/>
    <n v="40.5"/>
  </r>
  <r>
    <x v="1"/>
    <x v="17"/>
    <x v="24"/>
    <x v="0"/>
    <x v="5"/>
    <x v="5"/>
    <x v="0"/>
    <m/>
  </r>
  <r>
    <x v="1"/>
    <x v="17"/>
    <x v="24"/>
    <x v="0"/>
    <x v="6"/>
    <x v="6"/>
    <x v="0"/>
    <n v="33.1"/>
  </r>
  <r>
    <x v="1"/>
    <x v="17"/>
    <x v="24"/>
    <x v="0"/>
    <x v="7"/>
    <x v="7"/>
    <x v="0"/>
    <n v="29"/>
  </r>
  <r>
    <x v="1"/>
    <x v="17"/>
    <x v="24"/>
    <x v="0"/>
    <x v="8"/>
    <x v="8"/>
    <x v="0"/>
    <n v="37.6"/>
  </r>
  <r>
    <x v="1"/>
    <x v="17"/>
    <x v="24"/>
    <x v="0"/>
    <x v="9"/>
    <x v="9"/>
    <x v="0"/>
    <n v="45.1"/>
  </r>
  <r>
    <x v="1"/>
    <x v="17"/>
    <x v="24"/>
    <x v="0"/>
    <x v="10"/>
    <x v="10"/>
    <x v="0"/>
    <n v="32.200000000000003"/>
  </r>
  <r>
    <x v="1"/>
    <x v="17"/>
    <x v="24"/>
    <x v="0"/>
    <x v="11"/>
    <x v="11"/>
    <x v="0"/>
    <n v="30.1"/>
  </r>
  <r>
    <x v="1"/>
    <x v="17"/>
    <x v="24"/>
    <x v="0"/>
    <x v="12"/>
    <x v="12"/>
    <x v="0"/>
    <n v="31.3"/>
  </r>
  <r>
    <x v="1"/>
    <x v="17"/>
    <x v="24"/>
    <x v="0"/>
    <x v="13"/>
    <x v="13"/>
    <x v="0"/>
    <m/>
  </r>
  <r>
    <x v="1"/>
    <x v="17"/>
    <x v="24"/>
    <x v="0"/>
    <x v="13"/>
    <x v="13"/>
    <x v="0"/>
    <m/>
  </r>
  <r>
    <x v="1"/>
    <x v="17"/>
    <x v="24"/>
    <x v="0"/>
    <x v="14"/>
    <x v="14"/>
    <x v="0"/>
    <n v="34.299999999999997"/>
  </r>
  <r>
    <x v="1"/>
    <x v="17"/>
    <x v="24"/>
    <x v="0"/>
    <x v="15"/>
    <x v="15"/>
    <x v="0"/>
    <n v="64.8"/>
  </r>
  <r>
    <x v="1"/>
    <x v="17"/>
    <x v="24"/>
    <x v="0"/>
    <x v="16"/>
    <x v="16"/>
    <x v="0"/>
    <n v="17.899999999999999"/>
  </r>
  <r>
    <x v="1"/>
    <x v="17"/>
    <x v="24"/>
    <x v="0"/>
    <x v="17"/>
    <x v="17"/>
    <x v="0"/>
    <n v="42.6"/>
  </r>
  <r>
    <x v="1"/>
    <x v="17"/>
    <x v="24"/>
    <x v="0"/>
    <x v="18"/>
    <x v="18"/>
    <x v="0"/>
    <n v="33.5"/>
  </r>
  <r>
    <x v="1"/>
    <x v="17"/>
    <x v="24"/>
    <x v="0"/>
    <x v="19"/>
    <x v="19"/>
    <x v="0"/>
    <n v="33.4"/>
  </r>
  <r>
    <x v="1"/>
    <x v="17"/>
    <x v="24"/>
    <x v="0"/>
    <x v="20"/>
    <x v="20"/>
    <x v="0"/>
    <n v="43.4"/>
  </r>
  <r>
    <x v="1"/>
    <x v="17"/>
    <x v="24"/>
    <x v="0"/>
    <x v="21"/>
    <x v="21"/>
    <x v="0"/>
    <m/>
  </r>
  <r>
    <x v="1"/>
    <x v="18"/>
    <x v="25"/>
    <x v="0"/>
    <x v="0"/>
    <x v="0"/>
    <x v="0"/>
    <n v="15.7"/>
  </r>
  <r>
    <x v="1"/>
    <x v="18"/>
    <x v="25"/>
    <x v="0"/>
    <x v="1"/>
    <x v="1"/>
    <x v="0"/>
    <n v="23.8"/>
  </r>
  <r>
    <x v="1"/>
    <x v="18"/>
    <x v="25"/>
    <x v="0"/>
    <x v="2"/>
    <x v="2"/>
    <x v="0"/>
    <n v="25"/>
  </r>
  <r>
    <x v="1"/>
    <x v="18"/>
    <x v="25"/>
    <x v="0"/>
    <x v="3"/>
    <x v="3"/>
    <x v="0"/>
    <m/>
  </r>
  <r>
    <x v="1"/>
    <x v="18"/>
    <x v="25"/>
    <x v="0"/>
    <x v="4"/>
    <x v="4"/>
    <x v="0"/>
    <n v="14"/>
  </r>
  <r>
    <x v="1"/>
    <x v="18"/>
    <x v="25"/>
    <x v="0"/>
    <x v="5"/>
    <x v="5"/>
    <x v="0"/>
    <m/>
  </r>
  <r>
    <x v="1"/>
    <x v="18"/>
    <x v="25"/>
    <x v="0"/>
    <x v="6"/>
    <x v="6"/>
    <x v="0"/>
    <n v="14.6"/>
  </r>
  <r>
    <x v="1"/>
    <x v="18"/>
    <x v="25"/>
    <x v="0"/>
    <x v="7"/>
    <x v="7"/>
    <x v="0"/>
    <n v="9.6"/>
  </r>
  <r>
    <x v="1"/>
    <x v="18"/>
    <x v="25"/>
    <x v="0"/>
    <x v="8"/>
    <x v="8"/>
    <x v="0"/>
    <n v="11.3"/>
  </r>
  <r>
    <x v="1"/>
    <x v="18"/>
    <x v="25"/>
    <x v="0"/>
    <x v="9"/>
    <x v="9"/>
    <x v="0"/>
    <n v="13.8"/>
  </r>
  <r>
    <x v="1"/>
    <x v="18"/>
    <x v="25"/>
    <x v="0"/>
    <x v="10"/>
    <x v="10"/>
    <x v="0"/>
    <n v="14.8"/>
  </r>
  <r>
    <x v="1"/>
    <x v="18"/>
    <x v="25"/>
    <x v="0"/>
    <x v="11"/>
    <x v="11"/>
    <x v="0"/>
    <n v="67.099999999999994"/>
  </r>
  <r>
    <x v="1"/>
    <x v="18"/>
    <x v="25"/>
    <x v="0"/>
    <x v="12"/>
    <x v="12"/>
    <x v="0"/>
    <n v="6.8"/>
  </r>
  <r>
    <x v="1"/>
    <x v="18"/>
    <x v="25"/>
    <x v="0"/>
    <x v="13"/>
    <x v="13"/>
    <x v="0"/>
    <m/>
  </r>
  <r>
    <x v="1"/>
    <x v="18"/>
    <x v="25"/>
    <x v="0"/>
    <x v="13"/>
    <x v="13"/>
    <x v="0"/>
    <m/>
  </r>
  <r>
    <x v="1"/>
    <x v="18"/>
    <x v="25"/>
    <x v="0"/>
    <x v="14"/>
    <x v="14"/>
    <x v="0"/>
    <n v="143"/>
  </r>
  <r>
    <x v="1"/>
    <x v="18"/>
    <x v="25"/>
    <x v="0"/>
    <x v="15"/>
    <x v="15"/>
    <x v="0"/>
    <n v="18.100000000000001"/>
  </r>
  <r>
    <x v="1"/>
    <x v="18"/>
    <x v="25"/>
    <x v="0"/>
    <x v="16"/>
    <x v="16"/>
    <x v="0"/>
    <n v="9.1999999999999993"/>
  </r>
  <r>
    <x v="1"/>
    <x v="18"/>
    <x v="25"/>
    <x v="0"/>
    <x v="17"/>
    <x v="17"/>
    <x v="0"/>
    <n v="9.4"/>
  </r>
  <r>
    <x v="1"/>
    <x v="18"/>
    <x v="25"/>
    <x v="0"/>
    <x v="18"/>
    <x v="18"/>
    <x v="0"/>
    <n v="6.1"/>
  </r>
  <r>
    <x v="1"/>
    <x v="18"/>
    <x v="25"/>
    <x v="0"/>
    <x v="19"/>
    <x v="19"/>
    <x v="0"/>
    <n v="16.5"/>
  </r>
  <r>
    <x v="1"/>
    <x v="18"/>
    <x v="25"/>
    <x v="0"/>
    <x v="20"/>
    <x v="20"/>
    <x v="0"/>
    <n v="19.8"/>
  </r>
  <r>
    <x v="1"/>
    <x v="18"/>
    <x v="25"/>
    <x v="0"/>
    <x v="21"/>
    <x v="21"/>
    <x v="0"/>
    <m/>
  </r>
  <r>
    <x v="2"/>
    <x v="0"/>
    <x v="26"/>
    <x v="0"/>
    <x v="0"/>
    <x v="0"/>
    <x v="0"/>
    <m/>
  </r>
  <r>
    <x v="2"/>
    <x v="0"/>
    <x v="26"/>
    <x v="0"/>
    <x v="1"/>
    <x v="1"/>
    <x v="0"/>
    <m/>
  </r>
  <r>
    <x v="2"/>
    <x v="0"/>
    <x v="26"/>
    <x v="0"/>
    <x v="2"/>
    <x v="2"/>
    <x v="0"/>
    <m/>
  </r>
  <r>
    <x v="2"/>
    <x v="0"/>
    <x v="26"/>
    <x v="0"/>
    <x v="3"/>
    <x v="3"/>
    <x v="0"/>
    <m/>
  </r>
  <r>
    <x v="2"/>
    <x v="0"/>
    <x v="26"/>
    <x v="0"/>
    <x v="4"/>
    <x v="4"/>
    <x v="0"/>
    <m/>
  </r>
  <r>
    <x v="2"/>
    <x v="0"/>
    <x v="26"/>
    <x v="0"/>
    <x v="5"/>
    <x v="5"/>
    <x v="0"/>
    <m/>
  </r>
  <r>
    <x v="2"/>
    <x v="0"/>
    <x v="26"/>
    <x v="0"/>
    <x v="6"/>
    <x v="6"/>
    <x v="0"/>
    <m/>
  </r>
  <r>
    <x v="2"/>
    <x v="0"/>
    <x v="26"/>
    <x v="0"/>
    <x v="7"/>
    <x v="7"/>
    <x v="0"/>
    <m/>
  </r>
  <r>
    <x v="2"/>
    <x v="0"/>
    <x v="26"/>
    <x v="0"/>
    <x v="8"/>
    <x v="8"/>
    <x v="0"/>
    <m/>
  </r>
  <r>
    <x v="2"/>
    <x v="0"/>
    <x v="26"/>
    <x v="0"/>
    <x v="9"/>
    <x v="9"/>
    <x v="0"/>
    <m/>
  </r>
  <r>
    <x v="2"/>
    <x v="0"/>
    <x v="26"/>
    <x v="0"/>
    <x v="10"/>
    <x v="10"/>
    <x v="0"/>
    <m/>
  </r>
  <r>
    <x v="2"/>
    <x v="0"/>
    <x v="26"/>
    <x v="0"/>
    <x v="11"/>
    <x v="11"/>
    <x v="0"/>
    <n v="-0.5"/>
  </r>
  <r>
    <x v="2"/>
    <x v="0"/>
    <x v="26"/>
    <x v="0"/>
    <x v="12"/>
    <x v="12"/>
    <x v="0"/>
    <m/>
  </r>
  <r>
    <x v="2"/>
    <x v="0"/>
    <x v="26"/>
    <x v="0"/>
    <x v="13"/>
    <x v="13"/>
    <x v="0"/>
    <m/>
  </r>
  <r>
    <x v="2"/>
    <x v="0"/>
    <x v="26"/>
    <x v="0"/>
    <x v="13"/>
    <x v="13"/>
    <x v="0"/>
    <m/>
  </r>
  <r>
    <x v="2"/>
    <x v="0"/>
    <x v="26"/>
    <x v="0"/>
    <x v="14"/>
    <x v="14"/>
    <x v="0"/>
    <m/>
  </r>
  <r>
    <x v="2"/>
    <x v="0"/>
    <x v="26"/>
    <x v="0"/>
    <x v="15"/>
    <x v="15"/>
    <x v="0"/>
    <m/>
  </r>
  <r>
    <x v="2"/>
    <x v="0"/>
    <x v="26"/>
    <x v="0"/>
    <x v="16"/>
    <x v="16"/>
    <x v="0"/>
    <m/>
  </r>
  <r>
    <x v="2"/>
    <x v="0"/>
    <x v="26"/>
    <x v="0"/>
    <x v="17"/>
    <x v="17"/>
    <x v="0"/>
    <m/>
  </r>
  <r>
    <x v="2"/>
    <x v="0"/>
    <x v="26"/>
    <x v="0"/>
    <x v="18"/>
    <x v="18"/>
    <x v="0"/>
    <m/>
  </r>
  <r>
    <x v="2"/>
    <x v="0"/>
    <x v="26"/>
    <x v="0"/>
    <x v="19"/>
    <x v="19"/>
    <x v="0"/>
    <m/>
  </r>
  <r>
    <x v="2"/>
    <x v="0"/>
    <x v="26"/>
    <x v="0"/>
    <x v="20"/>
    <x v="20"/>
    <x v="0"/>
    <m/>
  </r>
  <r>
    <x v="2"/>
    <x v="0"/>
    <x v="26"/>
    <x v="0"/>
    <x v="21"/>
    <x v="21"/>
    <x v="0"/>
    <m/>
  </r>
  <r>
    <x v="2"/>
    <x v="19"/>
    <x v="27"/>
    <x v="0"/>
    <x v="0"/>
    <x v="0"/>
    <x v="0"/>
    <n v="48.6"/>
  </r>
  <r>
    <x v="2"/>
    <x v="19"/>
    <x v="27"/>
    <x v="0"/>
    <x v="1"/>
    <x v="1"/>
    <x v="0"/>
    <n v="48.3"/>
  </r>
  <r>
    <x v="2"/>
    <x v="19"/>
    <x v="27"/>
    <x v="0"/>
    <x v="2"/>
    <x v="2"/>
    <x v="0"/>
    <n v="48.6"/>
  </r>
  <r>
    <x v="2"/>
    <x v="19"/>
    <x v="27"/>
    <x v="0"/>
    <x v="3"/>
    <x v="3"/>
    <x v="0"/>
    <m/>
  </r>
  <r>
    <x v="2"/>
    <x v="19"/>
    <x v="27"/>
    <x v="0"/>
    <x v="4"/>
    <x v="4"/>
    <x v="0"/>
    <n v="46.9"/>
  </r>
  <r>
    <x v="2"/>
    <x v="19"/>
    <x v="27"/>
    <x v="0"/>
    <x v="5"/>
    <x v="5"/>
    <x v="0"/>
    <m/>
  </r>
  <r>
    <x v="2"/>
    <x v="19"/>
    <x v="27"/>
    <x v="0"/>
    <x v="6"/>
    <x v="6"/>
    <x v="0"/>
    <n v="46.8"/>
  </r>
  <r>
    <x v="2"/>
    <x v="19"/>
    <x v="27"/>
    <x v="0"/>
    <x v="7"/>
    <x v="7"/>
    <x v="0"/>
    <n v="52.4"/>
  </r>
  <r>
    <x v="2"/>
    <x v="19"/>
    <x v="27"/>
    <x v="0"/>
    <x v="8"/>
    <x v="8"/>
    <x v="0"/>
    <n v="52.1"/>
  </r>
  <r>
    <x v="2"/>
    <x v="19"/>
    <x v="27"/>
    <x v="0"/>
    <x v="9"/>
    <x v="9"/>
    <x v="0"/>
    <n v="34.9"/>
  </r>
  <r>
    <x v="2"/>
    <x v="19"/>
    <x v="27"/>
    <x v="0"/>
    <x v="10"/>
    <x v="10"/>
    <x v="0"/>
    <n v="52"/>
  </r>
  <r>
    <x v="2"/>
    <x v="19"/>
    <x v="27"/>
    <x v="0"/>
    <x v="11"/>
    <x v="11"/>
    <x v="0"/>
    <n v="24.1"/>
  </r>
  <r>
    <x v="2"/>
    <x v="19"/>
    <x v="27"/>
    <x v="0"/>
    <x v="12"/>
    <x v="12"/>
    <x v="0"/>
    <n v="40.4"/>
  </r>
  <r>
    <x v="2"/>
    <x v="19"/>
    <x v="27"/>
    <x v="0"/>
    <x v="13"/>
    <x v="13"/>
    <x v="0"/>
    <m/>
  </r>
  <r>
    <x v="2"/>
    <x v="19"/>
    <x v="27"/>
    <x v="0"/>
    <x v="13"/>
    <x v="13"/>
    <x v="0"/>
    <m/>
  </r>
  <r>
    <x v="2"/>
    <x v="19"/>
    <x v="27"/>
    <x v="0"/>
    <x v="14"/>
    <x v="14"/>
    <x v="0"/>
    <n v="49.3"/>
  </r>
  <r>
    <x v="2"/>
    <x v="19"/>
    <x v="27"/>
    <x v="0"/>
    <x v="15"/>
    <x v="15"/>
    <x v="0"/>
    <n v="47.1"/>
  </r>
  <r>
    <x v="2"/>
    <x v="19"/>
    <x v="27"/>
    <x v="0"/>
    <x v="16"/>
    <x v="16"/>
    <x v="0"/>
    <n v="35"/>
  </r>
  <r>
    <x v="2"/>
    <x v="19"/>
    <x v="27"/>
    <x v="0"/>
    <x v="17"/>
    <x v="17"/>
    <x v="0"/>
    <n v="46.6"/>
  </r>
  <r>
    <x v="2"/>
    <x v="19"/>
    <x v="27"/>
    <x v="0"/>
    <x v="18"/>
    <x v="18"/>
    <x v="0"/>
    <n v="47.8"/>
  </r>
  <r>
    <x v="2"/>
    <x v="19"/>
    <x v="27"/>
    <x v="0"/>
    <x v="19"/>
    <x v="19"/>
    <x v="0"/>
    <n v="45.4"/>
  </r>
  <r>
    <x v="2"/>
    <x v="19"/>
    <x v="27"/>
    <x v="0"/>
    <x v="20"/>
    <x v="20"/>
    <x v="0"/>
    <n v="58.5"/>
  </r>
  <r>
    <x v="2"/>
    <x v="19"/>
    <x v="27"/>
    <x v="0"/>
    <x v="21"/>
    <x v="21"/>
    <x v="0"/>
    <m/>
  </r>
  <r>
    <x v="2"/>
    <x v="20"/>
    <x v="28"/>
    <x v="0"/>
    <x v="0"/>
    <x v="0"/>
    <x v="0"/>
    <n v="8.4"/>
  </r>
  <r>
    <x v="2"/>
    <x v="20"/>
    <x v="28"/>
    <x v="0"/>
    <x v="1"/>
    <x v="1"/>
    <x v="0"/>
    <n v="12.2"/>
  </r>
  <r>
    <x v="2"/>
    <x v="20"/>
    <x v="28"/>
    <x v="0"/>
    <x v="2"/>
    <x v="2"/>
    <x v="0"/>
    <n v="3.8"/>
  </r>
  <r>
    <x v="2"/>
    <x v="20"/>
    <x v="28"/>
    <x v="0"/>
    <x v="3"/>
    <x v="3"/>
    <x v="0"/>
    <m/>
  </r>
  <r>
    <x v="2"/>
    <x v="20"/>
    <x v="28"/>
    <x v="0"/>
    <x v="4"/>
    <x v="4"/>
    <x v="0"/>
    <n v="9.6"/>
  </r>
  <r>
    <x v="2"/>
    <x v="20"/>
    <x v="28"/>
    <x v="0"/>
    <x v="5"/>
    <x v="5"/>
    <x v="0"/>
    <m/>
  </r>
  <r>
    <x v="2"/>
    <x v="20"/>
    <x v="28"/>
    <x v="0"/>
    <x v="6"/>
    <x v="6"/>
    <x v="0"/>
    <n v="7.9"/>
  </r>
  <r>
    <x v="2"/>
    <x v="20"/>
    <x v="28"/>
    <x v="0"/>
    <x v="7"/>
    <x v="7"/>
    <x v="0"/>
    <n v="12.9"/>
  </r>
  <r>
    <x v="2"/>
    <x v="20"/>
    <x v="28"/>
    <x v="0"/>
    <x v="8"/>
    <x v="8"/>
    <x v="0"/>
    <n v="9.3000000000000007"/>
  </r>
  <r>
    <x v="2"/>
    <x v="20"/>
    <x v="28"/>
    <x v="0"/>
    <x v="9"/>
    <x v="9"/>
    <x v="0"/>
    <n v="7.9"/>
  </r>
  <r>
    <x v="2"/>
    <x v="20"/>
    <x v="28"/>
    <x v="0"/>
    <x v="10"/>
    <x v="10"/>
    <x v="0"/>
    <n v="10"/>
  </r>
  <r>
    <x v="2"/>
    <x v="20"/>
    <x v="28"/>
    <x v="0"/>
    <x v="11"/>
    <x v="11"/>
    <x v="0"/>
    <n v="4"/>
  </r>
  <r>
    <x v="2"/>
    <x v="20"/>
    <x v="28"/>
    <x v="0"/>
    <x v="12"/>
    <x v="12"/>
    <x v="0"/>
    <n v="10.8"/>
  </r>
  <r>
    <x v="2"/>
    <x v="20"/>
    <x v="28"/>
    <x v="0"/>
    <x v="13"/>
    <x v="13"/>
    <x v="0"/>
    <m/>
  </r>
  <r>
    <x v="2"/>
    <x v="20"/>
    <x v="28"/>
    <x v="0"/>
    <x v="13"/>
    <x v="13"/>
    <x v="0"/>
    <m/>
  </r>
  <r>
    <x v="2"/>
    <x v="20"/>
    <x v="28"/>
    <x v="0"/>
    <x v="14"/>
    <x v="14"/>
    <x v="0"/>
    <n v="6.2"/>
  </r>
  <r>
    <x v="2"/>
    <x v="20"/>
    <x v="28"/>
    <x v="0"/>
    <x v="15"/>
    <x v="15"/>
    <x v="0"/>
    <n v="10.4"/>
  </r>
  <r>
    <x v="2"/>
    <x v="20"/>
    <x v="28"/>
    <x v="0"/>
    <x v="16"/>
    <x v="16"/>
    <x v="0"/>
    <n v="7.1"/>
  </r>
  <r>
    <x v="2"/>
    <x v="20"/>
    <x v="28"/>
    <x v="0"/>
    <x v="17"/>
    <x v="17"/>
    <x v="0"/>
    <n v="10.6"/>
  </r>
  <r>
    <x v="2"/>
    <x v="20"/>
    <x v="28"/>
    <x v="0"/>
    <x v="18"/>
    <x v="18"/>
    <x v="0"/>
    <n v="10.8"/>
  </r>
  <r>
    <x v="2"/>
    <x v="20"/>
    <x v="28"/>
    <x v="0"/>
    <x v="19"/>
    <x v="19"/>
    <x v="0"/>
    <n v="7.5"/>
  </r>
  <r>
    <x v="2"/>
    <x v="20"/>
    <x v="28"/>
    <x v="0"/>
    <x v="20"/>
    <x v="20"/>
    <x v="0"/>
    <n v="9.5"/>
  </r>
  <r>
    <x v="2"/>
    <x v="20"/>
    <x v="28"/>
    <x v="0"/>
    <x v="21"/>
    <x v="21"/>
    <x v="0"/>
    <m/>
  </r>
  <r>
    <x v="2"/>
    <x v="21"/>
    <x v="29"/>
    <x v="0"/>
    <x v="0"/>
    <x v="0"/>
    <x v="0"/>
    <n v="40.200000000000003"/>
  </r>
  <r>
    <x v="2"/>
    <x v="21"/>
    <x v="29"/>
    <x v="0"/>
    <x v="1"/>
    <x v="1"/>
    <x v="0"/>
    <n v="36.1"/>
  </r>
  <r>
    <x v="2"/>
    <x v="21"/>
    <x v="29"/>
    <x v="0"/>
    <x v="2"/>
    <x v="2"/>
    <x v="0"/>
    <n v="44.8"/>
  </r>
  <r>
    <x v="2"/>
    <x v="21"/>
    <x v="29"/>
    <x v="0"/>
    <x v="3"/>
    <x v="3"/>
    <x v="0"/>
    <m/>
  </r>
  <r>
    <x v="2"/>
    <x v="21"/>
    <x v="29"/>
    <x v="0"/>
    <x v="4"/>
    <x v="4"/>
    <x v="0"/>
    <n v="37.299999999999997"/>
  </r>
  <r>
    <x v="2"/>
    <x v="21"/>
    <x v="29"/>
    <x v="0"/>
    <x v="5"/>
    <x v="5"/>
    <x v="0"/>
    <m/>
  </r>
  <r>
    <x v="2"/>
    <x v="21"/>
    <x v="29"/>
    <x v="0"/>
    <x v="6"/>
    <x v="6"/>
    <x v="0"/>
    <n v="38.9"/>
  </r>
  <r>
    <x v="2"/>
    <x v="21"/>
    <x v="29"/>
    <x v="0"/>
    <x v="7"/>
    <x v="7"/>
    <x v="0"/>
    <n v="39.5"/>
  </r>
  <r>
    <x v="2"/>
    <x v="21"/>
    <x v="29"/>
    <x v="0"/>
    <x v="8"/>
    <x v="8"/>
    <x v="0"/>
    <n v="42.8"/>
  </r>
  <r>
    <x v="2"/>
    <x v="21"/>
    <x v="29"/>
    <x v="0"/>
    <x v="9"/>
    <x v="9"/>
    <x v="0"/>
    <n v="27"/>
  </r>
  <r>
    <x v="2"/>
    <x v="21"/>
    <x v="29"/>
    <x v="0"/>
    <x v="10"/>
    <x v="10"/>
    <x v="0"/>
    <n v="42"/>
  </r>
  <r>
    <x v="2"/>
    <x v="21"/>
    <x v="29"/>
    <x v="0"/>
    <x v="11"/>
    <x v="11"/>
    <x v="0"/>
    <n v="20.100000000000001"/>
  </r>
  <r>
    <x v="2"/>
    <x v="21"/>
    <x v="29"/>
    <x v="0"/>
    <x v="12"/>
    <x v="12"/>
    <x v="0"/>
    <n v="29.6"/>
  </r>
  <r>
    <x v="2"/>
    <x v="21"/>
    <x v="29"/>
    <x v="0"/>
    <x v="13"/>
    <x v="13"/>
    <x v="0"/>
    <m/>
  </r>
  <r>
    <x v="2"/>
    <x v="21"/>
    <x v="29"/>
    <x v="0"/>
    <x v="13"/>
    <x v="13"/>
    <x v="0"/>
    <m/>
  </r>
  <r>
    <x v="2"/>
    <x v="21"/>
    <x v="29"/>
    <x v="0"/>
    <x v="14"/>
    <x v="14"/>
    <x v="0"/>
    <n v="43"/>
  </r>
  <r>
    <x v="2"/>
    <x v="21"/>
    <x v="29"/>
    <x v="0"/>
    <x v="15"/>
    <x v="15"/>
    <x v="0"/>
    <n v="36.700000000000003"/>
  </r>
  <r>
    <x v="2"/>
    <x v="21"/>
    <x v="29"/>
    <x v="0"/>
    <x v="16"/>
    <x v="16"/>
    <x v="0"/>
    <n v="27.9"/>
  </r>
  <r>
    <x v="2"/>
    <x v="21"/>
    <x v="29"/>
    <x v="0"/>
    <x v="17"/>
    <x v="17"/>
    <x v="0"/>
    <n v="36"/>
  </r>
  <r>
    <x v="2"/>
    <x v="21"/>
    <x v="29"/>
    <x v="0"/>
    <x v="18"/>
    <x v="18"/>
    <x v="0"/>
    <n v="36.9"/>
  </r>
  <r>
    <x v="2"/>
    <x v="21"/>
    <x v="29"/>
    <x v="0"/>
    <x v="19"/>
    <x v="19"/>
    <x v="0"/>
    <n v="37.9"/>
  </r>
  <r>
    <x v="2"/>
    <x v="21"/>
    <x v="29"/>
    <x v="0"/>
    <x v="20"/>
    <x v="20"/>
    <x v="0"/>
    <n v="48.9"/>
  </r>
  <r>
    <x v="2"/>
    <x v="21"/>
    <x v="29"/>
    <x v="0"/>
    <x v="21"/>
    <x v="21"/>
    <x v="0"/>
    <m/>
  </r>
  <r>
    <x v="2"/>
    <x v="22"/>
    <x v="30"/>
    <x v="0"/>
    <x v="0"/>
    <x v="0"/>
    <x v="0"/>
    <n v="40.4"/>
  </r>
  <r>
    <x v="2"/>
    <x v="22"/>
    <x v="30"/>
    <x v="0"/>
    <x v="1"/>
    <x v="1"/>
    <x v="0"/>
    <n v="42.5"/>
  </r>
  <r>
    <x v="2"/>
    <x v="22"/>
    <x v="30"/>
    <x v="0"/>
    <x v="2"/>
    <x v="2"/>
    <x v="0"/>
    <n v="38.6"/>
  </r>
  <r>
    <x v="2"/>
    <x v="22"/>
    <x v="30"/>
    <x v="0"/>
    <x v="3"/>
    <x v="3"/>
    <x v="0"/>
    <m/>
  </r>
  <r>
    <x v="2"/>
    <x v="22"/>
    <x v="30"/>
    <x v="0"/>
    <x v="4"/>
    <x v="4"/>
    <x v="0"/>
    <n v="42.1"/>
  </r>
  <r>
    <x v="2"/>
    <x v="22"/>
    <x v="30"/>
    <x v="0"/>
    <x v="5"/>
    <x v="5"/>
    <x v="0"/>
    <m/>
  </r>
  <r>
    <x v="2"/>
    <x v="22"/>
    <x v="30"/>
    <x v="0"/>
    <x v="6"/>
    <x v="6"/>
    <x v="0"/>
    <n v="40.9"/>
  </r>
  <r>
    <x v="2"/>
    <x v="22"/>
    <x v="30"/>
    <x v="0"/>
    <x v="7"/>
    <x v="7"/>
    <x v="0"/>
    <n v="34.1"/>
  </r>
  <r>
    <x v="2"/>
    <x v="22"/>
    <x v="30"/>
    <x v="0"/>
    <x v="8"/>
    <x v="8"/>
    <x v="0"/>
    <n v="38.799999999999997"/>
  </r>
  <r>
    <x v="2"/>
    <x v="22"/>
    <x v="30"/>
    <x v="0"/>
    <x v="9"/>
    <x v="9"/>
    <x v="0"/>
    <n v="52.5"/>
  </r>
  <r>
    <x v="2"/>
    <x v="22"/>
    <x v="30"/>
    <x v="0"/>
    <x v="10"/>
    <x v="10"/>
    <x v="0"/>
    <n v="35.799999999999997"/>
  </r>
  <r>
    <x v="2"/>
    <x v="22"/>
    <x v="30"/>
    <x v="0"/>
    <x v="11"/>
    <x v="11"/>
    <x v="0"/>
    <n v="70.900000000000006"/>
  </r>
  <r>
    <x v="2"/>
    <x v="22"/>
    <x v="30"/>
    <x v="0"/>
    <x v="12"/>
    <x v="12"/>
    <x v="0"/>
    <n v="48.1"/>
  </r>
  <r>
    <x v="2"/>
    <x v="22"/>
    <x v="30"/>
    <x v="0"/>
    <x v="13"/>
    <x v="13"/>
    <x v="0"/>
    <m/>
  </r>
  <r>
    <x v="2"/>
    <x v="22"/>
    <x v="30"/>
    <x v="0"/>
    <x v="13"/>
    <x v="13"/>
    <x v="0"/>
    <m/>
  </r>
  <r>
    <x v="2"/>
    <x v="22"/>
    <x v="30"/>
    <x v="0"/>
    <x v="14"/>
    <x v="14"/>
    <x v="0"/>
    <n v="40.299999999999997"/>
  </r>
  <r>
    <x v="2"/>
    <x v="22"/>
    <x v="30"/>
    <x v="0"/>
    <x v="15"/>
    <x v="15"/>
    <x v="0"/>
    <n v="43.3"/>
  </r>
  <r>
    <x v="2"/>
    <x v="22"/>
    <x v="30"/>
    <x v="0"/>
    <x v="16"/>
    <x v="16"/>
    <x v="0"/>
    <n v="58.2"/>
  </r>
  <r>
    <x v="2"/>
    <x v="22"/>
    <x v="30"/>
    <x v="0"/>
    <x v="17"/>
    <x v="17"/>
    <x v="0"/>
    <n v="40.200000000000003"/>
  </r>
  <r>
    <x v="2"/>
    <x v="22"/>
    <x v="30"/>
    <x v="0"/>
    <x v="18"/>
    <x v="18"/>
    <x v="0"/>
    <n v="42.4"/>
  </r>
  <r>
    <x v="2"/>
    <x v="22"/>
    <x v="30"/>
    <x v="0"/>
    <x v="19"/>
    <x v="19"/>
    <x v="0"/>
    <n v="34.9"/>
  </r>
  <r>
    <x v="2"/>
    <x v="22"/>
    <x v="30"/>
    <x v="0"/>
    <x v="20"/>
    <x v="20"/>
    <x v="0"/>
    <n v="39.299999999999997"/>
  </r>
  <r>
    <x v="2"/>
    <x v="22"/>
    <x v="30"/>
    <x v="0"/>
    <x v="21"/>
    <x v="21"/>
    <x v="0"/>
    <m/>
  </r>
  <r>
    <x v="2"/>
    <x v="23"/>
    <x v="31"/>
    <x v="0"/>
    <x v="0"/>
    <x v="0"/>
    <x v="0"/>
    <n v="11"/>
  </r>
  <r>
    <x v="2"/>
    <x v="23"/>
    <x v="31"/>
    <x v="0"/>
    <x v="1"/>
    <x v="1"/>
    <x v="0"/>
    <n v="9.1999999999999993"/>
  </r>
  <r>
    <x v="2"/>
    <x v="23"/>
    <x v="31"/>
    <x v="0"/>
    <x v="2"/>
    <x v="2"/>
    <x v="0"/>
    <n v="12.8"/>
  </r>
  <r>
    <x v="2"/>
    <x v="23"/>
    <x v="31"/>
    <x v="0"/>
    <x v="3"/>
    <x v="3"/>
    <x v="0"/>
    <m/>
  </r>
  <r>
    <x v="2"/>
    <x v="23"/>
    <x v="31"/>
    <x v="0"/>
    <x v="4"/>
    <x v="4"/>
    <x v="0"/>
    <n v="11.1"/>
  </r>
  <r>
    <x v="2"/>
    <x v="23"/>
    <x v="31"/>
    <x v="0"/>
    <x v="5"/>
    <x v="5"/>
    <x v="0"/>
    <m/>
  </r>
  <r>
    <x v="2"/>
    <x v="23"/>
    <x v="31"/>
    <x v="0"/>
    <x v="6"/>
    <x v="6"/>
    <x v="0"/>
    <n v="12.4"/>
  </r>
  <r>
    <x v="2"/>
    <x v="23"/>
    <x v="31"/>
    <x v="0"/>
    <x v="7"/>
    <x v="7"/>
    <x v="0"/>
    <n v="13.6"/>
  </r>
  <r>
    <x v="2"/>
    <x v="23"/>
    <x v="31"/>
    <x v="0"/>
    <x v="8"/>
    <x v="8"/>
    <x v="0"/>
    <n v="9.1"/>
  </r>
  <r>
    <x v="2"/>
    <x v="23"/>
    <x v="31"/>
    <x v="0"/>
    <x v="9"/>
    <x v="9"/>
    <x v="0"/>
    <n v="12.6"/>
  </r>
  <r>
    <x v="2"/>
    <x v="23"/>
    <x v="31"/>
    <x v="0"/>
    <x v="10"/>
    <x v="10"/>
    <x v="0"/>
    <n v="12.2"/>
  </r>
  <r>
    <x v="2"/>
    <x v="23"/>
    <x v="31"/>
    <x v="0"/>
    <x v="11"/>
    <x v="11"/>
    <x v="0"/>
    <n v="5.5"/>
  </r>
  <r>
    <x v="2"/>
    <x v="23"/>
    <x v="31"/>
    <x v="0"/>
    <x v="12"/>
    <x v="12"/>
    <x v="0"/>
    <n v="11.5"/>
  </r>
  <r>
    <x v="2"/>
    <x v="23"/>
    <x v="31"/>
    <x v="0"/>
    <x v="13"/>
    <x v="13"/>
    <x v="0"/>
    <m/>
  </r>
  <r>
    <x v="2"/>
    <x v="23"/>
    <x v="31"/>
    <x v="0"/>
    <x v="13"/>
    <x v="13"/>
    <x v="0"/>
    <m/>
  </r>
  <r>
    <x v="2"/>
    <x v="23"/>
    <x v="31"/>
    <x v="0"/>
    <x v="14"/>
    <x v="14"/>
    <x v="0"/>
    <n v="10.4"/>
  </r>
  <r>
    <x v="2"/>
    <x v="23"/>
    <x v="31"/>
    <x v="0"/>
    <x v="15"/>
    <x v="15"/>
    <x v="0"/>
    <n v="9.5"/>
  </r>
  <r>
    <x v="2"/>
    <x v="23"/>
    <x v="31"/>
    <x v="0"/>
    <x v="16"/>
    <x v="16"/>
    <x v="0"/>
    <n v="6.8"/>
  </r>
  <r>
    <x v="2"/>
    <x v="23"/>
    <x v="31"/>
    <x v="0"/>
    <x v="17"/>
    <x v="17"/>
    <x v="0"/>
    <n v="13.2"/>
  </r>
  <r>
    <x v="2"/>
    <x v="23"/>
    <x v="31"/>
    <x v="0"/>
    <x v="18"/>
    <x v="18"/>
    <x v="0"/>
    <n v="9.8000000000000007"/>
  </r>
  <r>
    <x v="2"/>
    <x v="23"/>
    <x v="31"/>
    <x v="0"/>
    <x v="19"/>
    <x v="19"/>
    <x v="0"/>
    <n v="19.7"/>
  </r>
  <r>
    <x v="2"/>
    <x v="23"/>
    <x v="31"/>
    <x v="0"/>
    <x v="20"/>
    <x v="20"/>
    <x v="0"/>
    <n v="2.2000000000000002"/>
  </r>
  <r>
    <x v="2"/>
    <x v="23"/>
    <x v="31"/>
    <x v="0"/>
    <x v="21"/>
    <x v="21"/>
    <x v="0"/>
    <m/>
  </r>
  <r>
    <x v="2"/>
    <x v="24"/>
    <x v="32"/>
    <x v="0"/>
    <x v="0"/>
    <x v="0"/>
    <x v="0"/>
    <n v="14"/>
  </r>
  <r>
    <x v="2"/>
    <x v="24"/>
    <x v="32"/>
    <x v="0"/>
    <x v="1"/>
    <x v="1"/>
    <x v="0"/>
    <n v="13.1"/>
  </r>
  <r>
    <x v="2"/>
    <x v="24"/>
    <x v="32"/>
    <x v="0"/>
    <x v="2"/>
    <x v="2"/>
    <x v="0"/>
    <n v="14.5"/>
  </r>
  <r>
    <x v="2"/>
    <x v="24"/>
    <x v="32"/>
    <x v="0"/>
    <x v="3"/>
    <x v="3"/>
    <x v="0"/>
    <m/>
  </r>
  <r>
    <x v="2"/>
    <x v="24"/>
    <x v="32"/>
    <x v="0"/>
    <x v="4"/>
    <x v="4"/>
    <x v="0"/>
    <n v="13.6"/>
  </r>
  <r>
    <x v="2"/>
    <x v="24"/>
    <x v="32"/>
    <x v="0"/>
    <x v="5"/>
    <x v="5"/>
    <x v="0"/>
    <m/>
  </r>
  <r>
    <x v="2"/>
    <x v="24"/>
    <x v="32"/>
    <x v="0"/>
    <x v="6"/>
    <x v="6"/>
    <x v="0"/>
    <n v="13.8"/>
  </r>
  <r>
    <x v="2"/>
    <x v="24"/>
    <x v="32"/>
    <x v="0"/>
    <x v="7"/>
    <x v="7"/>
    <x v="0"/>
    <n v="17"/>
  </r>
  <r>
    <x v="2"/>
    <x v="24"/>
    <x v="32"/>
    <x v="0"/>
    <x v="8"/>
    <x v="8"/>
    <x v="0"/>
    <n v="11.1"/>
  </r>
  <r>
    <x v="2"/>
    <x v="24"/>
    <x v="32"/>
    <x v="0"/>
    <x v="9"/>
    <x v="9"/>
    <x v="0"/>
    <n v="19.5"/>
  </r>
  <r>
    <x v="2"/>
    <x v="24"/>
    <x v="32"/>
    <x v="0"/>
    <x v="10"/>
    <x v="10"/>
    <x v="0"/>
    <n v="13.7"/>
  </r>
  <r>
    <x v="2"/>
    <x v="24"/>
    <x v="32"/>
    <x v="0"/>
    <x v="11"/>
    <x v="11"/>
    <x v="0"/>
    <n v="6.5"/>
  </r>
  <r>
    <x v="2"/>
    <x v="24"/>
    <x v="32"/>
    <x v="0"/>
    <x v="12"/>
    <x v="12"/>
    <x v="0"/>
    <n v="14.5"/>
  </r>
  <r>
    <x v="2"/>
    <x v="24"/>
    <x v="32"/>
    <x v="0"/>
    <x v="13"/>
    <x v="13"/>
    <x v="0"/>
    <m/>
  </r>
  <r>
    <x v="2"/>
    <x v="24"/>
    <x v="32"/>
    <x v="0"/>
    <x v="13"/>
    <x v="13"/>
    <x v="0"/>
    <m/>
  </r>
  <r>
    <x v="2"/>
    <x v="24"/>
    <x v="32"/>
    <x v="0"/>
    <x v="14"/>
    <x v="14"/>
    <x v="0"/>
    <n v="11.7"/>
  </r>
  <r>
    <x v="2"/>
    <x v="24"/>
    <x v="32"/>
    <x v="0"/>
    <x v="15"/>
    <x v="15"/>
    <x v="0"/>
    <n v="11.7"/>
  </r>
  <r>
    <x v="2"/>
    <x v="24"/>
    <x v="32"/>
    <x v="0"/>
    <x v="16"/>
    <x v="16"/>
    <x v="0"/>
    <n v="8.8000000000000007"/>
  </r>
  <r>
    <x v="2"/>
    <x v="24"/>
    <x v="32"/>
    <x v="0"/>
    <x v="17"/>
    <x v="17"/>
    <x v="0"/>
    <n v="15.2"/>
  </r>
  <r>
    <x v="2"/>
    <x v="24"/>
    <x v="32"/>
    <x v="0"/>
    <x v="18"/>
    <x v="18"/>
    <x v="0"/>
    <n v="12.2"/>
  </r>
  <r>
    <x v="2"/>
    <x v="24"/>
    <x v="32"/>
    <x v="0"/>
    <x v="19"/>
    <x v="19"/>
    <x v="0"/>
    <n v="21.5"/>
  </r>
  <r>
    <x v="2"/>
    <x v="24"/>
    <x v="32"/>
    <x v="0"/>
    <x v="20"/>
    <x v="20"/>
    <x v="0"/>
    <n v="5.3"/>
  </r>
  <r>
    <x v="2"/>
    <x v="24"/>
    <x v="32"/>
    <x v="0"/>
    <x v="21"/>
    <x v="21"/>
    <x v="0"/>
    <m/>
  </r>
  <r>
    <x v="2"/>
    <x v="25"/>
    <x v="33"/>
    <x v="0"/>
    <x v="0"/>
    <x v="0"/>
    <x v="0"/>
    <n v="3"/>
  </r>
  <r>
    <x v="2"/>
    <x v="25"/>
    <x v="33"/>
    <x v="0"/>
    <x v="1"/>
    <x v="1"/>
    <x v="0"/>
    <n v="3.9"/>
  </r>
  <r>
    <x v="2"/>
    <x v="25"/>
    <x v="33"/>
    <x v="0"/>
    <x v="2"/>
    <x v="2"/>
    <x v="0"/>
    <n v="1.6"/>
  </r>
  <r>
    <x v="2"/>
    <x v="25"/>
    <x v="33"/>
    <x v="0"/>
    <x v="3"/>
    <x v="3"/>
    <x v="0"/>
    <m/>
  </r>
  <r>
    <x v="2"/>
    <x v="25"/>
    <x v="33"/>
    <x v="0"/>
    <x v="4"/>
    <x v="4"/>
    <x v="0"/>
    <n v="2.5"/>
  </r>
  <r>
    <x v="2"/>
    <x v="25"/>
    <x v="33"/>
    <x v="0"/>
    <x v="5"/>
    <x v="5"/>
    <x v="0"/>
    <m/>
  </r>
  <r>
    <x v="2"/>
    <x v="25"/>
    <x v="33"/>
    <x v="0"/>
    <x v="6"/>
    <x v="6"/>
    <x v="0"/>
    <n v="1.4"/>
  </r>
  <r>
    <x v="2"/>
    <x v="25"/>
    <x v="33"/>
    <x v="0"/>
    <x v="7"/>
    <x v="7"/>
    <x v="0"/>
    <n v="3.4"/>
  </r>
  <r>
    <x v="2"/>
    <x v="25"/>
    <x v="33"/>
    <x v="0"/>
    <x v="8"/>
    <x v="8"/>
    <x v="0"/>
    <n v="1.9"/>
  </r>
  <r>
    <x v="2"/>
    <x v="25"/>
    <x v="33"/>
    <x v="0"/>
    <x v="9"/>
    <x v="9"/>
    <x v="0"/>
    <n v="6.9"/>
  </r>
  <r>
    <x v="2"/>
    <x v="25"/>
    <x v="33"/>
    <x v="0"/>
    <x v="10"/>
    <x v="10"/>
    <x v="0"/>
    <n v="1.5"/>
  </r>
  <r>
    <x v="2"/>
    <x v="25"/>
    <x v="33"/>
    <x v="0"/>
    <x v="11"/>
    <x v="11"/>
    <x v="0"/>
    <n v="1"/>
  </r>
  <r>
    <x v="2"/>
    <x v="25"/>
    <x v="33"/>
    <x v="0"/>
    <x v="12"/>
    <x v="12"/>
    <x v="0"/>
    <n v="3"/>
  </r>
  <r>
    <x v="2"/>
    <x v="25"/>
    <x v="33"/>
    <x v="0"/>
    <x v="13"/>
    <x v="13"/>
    <x v="0"/>
    <m/>
  </r>
  <r>
    <x v="2"/>
    <x v="25"/>
    <x v="33"/>
    <x v="0"/>
    <x v="13"/>
    <x v="13"/>
    <x v="0"/>
    <m/>
  </r>
  <r>
    <x v="2"/>
    <x v="25"/>
    <x v="33"/>
    <x v="0"/>
    <x v="14"/>
    <x v="14"/>
    <x v="0"/>
    <n v="1.2"/>
  </r>
  <r>
    <x v="2"/>
    <x v="25"/>
    <x v="33"/>
    <x v="0"/>
    <x v="15"/>
    <x v="15"/>
    <x v="0"/>
    <n v="2.2000000000000002"/>
  </r>
  <r>
    <x v="2"/>
    <x v="25"/>
    <x v="33"/>
    <x v="0"/>
    <x v="16"/>
    <x v="16"/>
    <x v="0"/>
    <n v="2.1"/>
  </r>
  <r>
    <x v="2"/>
    <x v="25"/>
    <x v="33"/>
    <x v="0"/>
    <x v="17"/>
    <x v="17"/>
    <x v="0"/>
    <n v="2"/>
  </r>
  <r>
    <x v="2"/>
    <x v="25"/>
    <x v="33"/>
    <x v="0"/>
    <x v="18"/>
    <x v="18"/>
    <x v="0"/>
    <n v="2.4"/>
  </r>
  <r>
    <x v="2"/>
    <x v="25"/>
    <x v="33"/>
    <x v="0"/>
    <x v="19"/>
    <x v="19"/>
    <x v="0"/>
    <n v="1.8"/>
  </r>
  <r>
    <x v="2"/>
    <x v="25"/>
    <x v="33"/>
    <x v="0"/>
    <x v="20"/>
    <x v="20"/>
    <x v="0"/>
    <n v="3.1"/>
  </r>
  <r>
    <x v="2"/>
    <x v="25"/>
    <x v="33"/>
    <x v="0"/>
    <x v="21"/>
    <x v="21"/>
    <x v="0"/>
    <m/>
  </r>
  <r>
    <x v="3"/>
    <x v="0"/>
    <x v="34"/>
    <x v="0"/>
    <x v="0"/>
    <x v="0"/>
    <x v="0"/>
    <m/>
  </r>
  <r>
    <x v="3"/>
    <x v="0"/>
    <x v="34"/>
    <x v="0"/>
    <x v="1"/>
    <x v="1"/>
    <x v="0"/>
    <m/>
  </r>
  <r>
    <x v="3"/>
    <x v="0"/>
    <x v="34"/>
    <x v="0"/>
    <x v="2"/>
    <x v="2"/>
    <x v="0"/>
    <m/>
  </r>
  <r>
    <x v="3"/>
    <x v="0"/>
    <x v="34"/>
    <x v="0"/>
    <x v="3"/>
    <x v="3"/>
    <x v="0"/>
    <m/>
  </r>
  <r>
    <x v="3"/>
    <x v="0"/>
    <x v="34"/>
    <x v="0"/>
    <x v="4"/>
    <x v="4"/>
    <x v="0"/>
    <m/>
  </r>
  <r>
    <x v="3"/>
    <x v="0"/>
    <x v="34"/>
    <x v="0"/>
    <x v="5"/>
    <x v="5"/>
    <x v="0"/>
    <m/>
  </r>
  <r>
    <x v="3"/>
    <x v="0"/>
    <x v="34"/>
    <x v="0"/>
    <x v="6"/>
    <x v="6"/>
    <x v="0"/>
    <m/>
  </r>
  <r>
    <x v="3"/>
    <x v="0"/>
    <x v="34"/>
    <x v="0"/>
    <x v="7"/>
    <x v="7"/>
    <x v="0"/>
    <m/>
  </r>
  <r>
    <x v="3"/>
    <x v="0"/>
    <x v="34"/>
    <x v="0"/>
    <x v="8"/>
    <x v="8"/>
    <x v="0"/>
    <m/>
  </r>
  <r>
    <x v="3"/>
    <x v="0"/>
    <x v="34"/>
    <x v="0"/>
    <x v="9"/>
    <x v="9"/>
    <x v="0"/>
    <m/>
  </r>
  <r>
    <x v="3"/>
    <x v="0"/>
    <x v="34"/>
    <x v="0"/>
    <x v="10"/>
    <x v="10"/>
    <x v="0"/>
    <m/>
  </r>
  <r>
    <x v="3"/>
    <x v="0"/>
    <x v="34"/>
    <x v="0"/>
    <x v="11"/>
    <x v="11"/>
    <x v="0"/>
    <n v="-0.5"/>
  </r>
  <r>
    <x v="3"/>
    <x v="0"/>
    <x v="34"/>
    <x v="0"/>
    <x v="12"/>
    <x v="12"/>
    <x v="0"/>
    <m/>
  </r>
  <r>
    <x v="3"/>
    <x v="0"/>
    <x v="34"/>
    <x v="0"/>
    <x v="13"/>
    <x v="13"/>
    <x v="0"/>
    <m/>
  </r>
  <r>
    <x v="3"/>
    <x v="0"/>
    <x v="34"/>
    <x v="0"/>
    <x v="13"/>
    <x v="13"/>
    <x v="0"/>
    <m/>
  </r>
  <r>
    <x v="3"/>
    <x v="0"/>
    <x v="34"/>
    <x v="0"/>
    <x v="14"/>
    <x v="14"/>
    <x v="0"/>
    <m/>
  </r>
  <r>
    <x v="3"/>
    <x v="0"/>
    <x v="34"/>
    <x v="0"/>
    <x v="15"/>
    <x v="15"/>
    <x v="0"/>
    <m/>
  </r>
  <r>
    <x v="3"/>
    <x v="0"/>
    <x v="34"/>
    <x v="0"/>
    <x v="16"/>
    <x v="16"/>
    <x v="0"/>
    <m/>
  </r>
  <r>
    <x v="3"/>
    <x v="0"/>
    <x v="34"/>
    <x v="0"/>
    <x v="17"/>
    <x v="17"/>
    <x v="0"/>
    <n v="-0.1"/>
  </r>
  <r>
    <x v="3"/>
    <x v="0"/>
    <x v="34"/>
    <x v="0"/>
    <x v="18"/>
    <x v="18"/>
    <x v="0"/>
    <m/>
  </r>
  <r>
    <x v="3"/>
    <x v="0"/>
    <x v="34"/>
    <x v="0"/>
    <x v="19"/>
    <x v="19"/>
    <x v="0"/>
    <m/>
  </r>
  <r>
    <x v="3"/>
    <x v="0"/>
    <x v="34"/>
    <x v="0"/>
    <x v="20"/>
    <x v="20"/>
    <x v="0"/>
    <m/>
  </r>
  <r>
    <x v="3"/>
    <x v="0"/>
    <x v="34"/>
    <x v="0"/>
    <x v="21"/>
    <x v="21"/>
    <x v="0"/>
    <m/>
  </r>
  <r>
    <x v="3"/>
    <x v="26"/>
    <x v="35"/>
    <x v="0"/>
    <x v="0"/>
    <x v="0"/>
    <x v="0"/>
    <n v="89.6"/>
  </r>
  <r>
    <x v="3"/>
    <x v="26"/>
    <x v="35"/>
    <x v="0"/>
    <x v="1"/>
    <x v="1"/>
    <x v="0"/>
    <n v="89.7"/>
  </r>
  <r>
    <x v="3"/>
    <x v="26"/>
    <x v="35"/>
    <x v="0"/>
    <x v="2"/>
    <x v="2"/>
    <x v="0"/>
    <n v="88.1"/>
  </r>
  <r>
    <x v="3"/>
    <x v="26"/>
    <x v="35"/>
    <x v="0"/>
    <x v="3"/>
    <x v="3"/>
    <x v="0"/>
    <m/>
  </r>
  <r>
    <x v="3"/>
    <x v="26"/>
    <x v="35"/>
    <x v="0"/>
    <x v="4"/>
    <x v="4"/>
    <x v="0"/>
    <n v="89.9"/>
  </r>
  <r>
    <x v="3"/>
    <x v="26"/>
    <x v="35"/>
    <x v="0"/>
    <x v="5"/>
    <x v="5"/>
    <x v="0"/>
    <m/>
  </r>
  <r>
    <x v="3"/>
    <x v="26"/>
    <x v="35"/>
    <x v="0"/>
    <x v="6"/>
    <x v="6"/>
    <x v="0"/>
    <n v="87"/>
  </r>
  <r>
    <x v="3"/>
    <x v="26"/>
    <x v="35"/>
    <x v="0"/>
    <x v="7"/>
    <x v="7"/>
    <x v="0"/>
    <n v="89.5"/>
  </r>
  <r>
    <x v="3"/>
    <x v="26"/>
    <x v="35"/>
    <x v="0"/>
    <x v="8"/>
    <x v="8"/>
    <x v="0"/>
    <n v="90.5"/>
  </r>
  <r>
    <x v="3"/>
    <x v="26"/>
    <x v="35"/>
    <x v="0"/>
    <x v="9"/>
    <x v="9"/>
    <x v="0"/>
    <n v="87.9"/>
  </r>
  <r>
    <x v="3"/>
    <x v="26"/>
    <x v="35"/>
    <x v="0"/>
    <x v="10"/>
    <x v="10"/>
    <x v="0"/>
    <n v="89.6"/>
  </r>
  <r>
    <x v="3"/>
    <x v="26"/>
    <x v="35"/>
    <x v="0"/>
    <x v="11"/>
    <x v="11"/>
    <x v="0"/>
    <n v="95.2"/>
  </r>
  <r>
    <x v="3"/>
    <x v="26"/>
    <x v="35"/>
    <x v="0"/>
    <x v="12"/>
    <x v="12"/>
    <x v="0"/>
    <n v="89.9"/>
  </r>
  <r>
    <x v="3"/>
    <x v="26"/>
    <x v="35"/>
    <x v="0"/>
    <x v="13"/>
    <x v="13"/>
    <x v="0"/>
    <m/>
  </r>
  <r>
    <x v="3"/>
    <x v="26"/>
    <x v="35"/>
    <x v="0"/>
    <x v="13"/>
    <x v="13"/>
    <x v="0"/>
    <m/>
  </r>
  <r>
    <x v="3"/>
    <x v="26"/>
    <x v="35"/>
    <x v="0"/>
    <x v="14"/>
    <x v="14"/>
    <x v="0"/>
    <n v="91"/>
  </r>
  <r>
    <x v="3"/>
    <x v="26"/>
    <x v="35"/>
    <x v="0"/>
    <x v="15"/>
    <x v="15"/>
    <x v="0"/>
    <n v="89.7"/>
  </r>
  <r>
    <x v="3"/>
    <x v="26"/>
    <x v="35"/>
    <x v="0"/>
    <x v="16"/>
    <x v="16"/>
    <x v="0"/>
    <n v="92.6"/>
  </r>
  <r>
    <x v="3"/>
    <x v="26"/>
    <x v="35"/>
    <x v="0"/>
    <x v="17"/>
    <x v="17"/>
    <x v="0"/>
    <n v="86.6"/>
  </r>
  <r>
    <x v="3"/>
    <x v="26"/>
    <x v="35"/>
    <x v="0"/>
    <x v="18"/>
    <x v="18"/>
    <x v="0"/>
    <n v="91"/>
  </r>
  <r>
    <x v="3"/>
    <x v="26"/>
    <x v="35"/>
    <x v="0"/>
    <x v="19"/>
    <x v="19"/>
    <x v="0"/>
    <n v="89.1"/>
  </r>
  <r>
    <x v="3"/>
    <x v="26"/>
    <x v="35"/>
    <x v="0"/>
    <x v="20"/>
    <x v="20"/>
    <x v="0"/>
    <n v="97.3"/>
  </r>
  <r>
    <x v="3"/>
    <x v="26"/>
    <x v="35"/>
    <x v="0"/>
    <x v="21"/>
    <x v="21"/>
    <x v="0"/>
    <m/>
  </r>
  <r>
    <x v="3"/>
    <x v="27"/>
    <x v="36"/>
    <x v="0"/>
    <x v="0"/>
    <x v="0"/>
    <x v="0"/>
    <n v="10.4"/>
  </r>
  <r>
    <x v="3"/>
    <x v="27"/>
    <x v="36"/>
    <x v="0"/>
    <x v="1"/>
    <x v="1"/>
    <x v="0"/>
    <n v="10.3"/>
  </r>
  <r>
    <x v="3"/>
    <x v="27"/>
    <x v="36"/>
    <x v="0"/>
    <x v="2"/>
    <x v="2"/>
    <x v="0"/>
    <n v="11.9"/>
  </r>
  <r>
    <x v="3"/>
    <x v="27"/>
    <x v="36"/>
    <x v="0"/>
    <x v="3"/>
    <x v="3"/>
    <x v="0"/>
    <m/>
  </r>
  <r>
    <x v="3"/>
    <x v="27"/>
    <x v="36"/>
    <x v="0"/>
    <x v="4"/>
    <x v="4"/>
    <x v="0"/>
    <n v="10.1"/>
  </r>
  <r>
    <x v="3"/>
    <x v="27"/>
    <x v="36"/>
    <x v="0"/>
    <x v="5"/>
    <x v="5"/>
    <x v="0"/>
    <m/>
  </r>
  <r>
    <x v="3"/>
    <x v="27"/>
    <x v="36"/>
    <x v="0"/>
    <x v="6"/>
    <x v="6"/>
    <x v="0"/>
    <n v="13"/>
  </r>
  <r>
    <x v="3"/>
    <x v="27"/>
    <x v="36"/>
    <x v="0"/>
    <x v="7"/>
    <x v="7"/>
    <x v="0"/>
    <n v="10.5"/>
  </r>
  <r>
    <x v="3"/>
    <x v="27"/>
    <x v="36"/>
    <x v="0"/>
    <x v="8"/>
    <x v="8"/>
    <x v="0"/>
    <n v="9.5"/>
  </r>
  <r>
    <x v="3"/>
    <x v="27"/>
    <x v="36"/>
    <x v="0"/>
    <x v="9"/>
    <x v="9"/>
    <x v="0"/>
    <n v="12.1"/>
  </r>
  <r>
    <x v="3"/>
    <x v="27"/>
    <x v="36"/>
    <x v="0"/>
    <x v="10"/>
    <x v="10"/>
    <x v="0"/>
    <n v="10.4"/>
  </r>
  <r>
    <x v="3"/>
    <x v="27"/>
    <x v="36"/>
    <x v="0"/>
    <x v="11"/>
    <x v="11"/>
    <x v="0"/>
    <n v="5.3"/>
  </r>
  <r>
    <x v="3"/>
    <x v="27"/>
    <x v="36"/>
    <x v="0"/>
    <x v="12"/>
    <x v="12"/>
    <x v="0"/>
    <n v="10.1"/>
  </r>
  <r>
    <x v="3"/>
    <x v="27"/>
    <x v="36"/>
    <x v="0"/>
    <x v="13"/>
    <x v="13"/>
    <x v="0"/>
    <m/>
  </r>
  <r>
    <x v="3"/>
    <x v="27"/>
    <x v="36"/>
    <x v="0"/>
    <x v="13"/>
    <x v="13"/>
    <x v="0"/>
    <m/>
  </r>
  <r>
    <x v="3"/>
    <x v="27"/>
    <x v="36"/>
    <x v="0"/>
    <x v="14"/>
    <x v="14"/>
    <x v="0"/>
    <n v="9"/>
  </r>
  <r>
    <x v="3"/>
    <x v="27"/>
    <x v="36"/>
    <x v="0"/>
    <x v="15"/>
    <x v="15"/>
    <x v="0"/>
    <n v="10.3"/>
  </r>
  <r>
    <x v="3"/>
    <x v="27"/>
    <x v="36"/>
    <x v="0"/>
    <x v="16"/>
    <x v="16"/>
    <x v="0"/>
    <n v="7.4"/>
  </r>
  <r>
    <x v="3"/>
    <x v="27"/>
    <x v="36"/>
    <x v="0"/>
    <x v="17"/>
    <x v="17"/>
    <x v="0"/>
    <n v="13.5"/>
  </r>
  <r>
    <x v="3"/>
    <x v="27"/>
    <x v="36"/>
    <x v="0"/>
    <x v="18"/>
    <x v="18"/>
    <x v="0"/>
    <n v="9"/>
  </r>
  <r>
    <x v="3"/>
    <x v="27"/>
    <x v="36"/>
    <x v="0"/>
    <x v="19"/>
    <x v="19"/>
    <x v="0"/>
    <n v="10.9"/>
  </r>
  <r>
    <x v="3"/>
    <x v="27"/>
    <x v="36"/>
    <x v="0"/>
    <x v="20"/>
    <x v="20"/>
    <x v="0"/>
    <n v="2.7"/>
  </r>
  <r>
    <x v="3"/>
    <x v="27"/>
    <x v="36"/>
    <x v="0"/>
    <x v="21"/>
    <x v="21"/>
    <x v="0"/>
    <m/>
  </r>
  <r>
    <x v="3"/>
    <x v="28"/>
    <x v="37"/>
    <x v="0"/>
    <x v="0"/>
    <x v="0"/>
    <x v="0"/>
    <n v="10.8"/>
  </r>
  <r>
    <x v="3"/>
    <x v="28"/>
    <x v="37"/>
    <x v="0"/>
    <x v="1"/>
    <x v="1"/>
    <x v="0"/>
    <n v="11"/>
  </r>
  <r>
    <x v="3"/>
    <x v="28"/>
    <x v="37"/>
    <x v="0"/>
    <x v="2"/>
    <x v="2"/>
    <x v="0"/>
    <n v="12.4"/>
  </r>
  <r>
    <x v="3"/>
    <x v="28"/>
    <x v="37"/>
    <x v="0"/>
    <x v="3"/>
    <x v="3"/>
    <x v="0"/>
    <m/>
  </r>
  <r>
    <x v="3"/>
    <x v="28"/>
    <x v="37"/>
    <x v="0"/>
    <x v="4"/>
    <x v="4"/>
    <x v="0"/>
    <m/>
  </r>
  <r>
    <x v="3"/>
    <x v="28"/>
    <x v="37"/>
    <x v="0"/>
    <x v="5"/>
    <x v="5"/>
    <x v="0"/>
    <m/>
  </r>
  <r>
    <x v="3"/>
    <x v="28"/>
    <x v="37"/>
    <x v="0"/>
    <x v="6"/>
    <x v="6"/>
    <x v="0"/>
    <n v="13.4"/>
  </r>
  <r>
    <x v="3"/>
    <x v="28"/>
    <x v="37"/>
    <x v="0"/>
    <x v="7"/>
    <x v="7"/>
    <x v="0"/>
    <n v="12.3"/>
  </r>
  <r>
    <x v="3"/>
    <x v="28"/>
    <x v="37"/>
    <x v="0"/>
    <x v="8"/>
    <x v="8"/>
    <x v="0"/>
    <n v="10.1"/>
  </r>
  <r>
    <x v="3"/>
    <x v="28"/>
    <x v="37"/>
    <x v="0"/>
    <x v="9"/>
    <x v="9"/>
    <x v="0"/>
    <n v="16.3"/>
  </r>
  <r>
    <x v="3"/>
    <x v="28"/>
    <x v="37"/>
    <x v="0"/>
    <x v="10"/>
    <x v="10"/>
    <x v="0"/>
    <n v="10.9"/>
  </r>
  <r>
    <x v="3"/>
    <x v="28"/>
    <x v="37"/>
    <x v="0"/>
    <x v="11"/>
    <x v="11"/>
    <x v="0"/>
    <n v="5.6"/>
  </r>
  <r>
    <x v="3"/>
    <x v="28"/>
    <x v="37"/>
    <x v="0"/>
    <x v="12"/>
    <x v="12"/>
    <x v="0"/>
    <n v="11.4"/>
  </r>
  <r>
    <x v="3"/>
    <x v="28"/>
    <x v="37"/>
    <x v="0"/>
    <x v="13"/>
    <x v="13"/>
    <x v="0"/>
    <m/>
  </r>
  <r>
    <x v="3"/>
    <x v="28"/>
    <x v="37"/>
    <x v="0"/>
    <x v="13"/>
    <x v="13"/>
    <x v="0"/>
    <m/>
  </r>
  <r>
    <x v="3"/>
    <x v="28"/>
    <x v="37"/>
    <x v="0"/>
    <x v="14"/>
    <x v="14"/>
    <x v="0"/>
    <n v="9.5"/>
  </r>
  <r>
    <x v="3"/>
    <x v="28"/>
    <x v="37"/>
    <x v="0"/>
    <x v="15"/>
    <x v="15"/>
    <x v="0"/>
    <n v="10.4"/>
  </r>
  <r>
    <x v="3"/>
    <x v="28"/>
    <x v="37"/>
    <x v="0"/>
    <x v="16"/>
    <x v="16"/>
    <x v="0"/>
    <n v="8.1999999999999993"/>
  </r>
  <r>
    <x v="3"/>
    <x v="28"/>
    <x v="37"/>
    <x v="0"/>
    <x v="17"/>
    <x v="17"/>
    <x v="0"/>
    <n v="13.7"/>
  </r>
  <r>
    <x v="3"/>
    <x v="28"/>
    <x v="37"/>
    <x v="0"/>
    <x v="18"/>
    <x v="18"/>
    <x v="0"/>
    <n v="10.4"/>
  </r>
  <r>
    <x v="3"/>
    <x v="28"/>
    <x v="37"/>
    <x v="0"/>
    <x v="19"/>
    <x v="19"/>
    <x v="0"/>
    <n v="11.5"/>
  </r>
  <r>
    <x v="3"/>
    <x v="28"/>
    <x v="37"/>
    <x v="0"/>
    <x v="20"/>
    <x v="20"/>
    <x v="0"/>
    <n v="4.9000000000000004"/>
  </r>
  <r>
    <x v="3"/>
    <x v="28"/>
    <x v="37"/>
    <x v="0"/>
    <x v="21"/>
    <x v="21"/>
    <x v="0"/>
    <m/>
  </r>
  <r>
    <x v="3"/>
    <x v="29"/>
    <x v="38"/>
    <x v="0"/>
    <x v="0"/>
    <x v="0"/>
    <x v="0"/>
    <n v="0.4"/>
  </r>
  <r>
    <x v="3"/>
    <x v="29"/>
    <x v="38"/>
    <x v="0"/>
    <x v="1"/>
    <x v="1"/>
    <x v="0"/>
    <n v="0.8"/>
  </r>
  <r>
    <x v="3"/>
    <x v="29"/>
    <x v="38"/>
    <x v="0"/>
    <x v="2"/>
    <x v="2"/>
    <x v="0"/>
    <n v="0.5"/>
  </r>
  <r>
    <x v="3"/>
    <x v="29"/>
    <x v="38"/>
    <x v="0"/>
    <x v="3"/>
    <x v="3"/>
    <x v="0"/>
    <m/>
  </r>
  <r>
    <x v="3"/>
    <x v="29"/>
    <x v="38"/>
    <x v="0"/>
    <x v="4"/>
    <x v="4"/>
    <x v="0"/>
    <m/>
  </r>
  <r>
    <x v="3"/>
    <x v="29"/>
    <x v="38"/>
    <x v="0"/>
    <x v="5"/>
    <x v="5"/>
    <x v="0"/>
    <m/>
  </r>
  <r>
    <x v="3"/>
    <x v="29"/>
    <x v="38"/>
    <x v="0"/>
    <x v="6"/>
    <x v="6"/>
    <x v="0"/>
    <n v="0.3"/>
  </r>
  <r>
    <x v="3"/>
    <x v="29"/>
    <x v="38"/>
    <x v="0"/>
    <x v="7"/>
    <x v="7"/>
    <x v="0"/>
    <n v="1.7"/>
  </r>
  <r>
    <x v="3"/>
    <x v="29"/>
    <x v="38"/>
    <x v="0"/>
    <x v="8"/>
    <x v="8"/>
    <x v="0"/>
    <n v="0.6"/>
  </r>
  <r>
    <x v="3"/>
    <x v="29"/>
    <x v="38"/>
    <x v="0"/>
    <x v="9"/>
    <x v="9"/>
    <x v="0"/>
    <n v="4.2"/>
  </r>
  <r>
    <x v="3"/>
    <x v="29"/>
    <x v="38"/>
    <x v="0"/>
    <x v="10"/>
    <x v="10"/>
    <x v="0"/>
    <n v="0.5"/>
  </r>
  <r>
    <x v="3"/>
    <x v="29"/>
    <x v="38"/>
    <x v="0"/>
    <x v="11"/>
    <x v="11"/>
    <x v="0"/>
    <n v="0.4"/>
  </r>
  <r>
    <x v="3"/>
    <x v="29"/>
    <x v="38"/>
    <x v="0"/>
    <x v="12"/>
    <x v="12"/>
    <x v="0"/>
    <n v="1.3"/>
  </r>
  <r>
    <x v="3"/>
    <x v="29"/>
    <x v="38"/>
    <x v="0"/>
    <x v="13"/>
    <x v="13"/>
    <x v="0"/>
    <m/>
  </r>
  <r>
    <x v="3"/>
    <x v="29"/>
    <x v="38"/>
    <x v="0"/>
    <x v="13"/>
    <x v="13"/>
    <x v="0"/>
    <m/>
  </r>
  <r>
    <x v="3"/>
    <x v="29"/>
    <x v="38"/>
    <x v="0"/>
    <x v="14"/>
    <x v="14"/>
    <x v="0"/>
    <n v="0.5"/>
  </r>
  <r>
    <x v="3"/>
    <x v="29"/>
    <x v="38"/>
    <x v="0"/>
    <x v="15"/>
    <x v="15"/>
    <x v="0"/>
    <n v="0.1"/>
  </r>
  <r>
    <x v="3"/>
    <x v="29"/>
    <x v="38"/>
    <x v="0"/>
    <x v="16"/>
    <x v="16"/>
    <x v="0"/>
    <n v="0.7"/>
  </r>
  <r>
    <x v="3"/>
    <x v="29"/>
    <x v="38"/>
    <x v="0"/>
    <x v="17"/>
    <x v="17"/>
    <x v="0"/>
    <n v="0.2"/>
  </r>
  <r>
    <x v="3"/>
    <x v="29"/>
    <x v="38"/>
    <x v="0"/>
    <x v="18"/>
    <x v="18"/>
    <x v="0"/>
    <n v="1.4"/>
  </r>
  <r>
    <x v="3"/>
    <x v="29"/>
    <x v="38"/>
    <x v="0"/>
    <x v="19"/>
    <x v="19"/>
    <x v="0"/>
    <n v="0.5"/>
  </r>
  <r>
    <x v="3"/>
    <x v="29"/>
    <x v="38"/>
    <x v="0"/>
    <x v="20"/>
    <x v="20"/>
    <x v="0"/>
    <n v="2.2000000000000002"/>
  </r>
  <r>
    <x v="3"/>
    <x v="29"/>
    <x v="38"/>
    <x v="0"/>
    <x v="1"/>
    <x v="21"/>
    <x v="0"/>
    <m/>
  </r>
  <r>
    <x v="4"/>
    <x v="30"/>
    <x v="0"/>
    <x v="0"/>
    <x v="22"/>
    <x v="22"/>
    <x v="0"/>
    <n v="100"/>
  </r>
  <r>
    <x v="1"/>
    <x v="5"/>
    <x v="12"/>
    <x v="0"/>
    <x v="22"/>
    <x v="22"/>
    <x v="0"/>
    <n v="68"/>
  </r>
  <r>
    <x v="1"/>
    <x v="8"/>
    <x v="15"/>
    <x v="0"/>
    <x v="22"/>
    <x v="22"/>
    <x v="0"/>
    <n v="22.1"/>
  </r>
  <r>
    <x v="1"/>
    <x v="9"/>
    <x v="16"/>
    <x v="0"/>
    <x v="22"/>
    <x v="22"/>
    <x v="0"/>
    <n v="21.5"/>
  </r>
  <r>
    <x v="1"/>
    <x v="10"/>
    <x v="17"/>
    <x v="0"/>
    <x v="22"/>
    <x v="22"/>
    <x v="0"/>
    <n v="0.6"/>
  </r>
  <r>
    <x v="1"/>
    <x v="13"/>
    <x v="20"/>
    <x v="0"/>
    <x v="22"/>
    <x v="22"/>
    <x v="0"/>
    <n v="11.600000000000001"/>
  </r>
  <r>
    <x v="1"/>
    <x v="14"/>
    <x v="21"/>
    <x v="0"/>
    <x v="22"/>
    <x v="22"/>
    <x v="0"/>
    <n v="0.8"/>
  </r>
  <r>
    <x v="1"/>
    <x v="15"/>
    <x v="22"/>
    <x v="0"/>
    <x v="22"/>
    <x v="22"/>
    <x v="0"/>
    <n v="3.5999999999999996"/>
  </r>
  <r>
    <x v="1"/>
    <x v="16"/>
    <x v="23"/>
    <x v="0"/>
    <x v="22"/>
    <x v="22"/>
    <x v="0"/>
    <n v="15.4"/>
  </r>
  <r>
    <x v="1"/>
    <x v="17"/>
    <x v="24"/>
    <x v="0"/>
    <x v="22"/>
    <x v="22"/>
    <x v="0"/>
    <n v="12.7"/>
  </r>
  <r>
    <x v="1"/>
    <x v="18"/>
    <x v="25"/>
    <x v="0"/>
    <x v="22"/>
    <x v="22"/>
    <x v="0"/>
    <n v="2.7"/>
  </r>
  <r>
    <x v="1"/>
    <x v="2"/>
    <x v="9"/>
    <x v="0"/>
    <x v="22"/>
    <x v="22"/>
    <x v="0"/>
    <n v="13.7"/>
  </r>
  <r>
    <x v="1"/>
    <x v="0"/>
    <x v="7"/>
    <x v="0"/>
    <x v="22"/>
    <x v="22"/>
    <x v="0"/>
    <m/>
  </r>
  <r>
    <x v="2"/>
    <x v="0"/>
    <x v="26"/>
    <x v="0"/>
    <x v="22"/>
    <x v="22"/>
    <x v="0"/>
    <m/>
  </r>
  <r>
    <x v="2"/>
    <x v="19"/>
    <x v="27"/>
    <x v="0"/>
    <x v="22"/>
    <x v="22"/>
    <x v="0"/>
    <n v="52.2"/>
  </r>
  <r>
    <x v="2"/>
    <x v="20"/>
    <x v="28"/>
    <x v="0"/>
    <x v="22"/>
    <x v="22"/>
    <x v="0"/>
    <n v="9"/>
  </r>
  <r>
    <x v="2"/>
    <x v="21"/>
    <x v="29"/>
    <x v="0"/>
    <x v="22"/>
    <x v="22"/>
    <x v="0"/>
    <n v="43.2"/>
  </r>
  <r>
    <x v="2"/>
    <x v="22"/>
    <x v="30"/>
    <x v="0"/>
    <x v="22"/>
    <x v="22"/>
    <x v="0"/>
    <n v="41.3"/>
  </r>
  <r>
    <x v="2"/>
    <x v="23"/>
    <x v="31"/>
    <x v="0"/>
    <x v="22"/>
    <x v="22"/>
    <x v="0"/>
    <n v="6.5"/>
  </r>
  <r>
    <x v="2"/>
    <x v="24"/>
    <x v="32"/>
    <x v="0"/>
    <x v="22"/>
    <x v="22"/>
    <x v="0"/>
    <n v="7"/>
  </r>
  <r>
    <x v="2"/>
    <x v="25"/>
    <x v="33"/>
    <x v="0"/>
    <x v="22"/>
    <x v="22"/>
    <x v="0"/>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D5282-0A82-9B43-938C-7BBFAA8B2EB4}" name="Tabella pivot6" cacheId="2"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2">
  <location ref="A71:C76" firstHeaderRow="1" firstDataRow="3" firstDataCol="1"/>
  <pivotFields count="6">
    <pivotField axis="axisRow" compact="0" outline="0" showAll="0" defaultSubtotal="0">
      <items count="40">
        <item h="1" x="6"/>
        <item h="1" m="1" x="36"/>
        <item h="1" x="7"/>
        <item h="1" x="3"/>
        <item h="1" x="5"/>
        <item h="1" x="2"/>
        <item h="1" m="1" x="38"/>
        <item h="1" x="8"/>
        <item h="1" m="1" x="39"/>
        <item h="1" x="9"/>
        <item h="1" x="1"/>
        <item h="1" x="4"/>
        <item h="1" x="0"/>
        <item h="1" m="1" x="37"/>
        <item h="1" x="10"/>
        <item x="11"/>
        <item h="1" x="12"/>
        <item h="1" x="13"/>
        <item h="1" x="14"/>
        <item h="1" x="15"/>
        <item h="1" x="16"/>
        <item h="1" m="1" x="35"/>
        <item h="1" x="18"/>
        <item h="1" x="19"/>
        <item h="1" x="20"/>
        <item h="1" x="21"/>
        <item h="1" x="22"/>
        <item h="1" x="23"/>
        <item h="1" x="24"/>
        <item h="1" x="25"/>
        <item h="1" x="26"/>
        <item h="1" x="27"/>
        <item h="1" x="28"/>
        <item h="1" x="29"/>
        <item h="1" x="30"/>
        <item h="1" x="31"/>
        <item h="1" x="32"/>
        <item x="33"/>
        <item h="1" x="17"/>
        <item x="34"/>
      </items>
    </pivotField>
    <pivotField axis="axisCol" compact="0" outline="0" showAll="0" defaultSubtotal="0">
      <items count="4">
        <item h="1" x="0"/>
        <item h="1" m="1" x="3"/>
        <item h="1" m="1" x="2"/>
        <item x="1"/>
      </items>
    </pivotField>
    <pivotField axis="axisCol" compact="0" outline="0" showAll="0" defaultSubtotal="0">
      <items count="2">
        <item x="0"/>
        <item m="1" x="1"/>
      </items>
    </pivotField>
    <pivotField compact="0" outline="0" showAll="0" defaultSubtotal="0"/>
    <pivotField compact="0" outline="0" showAll="0" defaultSubtotal="0"/>
    <pivotField dataField="1" compact="0" outline="0" showAll="0" defaultSubtotal="0"/>
  </pivotFields>
  <rowFields count="1">
    <field x="0"/>
  </rowFields>
  <rowItems count="3">
    <i>
      <x v="15"/>
    </i>
    <i>
      <x v="37"/>
    </i>
    <i>
      <x v="39"/>
    </i>
  </rowItems>
  <colFields count="2">
    <field x="1"/>
    <field x="2"/>
  </colFields>
  <colItems count="1">
    <i>
      <x v="3"/>
      <x/>
    </i>
  </colItems>
  <dataFields count="1">
    <dataField name=" Value" fld="5" baseField="0" baseItem="0" numFmtId="4"/>
  </dataFields>
  <formats count="4">
    <format dxfId="634">
      <pivotArea type="all" dataOnly="0" outline="0" fieldPosition="0"/>
    </format>
    <format dxfId="633">
      <pivotArea type="all" dataOnly="0" outline="0" fieldPosition="0"/>
    </format>
    <format dxfId="632">
      <pivotArea type="all" dataOnly="0" outline="0" fieldPosition="0"/>
    </format>
    <format dxfId="631">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5"/>
          </reference>
        </references>
      </pivotArea>
    </chartFormat>
    <chartFormat chart="1" format="2">
      <pivotArea type="data" outline="0" fieldPosition="0">
        <references count="2">
          <reference field="4294967294" count="1" selected="0">
            <x v="0"/>
          </reference>
          <reference field="0" count="1" selected="0">
            <x v="37"/>
          </reference>
        </references>
      </pivotArea>
    </chartFormat>
    <chartFormat chart="1" format="3">
      <pivotArea type="data" outline="0" fieldPosition="0">
        <references count="2">
          <reference field="4294967294" count="1" selected="0">
            <x v="0"/>
          </reference>
          <reference field="0"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1D1C73-FAFB-C349-995E-B92CE3AB9FE2}" name="Tabella pivot22"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location ref="A6:S31" firstHeaderRow="1" firstDataRow="3" firstDataCol="1"/>
  <pivotFields count="8">
    <pivotField axis="axisCol" compact="0" outline="0" subtotalTop="0" showAll="0" defaultSubtotal="0">
      <items count="5">
        <item h="1" x="0"/>
        <item x="1"/>
        <item x="2"/>
        <item x="3"/>
        <item h="1" x="4"/>
      </items>
    </pivotField>
    <pivotField compact="0" outline="0" subtotalTop="0" showAll="0" defaultSubtotal="0">
      <items count="31">
        <item h="1" x="0"/>
        <item x="1"/>
        <item x="2"/>
        <item h="1" x="3"/>
        <item h="1" x="4"/>
        <item x="5"/>
        <item h="1" x="6"/>
        <item h="1" x="7"/>
        <item x="8"/>
        <item x="9"/>
        <item x="10"/>
        <item h="1" x="11"/>
        <item h="1" x="12"/>
        <item x="13"/>
        <item h="1" x="14"/>
        <item h="1" x="15"/>
        <item x="16"/>
        <item h="1" x="17"/>
        <item h="1" x="18"/>
        <item x="19"/>
        <item x="20"/>
        <item x="21"/>
        <item x="22"/>
        <item x="23"/>
        <item h="1" x="24"/>
        <item h="1" x="25"/>
        <item x="26"/>
        <item x="27"/>
        <item h="1" x="28"/>
        <item h="1" x="29"/>
        <item h="1" x="30"/>
      </items>
    </pivotField>
    <pivotField axis="axisCol" compact="0" outline="0" showAll="0" defaultSubtotal="0">
      <items count="41">
        <item x="19"/>
        <item x="1"/>
        <item x="18"/>
        <item x="8"/>
        <item x="12"/>
        <item x="9"/>
        <item x="15"/>
        <item x="16"/>
        <item x="17"/>
        <item x="11"/>
        <item x="27"/>
        <item x="29"/>
        <item x="28"/>
        <item x="21"/>
        <item x="20"/>
        <item x="22"/>
        <item x="2"/>
        <item x="3"/>
        <item x="4"/>
        <item x="5"/>
        <item x="13"/>
        <item x="14"/>
        <item x="6"/>
        <item m="1" x="39"/>
        <item x="24"/>
        <item x="23"/>
        <item x="25"/>
        <item x="10"/>
        <item x="30"/>
        <item x="7"/>
        <item x="26"/>
        <item x="34"/>
        <item x="33"/>
        <item x="38"/>
        <item x="35"/>
        <item x="36"/>
        <item x="32"/>
        <item x="31"/>
        <item x="37"/>
        <item f="1" x="40"/>
        <item x="0"/>
      </items>
    </pivotField>
    <pivotField compact="0" outline="0" multipleItemSelectionAllowed="1" showAll="0" defaultSubtotal="0">
      <items count="2">
        <item h="1" m="1" x="1"/>
        <item x="0"/>
      </items>
    </pivotField>
    <pivotField axis="axisRow" compact="0" outline="0" showAll="0" defaultSubtotal="0">
      <items count="23">
        <item x="0"/>
        <item x="1"/>
        <item x="2"/>
        <item x="3"/>
        <item x="4"/>
        <item x="5"/>
        <item x="6"/>
        <item x="7"/>
        <item x="8"/>
        <item x="10"/>
        <item x="11"/>
        <item x="12"/>
        <item x="13"/>
        <item x="14"/>
        <item x="15"/>
        <item x="16"/>
        <item x="17"/>
        <item x="18"/>
        <item x="19"/>
        <item x="20"/>
        <item x="21"/>
        <item x="9"/>
        <item x="22"/>
      </items>
    </pivotField>
    <pivotField compact="0" outline="0" subtotalTop="0" showAll="0" defaultSubtotal="0"/>
    <pivotField compact="0" outline="0" showAll="0" defaultSubtotal="0"/>
    <pivotField dataField="1" compact="0" outline="0" showAll="0" defaultSubtotal="0"/>
  </pivotFields>
  <rowFields count="1">
    <field x="4"/>
  </rowFields>
  <rowItems count="23">
    <i>
      <x/>
    </i>
    <i>
      <x v="1"/>
    </i>
    <i>
      <x v="2"/>
    </i>
    <i>
      <x v="3"/>
    </i>
    <i>
      <x v="4"/>
    </i>
    <i>
      <x v="5"/>
    </i>
    <i>
      <x v="6"/>
    </i>
    <i>
      <x v="7"/>
    </i>
    <i>
      <x v="8"/>
    </i>
    <i>
      <x v="9"/>
    </i>
    <i>
      <x v="10"/>
    </i>
    <i>
      <x v="11"/>
    </i>
    <i>
      <x v="12"/>
    </i>
    <i>
      <x v="13"/>
    </i>
    <i>
      <x v="14"/>
    </i>
    <i>
      <x v="15"/>
    </i>
    <i>
      <x v="16"/>
    </i>
    <i>
      <x v="17"/>
    </i>
    <i>
      <x v="18"/>
    </i>
    <i>
      <x v="19"/>
    </i>
    <i>
      <x v="20"/>
    </i>
    <i>
      <x v="21"/>
    </i>
    <i>
      <x v="22"/>
    </i>
  </rowItems>
  <colFields count="2">
    <field x="0"/>
    <field x="2"/>
  </colFields>
  <colItems count="18">
    <i>
      <x v="1"/>
      <x v="3"/>
    </i>
    <i r="1">
      <x v="4"/>
    </i>
    <i r="1">
      <x v="5"/>
    </i>
    <i r="1">
      <x v="6"/>
    </i>
    <i r="1">
      <x v="7"/>
    </i>
    <i r="1">
      <x v="8"/>
    </i>
    <i r="1">
      <x v="14"/>
    </i>
    <i r="1">
      <x v="25"/>
    </i>
    <i r="1">
      <x v="39"/>
    </i>
    <i>
      <x v="2"/>
      <x v="10"/>
    </i>
    <i r="1">
      <x v="11"/>
    </i>
    <i r="1">
      <x v="12"/>
    </i>
    <i r="1">
      <x v="28"/>
    </i>
    <i r="1">
      <x v="37"/>
    </i>
    <i r="1">
      <x v="39"/>
    </i>
    <i>
      <x v="3"/>
      <x v="34"/>
    </i>
    <i r="1">
      <x v="35"/>
    </i>
    <i r="1">
      <x v="39"/>
    </i>
  </colItems>
  <dataFields count="1">
    <dataField name=" Value" fld="7" baseField="0" baseItem="0" numFmtId="4"/>
  </dataFields>
  <formats count="44">
    <format dxfId="429">
      <pivotArea type="all" dataOnly="0" outline="0" fieldPosition="0"/>
    </format>
    <format dxfId="428">
      <pivotArea outline="0" collapsedLevelsAreSubtotals="1" fieldPosition="0"/>
    </format>
    <format dxfId="427">
      <pivotArea field="2" type="button" dataOnly="0" labelOnly="1" outline="0" axis="axisCol" fieldPosition="1"/>
    </format>
    <format dxfId="426">
      <pivotArea dataOnly="0" labelOnly="1" fieldPosition="0">
        <references count="1">
          <reference field="2" count="0"/>
        </references>
      </pivotArea>
    </format>
    <format dxfId="425">
      <pivotArea dataOnly="0" labelOnly="1" outline="0" axis="axisValues" fieldPosition="0"/>
    </format>
    <format dxfId="424">
      <pivotArea type="all" dataOnly="0" outline="0" fieldPosition="0"/>
    </format>
    <format dxfId="423">
      <pivotArea outline="0" collapsedLevelsAreSubtotals="1" fieldPosition="0"/>
    </format>
    <format dxfId="422">
      <pivotArea field="2" type="button" dataOnly="0" labelOnly="1" outline="0" axis="axisCol" fieldPosition="1"/>
    </format>
    <format dxfId="421">
      <pivotArea dataOnly="0" labelOnly="1" fieldPosition="0">
        <references count="1">
          <reference field="2" count="0"/>
        </references>
      </pivotArea>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field="2" type="button" dataOnly="0" labelOnly="1" outline="0" axis="axisCol" fieldPosition="1"/>
    </format>
    <format dxfId="416">
      <pivotArea dataOnly="0" labelOnly="1" fieldPosition="0">
        <references count="1">
          <reference field="2" count="0"/>
        </references>
      </pivotArea>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type="origin" dataOnly="0" labelOnly="1" outline="0" fieldPosition="0"/>
    </format>
    <format dxfId="411">
      <pivotArea field="2" type="button" dataOnly="0" labelOnly="1" outline="0" axis="axisCol" fieldPosition="1"/>
    </format>
    <format dxfId="410">
      <pivotArea field="3" type="button" dataOnly="0" labelOnly="1" outline="0"/>
    </format>
    <format dxfId="409">
      <pivotArea field="4" type="button" dataOnly="0" labelOnly="1" outline="0" axis="axisRow" fieldPosition="0"/>
    </format>
    <format dxfId="408">
      <pivotArea dataOnly="0" labelOnly="1" outline="0" fieldPosition="0">
        <references count="1">
          <reference field="2" count="0"/>
        </references>
      </pivotArea>
    </format>
    <format dxfId="407">
      <pivotArea type="topRight" dataOnly="0" labelOnly="1" outline="0" fieldPosition="0"/>
    </format>
    <format dxfId="406">
      <pivotArea type="all" dataOnly="0" outline="0" fieldPosition="0"/>
    </format>
    <format dxfId="405">
      <pivotArea outline="0" collapsedLevelsAreSubtotals="1" fieldPosition="0"/>
    </format>
    <format dxfId="404">
      <pivotArea type="origin" dataOnly="0" labelOnly="1" outline="0" fieldPosition="0"/>
    </format>
    <format dxfId="403">
      <pivotArea field="2" type="button" dataOnly="0" labelOnly="1" outline="0" axis="axisCol" fieldPosition="1"/>
    </format>
    <format dxfId="402">
      <pivotArea field="3" type="button" dataOnly="0" labelOnly="1" outline="0"/>
    </format>
    <format dxfId="401">
      <pivotArea field="4" type="button" dataOnly="0" labelOnly="1" outline="0" axis="axisRow" fieldPosition="0"/>
    </format>
    <format dxfId="400">
      <pivotArea dataOnly="0" labelOnly="1" outline="0" fieldPosition="0">
        <references count="1">
          <reference field="2" count="0"/>
        </references>
      </pivotArea>
    </format>
    <format dxfId="399">
      <pivotArea type="topRight" dataOnly="0" labelOnly="1" outline="0" fieldPosition="0"/>
    </format>
    <format dxfId="398">
      <pivotArea type="all" dataOnly="0" outline="0" fieldPosition="0"/>
    </format>
    <format dxfId="397">
      <pivotArea outline="0" collapsedLevelsAreSubtotals="1" fieldPosition="0"/>
    </format>
    <format dxfId="396">
      <pivotArea field="2" type="button" dataOnly="0" labelOnly="1" outline="0" axis="axisCol" fieldPosition="1"/>
    </format>
    <format dxfId="395">
      <pivotArea field="3" type="button" dataOnly="0" labelOnly="1" outline="0"/>
    </format>
    <format dxfId="394">
      <pivotArea dataOnly="0" labelOnly="1" outline="0" fieldPosition="0">
        <references count="1">
          <reference field="2" count="0"/>
        </references>
      </pivotArea>
    </format>
    <format dxfId="393">
      <pivotArea type="topRight" dataOnly="0" labelOnly="1" outline="0" fieldPosition="0"/>
    </format>
    <format dxfId="392">
      <pivotArea outline="0" fieldPosition="0">
        <references count="2">
          <reference field="0" count="1" selected="0">
            <x v="1"/>
          </reference>
          <reference field="2" count="1" selected="0">
            <x v="3"/>
          </reference>
        </references>
      </pivotArea>
    </format>
    <format dxfId="391">
      <pivotArea type="origin" dataOnly="0" labelOnly="1" outline="0" fieldPosition="0"/>
    </format>
    <format dxfId="390">
      <pivotArea field="0" type="button" dataOnly="0" labelOnly="1" outline="0" axis="axisCol" fieldPosition="0"/>
    </format>
    <format dxfId="389">
      <pivotArea field="4" type="button" dataOnly="0" labelOnly="1" outline="0" axis="axisRow" fieldPosition="0"/>
    </format>
    <format dxfId="388">
      <pivotArea dataOnly="0" labelOnly="1" outline="0" fieldPosition="0">
        <references count="1">
          <reference field="4" count="0"/>
        </references>
      </pivotArea>
    </format>
    <format dxfId="387">
      <pivotArea dataOnly="0" labelOnly="1" outline="0" fieldPosition="0">
        <references count="1">
          <reference field="0" count="1">
            <x v="1"/>
          </reference>
        </references>
      </pivotArea>
    </format>
    <format dxfId="386">
      <pivotArea dataOnly="0" labelOnly="1" outline="0" fieldPosition="0">
        <references count="2">
          <reference field="0" count="1" selected="0">
            <x v="1"/>
          </reference>
          <reference field="2"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82FD70-F9EF-4D4C-A263-537E572792F5}" name="Tabella pivot4"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55">
  <location ref="A181:C187" firstHeaderRow="1" firstDataRow="3" firstDataCol="1"/>
  <pivotFields count="8">
    <pivotField compact="0" outline="0" subtotalTop="0" showAll="0" defaultSubtotal="0"/>
    <pivotField compact="0" outline="0" subtotalTop="0" showAll="0" defaultSubtotal="0"/>
    <pivotField axis="axisRow" compact="0" outline="0" showAll="0" defaultSubtotal="0">
      <items count="41">
        <item h="1" x="32"/>
        <item h="1" x="31"/>
        <item h="1" x="0"/>
        <item h="1" x="1"/>
        <item h="1" x="2"/>
        <item h="1" x="3"/>
        <item h="1" x="4"/>
        <item h="1" x="5"/>
        <item h="1" x="6"/>
        <item h="1" x="7"/>
        <item h="1" x="8"/>
        <item x="9"/>
        <item h="1" x="10"/>
        <item h="1" x="11"/>
        <item x="12"/>
        <item h="1" x="13"/>
        <item h="1" x="14"/>
        <item x="15"/>
        <item h="1" x="16"/>
        <item h="1" x="17"/>
        <item h="1" x="18"/>
        <item h="1" x="19"/>
        <item h="1" x="20"/>
        <item h="1" x="21"/>
        <item h="1" x="22"/>
        <item h="1" x="23"/>
        <item h="1" x="24"/>
        <item h="1" x="25"/>
        <item h="1" x="26"/>
        <item h="1" x="27"/>
        <item h="1" x="28"/>
        <item h="1" x="29"/>
        <item h="1" x="30"/>
        <item h="1" x="33"/>
        <item h="1" x="34"/>
        <item h="1" x="35"/>
        <item h="1" x="36"/>
        <item h="1" x="37"/>
        <item h="1" x="38"/>
        <item h="1" m="1" x="39"/>
        <item f="1" x="40"/>
      </items>
    </pivotField>
    <pivotField axis="axisCol" compact="0" outline="0" showAll="0" defaultSubtotal="0">
      <items count="2">
        <item x="0"/>
        <item m="1" x="1"/>
      </items>
    </pivotField>
    <pivotField axis="axisCol" compact="0" outline="0" subtotalTop="0" showAll="0" defaultSubtotal="0">
      <items count="23">
        <item h="1" x="0"/>
        <item h="1" x="1"/>
        <item h="1" x="2"/>
        <item h="1" x="6"/>
        <item h="1" x="7"/>
        <item h="1" x="8"/>
        <item h="1" x="9"/>
        <item h="1" x="10"/>
        <item h="1" x="11"/>
        <item h="1" x="12"/>
        <item h="1" x="14"/>
        <item h="1" x="15"/>
        <item h="1" x="16"/>
        <item h="1" x="17"/>
        <item h="1" x="18"/>
        <item h="1" x="19"/>
        <item h="1" x="20"/>
        <item h="1" x="21"/>
        <item x="22"/>
        <item h="1" x="3"/>
        <item h="1" x="4"/>
        <item h="1" x="5"/>
        <item h="1" x="13"/>
      </items>
    </pivotField>
    <pivotField compact="0" outline="0" showAll="0" defaultSubtotal="0"/>
    <pivotField compact="0" outline="0" showAll="0" defaultSubtotal="0">
      <items count="1">
        <item x="0"/>
      </items>
    </pivotField>
    <pivotField dataField="1" compact="0" outline="0" showAll="0" defaultSubtotal="0"/>
  </pivotFields>
  <rowFields count="1">
    <field x="2"/>
  </rowFields>
  <rowItems count="4">
    <i>
      <x v="11"/>
    </i>
    <i>
      <x v="14"/>
    </i>
    <i>
      <x v="17"/>
    </i>
    <i>
      <x v="40"/>
    </i>
  </rowItems>
  <colFields count="2">
    <field x="3"/>
    <field x="4"/>
  </colFields>
  <colItems count="1">
    <i>
      <x/>
      <x v="18"/>
    </i>
  </colItems>
  <dataFields count="1">
    <dataField name=" Value" fld="7" baseField="0" baseItem="0" numFmtId="4"/>
  </dataFields>
  <formats count="11">
    <format dxfId="440">
      <pivotArea type="all" dataOnly="0" outline="0" fieldPosition="0"/>
    </format>
    <format dxfId="439">
      <pivotArea type="all" dataOnly="0" outline="0" fieldPosition="0"/>
    </format>
    <format dxfId="438">
      <pivotArea type="all" dataOnly="0" outline="0" fieldPosition="0"/>
    </format>
    <format dxfId="437">
      <pivotArea outline="0" fieldPosition="0">
        <references count="1">
          <reference field="4294967294" count="1">
            <x v="0"/>
          </reference>
        </references>
      </pivotArea>
    </format>
    <format dxfId="436">
      <pivotArea outline="0" collapsedLevelsAreSubtotals="1" fieldPosition="0"/>
    </format>
    <format dxfId="435">
      <pivotArea type="origin" dataOnly="0" labelOnly="1" outline="0" fieldPosition="0"/>
    </format>
    <format dxfId="434">
      <pivotArea field="3" type="button" dataOnly="0" labelOnly="1" outline="0" axis="axisCol" fieldPosition="0"/>
    </format>
    <format dxfId="433">
      <pivotArea field="2" type="button" dataOnly="0" labelOnly="1" outline="0" axis="axisRow" fieldPosition="0"/>
    </format>
    <format dxfId="432">
      <pivotArea dataOnly="0" labelOnly="1" outline="0" fieldPosition="0">
        <references count="1">
          <reference field="2" count="0"/>
        </references>
      </pivotArea>
    </format>
    <format dxfId="431">
      <pivotArea dataOnly="0" labelOnly="1" outline="0" fieldPosition="0">
        <references count="1">
          <reference field="3" count="0"/>
        </references>
      </pivotArea>
    </format>
    <format dxfId="430">
      <pivotArea dataOnly="0" labelOnly="1" outline="0" fieldPosition="0">
        <references count="2">
          <reference field="3" count="0" selected="0"/>
          <reference field="4" count="0"/>
        </references>
      </pivotArea>
    </format>
  </formats>
  <chartFormats count="16">
    <chartFormat chart="10" format="34" series="1">
      <pivotArea type="data" outline="0" fieldPosition="0">
        <references count="1">
          <reference field="4294967294" count="1" selected="0">
            <x v="0"/>
          </reference>
        </references>
      </pivotArea>
    </chartFormat>
    <chartFormat chart="10" format="35">
      <pivotArea type="data" outline="0" fieldPosition="0">
        <references count="2">
          <reference field="4294967294" count="1" selected="0">
            <x v="0"/>
          </reference>
          <reference field="2" count="1" selected="0">
            <x v="11"/>
          </reference>
        </references>
      </pivotArea>
    </chartFormat>
    <chartFormat chart="10" format="36">
      <pivotArea type="data" outline="0" fieldPosition="0">
        <references count="2">
          <reference field="4294967294" count="1" selected="0">
            <x v="0"/>
          </reference>
          <reference field="2" count="1" selected="0">
            <x v="14"/>
          </reference>
        </references>
      </pivotArea>
    </chartFormat>
    <chartFormat chart="10" format="37">
      <pivotArea type="data" outline="0" fieldPosition="0">
        <references count="2">
          <reference field="4294967294" count="1" selected="0">
            <x v="0"/>
          </reference>
          <reference field="2" count="1" selected="0">
            <x v="17"/>
          </reference>
        </references>
      </pivotArea>
    </chartFormat>
    <chartFormat chart="10" format="38">
      <pivotArea type="data" outline="0" fieldPosition="0">
        <references count="2">
          <reference field="4294967294" count="1" selected="0">
            <x v="0"/>
          </reference>
          <reference field="2" count="1" selected="0">
            <x v="40"/>
          </reference>
        </references>
      </pivotArea>
    </chartFormat>
    <chartFormat chart="23" format="39" series="1">
      <pivotArea type="data" outline="0" fieldPosition="0">
        <references count="1">
          <reference field="4294967294" count="1" selected="0">
            <x v="0"/>
          </reference>
        </references>
      </pivotArea>
    </chartFormat>
    <chartFormat chart="23" format="40">
      <pivotArea type="data" outline="0" fieldPosition="0">
        <references count="2">
          <reference field="4294967294" count="1" selected="0">
            <x v="0"/>
          </reference>
          <reference field="2" count="1" selected="0">
            <x v="11"/>
          </reference>
        </references>
      </pivotArea>
    </chartFormat>
    <chartFormat chart="23" format="41">
      <pivotArea type="data" outline="0" fieldPosition="0">
        <references count="2">
          <reference field="4294967294" count="1" selected="0">
            <x v="0"/>
          </reference>
          <reference field="2" count="1" selected="0">
            <x v="14"/>
          </reference>
        </references>
      </pivotArea>
    </chartFormat>
    <chartFormat chart="23" format="42">
      <pivotArea type="data" outline="0" fieldPosition="0">
        <references count="2">
          <reference field="4294967294" count="1" selected="0">
            <x v="0"/>
          </reference>
          <reference field="2" count="1" selected="0">
            <x v="17"/>
          </reference>
        </references>
      </pivotArea>
    </chartFormat>
    <chartFormat chart="23" format="43">
      <pivotArea type="data" outline="0" fieldPosition="0">
        <references count="2">
          <reference field="4294967294" count="1" selected="0">
            <x v="0"/>
          </reference>
          <reference field="2" count="1" selected="0">
            <x v="40"/>
          </reference>
        </references>
      </pivotArea>
    </chartFormat>
    <chartFormat chart="24" format="44" series="1">
      <pivotArea type="data" outline="0" fieldPosition="0">
        <references count="1">
          <reference field="4294967294" count="1" selected="0">
            <x v="0"/>
          </reference>
        </references>
      </pivotArea>
    </chartFormat>
    <chartFormat chart="24" format="45">
      <pivotArea type="data" outline="0" fieldPosition="0">
        <references count="2">
          <reference field="4294967294" count="1" selected="0">
            <x v="0"/>
          </reference>
          <reference field="2" count="1" selected="0">
            <x v="11"/>
          </reference>
        </references>
      </pivotArea>
    </chartFormat>
    <chartFormat chart="24" format="46">
      <pivotArea type="data" outline="0" fieldPosition="0">
        <references count="2">
          <reference field="4294967294" count="1" selected="0">
            <x v="0"/>
          </reference>
          <reference field="2" count="1" selected="0">
            <x v="14"/>
          </reference>
        </references>
      </pivotArea>
    </chartFormat>
    <chartFormat chart="24" format="47">
      <pivotArea type="data" outline="0" fieldPosition="0">
        <references count="2">
          <reference field="4294967294" count="1" selected="0">
            <x v="0"/>
          </reference>
          <reference field="2" count="1" selected="0">
            <x v="17"/>
          </reference>
        </references>
      </pivotArea>
    </chartFormat>
    <chartFormat chart="24" format="48">
      <pivotArea type="data" outline="0" fieldPosition="0">
        <references count="2">
          <reference field="4294967294" count="1" selected="0">
            <x v="0"/>
          </reference>
          <reference field="2" count="1" selected="0">
            <x v="40"/>
          </reference>
        </references>
      </pivotArea>
    </chartFormat>
    <chartFormat chart="5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3B52DC-FD54-7F40-867D-60F9EFF0DE73}" name="Tabella pivot26"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5">
  <location ref="G65:I82" firstHeaderRow="1" firstDataRow="2" firstDataCol="1"/>
  <pivotFields count="8">
    <pivotField compact="0" outline="0" subtotalTop="0" showAll="0" defaultSubtotal="0"/>
    <pivotField compact="0" outline="0" subtotalTop="0" showAll="0" defaultSubtotal="0"/>
    <pivotField axis="axisCol" compact="0" outline="0" showAll="0" defaultSubtotal="0">
      <items count="41">
        <item h="1" x="19"/>
        <item h="1" x="1"/>
        <item h="1" x="18"/>
        <item h="1" x="8"/>
        <item h="1" x="12"/>
        <item h="1" x="9"/>
        <item h="1" x="15"/>
        <item h="1" x="10"/>
        <item h="1" x="11"/>
        <item h="1" x="16"/>
        <item h="1" x="17"/>
        <item x="27"/>
        <item h="1" x="29"/>
        <item h="1" x="28"/>
        <item h="1" x="21"/>
        <item h="1" x="20"/>
        <item h="1" x="22"/>
        <item h="1" x="2"/>
        <item h="1" x="3"/>
        <item h="1" x="4"/>
        <item h="1" x="5"/>
        <item h="1" x="13"/>
        <item h="1" x="14"/>
        <item h="1" x="6"/>
        <item h="1" m="1" x="39"/>
        <item h="1" x="24"/>
        <item h="1" x="23"/>
        <item h="1" x="25"/>
        <item x="30"/>
        <item h="1" x="7"/>
        <item h="1" x="26"/>
        <item h="1" x="34"/>
        <item h="1" x="33"/>
        <item h="1" x="38"/>
        <item h="1"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sortType="descending" defaultSubtotal="0">
      <items count="23">
        <item x="0"/>
        <item x="1"/>
        <item x="2"/>
        <item h="1" x="3"/>
        <item x="4"/>
        <item h="1" x="5"/>
        <item x="6"/>
        <item x="7"/>
        <item x="8"/>
        <item h="1" x="10"/>
        <item x="11"/>
        <item x="12"/>
        <item h="1" x="13"/>
        <item x="14"/>
        <item x="15"/>
        <item h="1" x="16"/>
        <item x="17"/>
        <item x="18"/>
        <item x="19"/>
        <item h="1" x="20"/>
        <item h="1" x="21"/>
        <item x="9"/>
        <item x="22"/>
      </items>
      <autoSortScope>
        <pivotArea dataOnly="0" outline="0" fieldPosition="0">
          <references count="2">
            <reference field="4294967294" count="1" selected="0">
              <x v="0"/>
            </reference>
            <reference field="2" count="1" selected="0">
              <x v="28"/>
            </reference>
          </references>
        </pivotArea>
      </autoSortScope>
    </pivotField>
    <pivotField compact="0" outline="0" subtotalTop="0" showAll="0" defaultSubtotal="0"/>
    <pivotField compact="0" outline="0" showAll="0" defaultSubtotal="0"/>
    <pivotField dataField="1" compact="0" outline="0" showAll="0" defaultSubtotal="0"/>
  </pivotFields>
  <rowFields count="1">
    <field x="4"/>
  </rowFields>
  <rowItems count="16">
    <i>
      <x v="10"/>
    </i>
    <i>
      <x v="21"/>
    </i>
    <i>
      <x v="11"/>
    </i>
    <i>
      <x v="14"/>
    </i>
    <i>
      <x v="1"/>
    </i>
    <i>
      <x v="17"/>
    </i>
    <i>
      <x v="4"/>
    </i>
    <i>
      <x v="22"/>
    </i>
    <i>
      <x v="6"/>
    </i>
    <i>
      <x/>
    </i>
    <i>
      <x v="13"/>
    </i>
    <i>
      <x v="16"/>
    </i>
    <i>
      <x v="8"/>
    </i>
    <i>
      <x v="2"/>
    </i>
    <i>
      <x v="18"/>
    </i>
    <i>
      <x v="7"/>
    </i>
  </rowItems>
  <colFields count="1">
    <field x="2"/>
  </colFields>
  <colItems count="2">
    <i>
      <x v="11"/>
    </i>
    <i>
      <x v="28"/>
    </i>
  </colItems>
  <dataFields count="1">
    <dataField name=" Value" fld="7" baseField="0" baseItem="0" numFmtId="4"/>
  </dataFields>
  <formats count="39">
    <format dxfId="479">
      <pivotArea type="all" dataOnly="0" outline="0" fieldPosition="0"/>
    </format>
    <format dxfId="478">
      <pivotArea outline="0" collapsedLevelsAreSubtotals="1" fieldPosition="0"/>
    </format>
    <format dxfId="477">
      <pivotArea field="2" type="button" dataOnly="0" labelOnly="1" outline="0" axis="axisCol" fieldPosition="0"/>
    </format>
    <format dxfId="476">
      <pivotArea dataOnly="0" labelOnly="1" fieldPosition="0">
        <references count="1">
          <reference field="2" count="0"/>
        </references>
      </pivotArea>
    </format>
    <format dxfId="475">
      <pivotArea dataOnly="0" labelOnly="1" outline="0" axis="axisValues" fieldPosition="0"/>
    </format>
    <format dxfId="474">
      <pivotArea type="all" dataOnly="0" outline="0" fieldPosition="0"/>
    </format>
    <format dxfId="473">
      <pivotArea outline="0" collapsedLevelsAreSubtotals="1" fieldPosition="0"/>
    </format>
    <format dxfId="472">
      <pivotArea field="2" type="button" dataOnly="0" labelOnly="1" outline="0" axis="axisCol" fieldPosition="0"/>
    </format>
    <format dxfId="471">
      <pivotArea dataOnly="0" labelOnly="1" fieldPosition="0">
        <references count="1">
          <reference field="2" count="0"/>
        </references>
      </pivotArea>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field="2" type="button" dataOnly="0" labelOnly="1" outline="0" axis="axisCol" fieldPosition="0"/>
    </format>
    <format dxfId="466">
      <pivotArea dataOnly="0" labelOnly="1" fieldPosition="0">
        <references count="1">
          <reference field="2" count="0"/>
        </references>
      </pivotArea>
    </format>
    <format dxfId="465">
      <pivotArea dataOnly="0" labelOnly="1" outline="0" axis="axisValues" fieldPosition="0"/>
    </format>
    <format dxfId="464">
      <pivotArea type="all" dataOnly="0" outline="0" fieldPosition="0"/>
    </format>
    <format dxfId="463">
      <pivotArea outline="0" collapsedLevelsAreSubtotals="1" fieldPosition="0"/>
    </format>
    <format dxfId="462">
      <pivotArea type="origin" dataOnly="0" labelOnly="1" outline="0" fieldPosition="0"/>
    </format>
    <format dxfId="461">
      <pivotArea field="2" type="button" dataOnly="0" labelOnly="1" outline="0" axis="axisCol" fieldPosition="0"/>
    </format>
    <format dxfId="460">
      <pivotArea field="3" type="button" dataOnly="0" labelOnly="1" outline="0"/>
    </format>
    <format dxfId="459">
      <pivotArea field="4" type="button" dataOnly="0" labelOnly="1" outline="0" axis="axisRow" fieldPosition="0"/>
    </format>
    <format dxfId="458">
      <pivotArea dataOnly="0" labelOnly="1" outline="0" fieldPosition="0">
        <references count="1">
          <reference field="2" count="0"/>
        </references>
      </pivotArea>
    </format>
    <format dxfId="457">
      <pivotArea type="topRight" dataOnly="0" labelOnly="1" outline="0" fieldPosition="0"/>
    </format>
    <format dxfId="456">
      <pivotArea type="all" dataOnly="0" outline="0" fieldPosition="0"/>
    </format>
    <format dxfId="455">
      <pivotArea outline="0" collapsedLevelsAreSubtotals="1" fieldPosition="0"/>
    </format>
    <format dxfId="454">
      <pivotArea type="origin" dataOnly="0" labelOnly="1" outline="0" fieldPosition="0"/>
    </format>
    <format dxfId="453">
      <pivotArea field="2" type="button" dataOnly="0" labelOnly="1" outline="0" axis="axisCol" fieldPosition="0"/>
    </format>
    <format dxfId="452">
      <pivotArea field="3" type="button" dataOnly="0" labelOnly="1" outline="0"/>
    </format>
    <format dxfId="451">
      <pivotArea field="4" type="button" dataOnly="0" labelOnly="1" outline="0" axis="axisRow" fieldPosition="0"/>
    </format>
    <format dxfId="450">
      <pivotArea dataOnly="0" labelOnly="1" outline="0" fieldPosition="0">
        <references count="1">
          <reference field="2" count="0"/>
        </references>
      </pivotArea>
    </format>
    <format dxfId="449">
      <pivotArea type="topRight" dataOnly="0" labelOnly="1" outline="0" fieldPosition="0"/>
    </format>
    <format dxfId="448">
      <pivotArea type="all" dataOnly="0" outline="0" fieldPosition="0"/>
    </format>
    <format dxfId="447">
      <pivotArea outline="0" collapsedLevelsAreSubtotals="1" fieldPosition="0"/>
    </format>
    <format dxfId="446">
      <pivotArea type="origin" dataOnly="0" labelOnly="1" outline="0" fieldPosition="0"/>
    </format>
    <format dxfId="445">
      <pivotArea field="2" type="button" dataOnly="0" labelOnly="1" outline="0" axis="axisCol" fieldPosition="0"/>
    </format>
    <format dxfId="444">
      <pivotArea field="3" type="button" dataOnly="0" labelOnly="1" outline="0"/>
    </format>
    <format dxfId="443">
      <pivotArea field="4" type="button" dataOnly="0" labelOnly="1" outline="0" axis="axisRow" fieldPosition="0"/>
    </format>
    <format dxfId="442">
      <pivotArea dataOnly="0" labelOnly="1" outline="0" fieldPosition="0">
        <references count="1">
          <reference field="2" count="0"/>
        </references>
      </pivotArea>
    </format>
    <format dxfId="441">
      <pivotArea type="topRight" dataOnly="0" labelOnly="1" outline="0"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2" count="1" selected="0">
            <x v="11"/>
          </reference>
        </references>
      </pivotArea>
    </chartFormat>
    <chartFormat chart="4" format="6" series="1">
      <pivotArea type="data" outline="0" fieldPosition="0">
        <references count="2">
          <reference field="4294967294" count="1" selected="0">
            <x v="0"/>
          </reference>
          <reference field="2"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E758EE-E1ED-0143-A7F8-EB7998A29A57}" name="Tabella pivot27"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6">
  <location ref="H90:I107" firstHeaderRow="1" firstDataRow="2" firstDataCol="1"/>
  <pivotFields count="8">
    <pivotField compact="0" outline="0" subtotalTop="0" showAll="0" defaultSubtotal="0"/>
    <pivotField compact="0" outline="0" subtotalTop="0" showAll="0" defaultSubtotal="0"/>
    <pivotField axis="axisCol" compact="0" outline="0" showAll="0" defaultSubtotal="0">
      <items count="41">
        <item h="1" x="19"/>
        <item h="1" x="1"/>
        <item h="1" x="18"/>
        <item h="1" x="8"/>
        <item h="1" x="12"/>
        <item h="1" x="9"/>
        <item x="15"/>
        <item h="1" x="10"/>
        <item h="1" x="11"/>
        <item h="1" x="16"/>
        <item h="1" x="17"/>
        <item h="1" x="27"/>
        <item h="1" x="29"/>
        <item h="1" x="28"/>
        <item h="1" x="21"/>
        <item h="1" x="20"/>
        <item h="1" x="22"/>
        <item h="1" x="2"/>
        <item h="1" x="3"/>
        <item h="1" x="4"/>
        <item h="1" x="5"/>
        <item h="1" x="13"/>
        <item h="1" x="14"/>
        <item h="1" x="6"/>
        <item h="1" m="1" x="39"/>
        <item h="1" x="24"/>
        <item h="1" x="23"/>
        <item h="1" x="25"/>
        <item h="1" x="30"/>
        <item h="1" x="7"/>
        <item h="1" x="26"/>
        <item h="1" x="34"/>
        <item h="1" x="33"/>
        <item h="1" x="38"/>
        <item h="1"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sortType="descending" defaultSubtotal="0">
      <items count="23">
        <item x="0"/>
        <item x="1"/>
        <item x="2"/>
        <item h="1" x="3"/>
        <item x="4"/>
        <item h="1" x="5"/>
        <item x="6"/>
        <item x="7"/>
        <item x="8"/>
        <item h="1" x="10"/>
        <item x="11"/>
        <item x="12"/>
        <item h="1" x="13"/>
        <item x="14"/>
        <item x="15"/>
        <item h="1" x="16"/>
        <item x="17"/>
        <item x="18"/>
        <item x="19"/>
        <item h="1" x="20"/>
        <item h="1" x="21"/>
        <item x="9"/>
        <item x="22"/>
      </items>
      <autoSortScope>
        <pivotArea dataOnly="0" outline="0" fieldPosition="0">
          <references count="2">
            <reference field="4294967294" count="1" selected="0">
              <x v="0"/>
            </reference>
            <reference field="2" count="1" selected="0">
              <x v="6"/>
            </reference>
          </references>
        </pivotArea>
      </autoSortScope>
    </pivotField>
    <pivotField compact="0" outline="0" subtotalTop="0" showAll="0" defaultSubtotal="0"/>
    <pivotField compact="0" outline="0" showAll="0" defaultSubtotal="0"/>
    <pivotField dataField="1" compact="0" outline="0" showAll="0" defaultSubtotal="0"/>
  </pivotFields>
  <rowFields count="1">
    <field x="4"/>
  </rowFields>
  <rowItems count="16">
    <i>
      <x v="18"/>
    </i>
    <i>
      <x/>
    </i>
    <i>
      <x v="1"/>
    </i>
    <i>
      <x v="7"/>
    </i>
    <i>
      <x v="6"/>
    </i>
    <i>
      <x v="8"/>
    </i>
    <i>
      <x v="4"/>
    </i>
    <i>
      <x v="2"/>
    </i>
    <i>
      <x v="10"/>
    </i>
    <i>
      <x v="11"/>
    </i>
    <i>
      <x v="22"/>
    </i>
    <i>
      <x v="17"/>
    </i>
    <i>
      <x v="14"/>
    </i>
    <i>
      <x v="21"/>
    </i>
    <i>
      <x v="16"/>
    </i>
    <i>
      <x v="13"/>
    </i>
  </rowItems>
  <colFields count="1">
    <field x="2"/>
  </colFields>
  <colItems count="1">
    <i>
      <x v="6"/>
    </i>
  </colItems>
  <dataFields count="1">
    <dataField name=" Value" fld="7" baseField="0" baseItem="0" numFmtId="4"/>
  </dataFields>
  <formats count="39">
    <format dxfId="518">
      <pivotArea type="all" dataOnly="0" outline="0" fieldPosition="0"/>
    </format>
    <format dxfId="517">
      <pivotArea outline="0" collapsedLevelsAreSubtotals="1" fieldPosition="0"/>
    </format>
    <format dxfId="516">
      <pivotArea field="2" type="button" dataOnly="0" labelOnly="1" outline="0" axis="axisCol" fieldPosition="0"/>
    </format>
    <format dxfId="515">
      <pivotArea dataOnly="0" labelOnly="1" fieldPosition="0">
        <references count="1">
          <reference field="2" count="0"/>
        </references>
      </pivotArea>
    </format>
    <format dxfId="514">
      <pivotArea dataOnly="0" labelOnly="1" outline="0" axis="axisValues" fieldPosition="0"/>
    </format>
    <format dxfId="513">
      <pivotArea type="all" dataOnly="0" outline="0" fieldPosition="0"/>
    </format>
    <format dxfId="512">
      <pivotArea outline="0" collapsedLevelsAreSubtotals="1" fieldPosition="0"/>
    </format>
    <format dxfId="511">
      <pivotArea field="2" type="button" dataOnly="0" labelOnly="1" outline="0" axis="axisCol" fieldPosition="0"/>
    </format>
    <format dxfId="510">
      <pivotArea dataOnly="0" labelOnly="1" fieldPosition="0">
        <references count="1">
          <reference field="2" count="0"/>
        </references>
      </pivotArea>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field="2" type="button" dataOnly="0" labelOnly="1" outline="0" axis="axisCol" fieldPosition="0"/>
    </format>
    <format dxfId="505">
      <pivotArea dataOnly="0" labelOnly="1" fieldPosition="0">
        <references count="1">
          <reference field="2" count="0"/>
        </references>
      </pivotArea>
    </format>
    <format dxfId="504">
      <pivotArea dataOnly="0" labelOnly="1" outline="0" axis="axisValues" fieldPosition="0"/>
    </format>
    <format dxfId="503">
      <pivotArea type="all" dataOnly="0" outline="0" fieldPosition="0"/>
    </format>
    <format dxfId="502">
      <pivotArea outline="0" collapsedLevelsAreSubtotals="1" fieldPosition="0"/>
    </format>
    <format dxfId="501">
      <pivotArea type="origin" dataOnly="0" labelOnly="1" outline="0" fieldPosition="0"/>
    </format>
    <format dxfId="500">
      <pivotArea field="2" type="button" dataOnly="0" labelOnly="1" outline="0" axis="axisCol" fieldPosition="0"/>
    </format>
    <format dxfId="499">
      <pivotArea field="3" type="button" dataOnly="0" labelOnly="1" outline="0"/>
    </format>
    <format dxfId="498">
      <pivotArea field="4" type="button" dataOnly="0" labelOnly="1" outline="0" axis="axisRow" fieldPosition="0"/>
    </format>
    <format dxfId="497">
      <pivotArea dataOnly="0" labelOnly="1" outline="0" fieldPosition="0">
        <references count="1">
          <reference field="2" count="0"/>
        </references>
      </pivotArea>
    </format>
    <format dxfId="496">
      <pivotArea type="topRight" dataOnly="0" labelOnly="1" outline="0" fieldPosition="0"/>
    </format>
    <format dxfId="495">
      <pivotArea type="all" dataOnly="0" outline="0" fieldPosition="0"/>
    </format>
    <format dxfId="494">
      <pivotArea outline="0" collapsedLevelsAreSubtotals="1" fieldPosition="0"/>
    </format>
    <format dxfId="493">
      <pivotArea type="origin" dataOnly="0" labelOnly="1" outline="0" fieldPosition="0"/>
    </format>
    <format dxfId="492">
      <pivotArea field="2" type="button" dataOnly="0" labelOnly="1" outline="0" axis="axisCol" fieldPosition="0"/>
    </format>
    <format dxfId="491">
      <pivotArea field="3" type="button" dataOnly="0" labelOnly="1" outline="0"/>
    </format>
    <format dxfId="490">
      <pivotArea field="4" type="button" dataOnly="0" labelOnly="1" outline="0" axis="axisRow" fieldPosition="0"/>
    </format>
    <format dxfId="489">
      <pivotArea dataOnly="0" labelOnly="1" outline="0" fieldPosition="0">
        <references count="1">
          <reference field="2" count="0"/>
        </references>
      </pivotArea>
    </format>
    <format dxfId="488">
      <pivotArea type="topRight" dataOnly="0" labelOnly="1" outline="0" fieldPosition="0"/>
    </format>
    <format dxfId="487">
      <pivotArea type="all" dataOnly="0" outline="0" fieldPosition="0"/>
    </format>
    <format dxfId="486">
      <pivotArea outline="0" collapsedLevelsAreSubtotals="1" fieldPosition="0"/>
    </format>
    <format dxfId="485">
      <pivotArea type="origin" dataOnly="0" labelOnly="1" outline="0" fieldPosition="0"/>
    </format>
    <format dxfId="484">
      <pivotArea field="2" type="button" dataOnly="0" labelOnly="1" outline="0" axis="axisCol" fieldPosition="0"/>
    </format>
    <format dxfId="483">
      <pivotArea field="3" type="button" dataOnly="0" labelOnly="1" outline="0"/>
    </format>
    <format dxfId="482">
      <pivotArea field="4" type="button" dataOnly="0" labelOnly="1" outline="0" axis="axisRow" fieldPosition="0"/>
    </format>
    <format dxfId="481">
      <pivotArea dataOnly="0" labelOnly="1" outline="0" fieldPosition="0">
        <references count="1">
          <reference field="2" count="0"/>
        </references>
      </pivotArea>
    </format>
    <format dxfId="480">
      <pivotArea type="topRight" dataOnly="0" labelOnly="1" outline="0" fieldPosition="0"/>
    </format>
  </formats>
  <chartFormats count="2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28"/>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8"/>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7"/>
          </reference>
        </references>
      </pivotArea>
    </chartFormat>
    <chartFormat chart="5" format="7">
      <pivotArea type="data" outline="0" fieldPosition="0">
        <references count="2">
          <reference field="4294967294" count="1" selected="0">
            <x v="0"/>
          </reference>
          <reference field="4" count="1" selected="0">
            <x v="6"/>
          </reference>
        </references>
      </pivotArea>
    </chartFormat>
    <chartFormat chart="5" format="8">
      <pivotArea type="data" outline="0" fieldPosition="0">
        <references count="2">
          <reference field="4294967294" count="1" selected="0">
            <x v="0"/>
          </reference>
          <reference field="4" count="1" selected="0">
            <x v="8"/>
          </reference>
        </references>
      </pivotArea>
    </chartFormat>
    <chartFormat chart="5" format="9">
      <pivotArea type="data" outline="0" fieldPosition="0">
        <references count="2">
          <reference field="4294967294" count="1" selected="0">
            <x v="0"/>
          </reference>
          <reference field="4" count="1" selected="0">
            <x v="19"/>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10"/>
          </reference>
        </references>
      </pivotArea>
    </chartFormat>
    <chartFormat chart="5" format="12">
      <pivotArea type="data" outline="0" fieldPosition="0">
        <references count="2">
          <reference field="4294967294" count="1" selected="0">
            <x v="0"/>
          </reference>
          <reference field="4" count="1" selected="0">
            <x v="11"/>
          </reference>
        </references>
      </pivotArea>
    </chartFormat>
    <chartFormat chart="5" format="13">
      <pivotArea type="data" outline="0" fieldPosition="0">
        <references count="2">
          <reference field="4294967294" count="1" selected="0">
            <x v="0"/>
          </reference>
          <reference field="4" count="1" selected="0">
            <x v="9"/>
          </reference>
        </references>
      </pivotArea>
    </chartFormat>
    <chartFormat chart="5" format="14">
      <pivotArea type="data" outline="0" fieldPosition="0">
        <references count="2">
          <reference field="4294967294" count="1" selected="0">
            <x v="0"/>
          </reference>
          <reference field="4" count="1" selected="0">
            <x v="15"/>
          </reference>
        </references>
      </pivotArea>
    </chartFormat>
    <chartFormat chart="5" format="15">
      <pivotArea type="data" outline="0" fieldPosition="0">
        <references count="2">
          <reference field="4294967294" count="1" selected="0">
            <x v="0"/>
          </reference>
          <reference field="4" count="1" selected="0">
            <x v="17"/>
          </reference>
        </references>
      </pivotArea>
    </chartFormat>
    <chartFormat chart="5" format="16">
      <pivotArea type="data" outline="0" fieldPosition="0">
        <references count="2">
          <reference field="4294967294" count="1" selected="0">
            <x v="0"/>
          </reference>
          <reference field="4" count="1" selected="0">
            <x v="14"/>
          </reference>
        </references>
      </pivotArea>
    </chartFormat>
    <chartFormat chart="5" format="17">
      <pivotArea type="data" outline="0" fieldPosition="0">
        <references count="2">
          <reference field="4294967294" count="1" selected="0">
            <x v="0"/>
          </reference>
          <reference field="4" count="1" selected="0">
            <x v="21"/>
          </reference>
        </references>
      </pivotArea>
    </chartFormat>
    <chartFormat chart="5" format="18">
      <pivotArea type="data" outline="0" fieldPosition="0">
        <references count="2">
          <reference field="4294967294" count="1" selected="0">
            <x v="0"/>
          </reference>
          <reference field="4" count="1" selected="0">
            <x v="16"/>
          </reference>
        </references>
      </pivotArea>
    </chartFormat>
    <chartFormat chart="5" format="19">
      <pivotArea type="data" outline="0" fieldPosition="0">
        <references count="2">
          <reference field="4294967294" count="1" selected="0">
            <x v="0"/>
          </reference>
          <reference field="4" count="1" selected="0">
            <x v="22"/>
          </reference>
        </references>
      </pivotArea>
    </chartFormat>
    <chartFormat chart="5" format="20">
      <pivotArea type="data" outline="0" fieldPosition="0">
        <references count="2">
          <reference field="4294967294" count="1" selected="0">
            <x v="0"/>
          </reference>
          <reference field="4" count="1" selected="0">
            <x v="13"/>
          </reference>
        </references>
      </pivotArea>
    </chartFormat>
    <chartFormat chart="5" format="2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5E8BE1-7CF0-EC4D-9BE5-F5F8CD8CF4AD}" name="Tabella pivot25"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4">
  <location ref="A65:C81" firstHeaderRow="2" firstDataRow="2" firstDataCol="2"/>
  <pivotFields count="8">
    <pivotField compact="0" outline="0" subtotalTop="0" showAll="0" defaultSubtotal="0"/>
    <pivotField compact="0" outline="0" subtotalTop="0" showAll="0" defaultSubtotal="0"/>
    <pivotField axis="axisRow" compact="0" outline="0" showAll="0" defaultSubtotal="0">
      <items count="41">
        <item h="1" x="19"/>
        <item h="1" x="1"/>
        <item h="1" x="18"/>
        <item h="1" x="8"/>
        <item h="1" x="12"/>
        <item h="1" x="9"/>
        <item h="1" x="15"/>
        <item h="1" x="10"/>
        <item h="1" x="11"/>
        <item h="1" x="16"/>
        <item h="1" x="17"/>
        <item h="1" x="27"/>
        <item h="1" x="29"/>
        <item h="1" x="28"/>
        <item h="1" x="21"/>
        <item h="1" x="20"/>
        <item h="1" x="22"/>
        <item h="1" x="2"/>
        <item h="1" x="3"/>
        <item h="1" x="4"/>
        <item h="1" x="5"/>
        <item h="1" x="13"/>
        <item h="1" x="14"/>
        <item h="1" x="6"/>
        <item h="1" m="1" x="39"/>
        <item h="1" x="24"/>
        <item h="1" x="23"/>
        <item h="1" x="25"/>
        <item h="1" x="30"/>
        <item h="1" x="7"/>
        <item h="1" x="26"/>
        <item h="1" x="34"/>
        <item h="1" x="33"/>
        <item h="1" x="38"/>
        <item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sortType="descending" defaultSubtotal="0">
      <items count="23">
        <item x="0"/>
        <item x="1"/>
        <item x="2"/>
        <item h="1" x="3"/>
        <item x="4"/>
        <item h="1" x="5"/>
        <item x="6"/>
        <item x="7"/>
        <item x="8"/>
        <item h="1" x="10"/>
        <item x="11"/>
        <item x="12"/>
        <item h="1" x="13"/>
        <item x="14"/>
        <item x="15"/>
        <item h="1" x="16"/>
        <item x="17"/>
        <item x="18"/>
        <item x="19"/>
        <item h="1" x="20"/>
        <item h="1" x="21"/>
        <item x="9"/>
        <item h="1" x="22"/>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dataField="1" compact="0" outline="0" showAll="0" defaultSubtotal="0"/>
  </pivotFields>
  <rowFields count="2">
    <field x="2"/>
    <field x="4"/>
  </rowFields>
  <rowItems count="15">
    <i>
      <x v="34"/>
      <x v="10"/>
    </i>
    <i r="1">
      <x v="17"/>
    </i>
    <i r="1">
      <x v="13"/>
    </i>
    <i r="1">
      <x v="8"/>
    </i>
    <i r="1">
      <x v="4"/>
    </i>
    <i r="1">
      <x v="11"/>
    </i>
    <i r="1">
      <x v="14"/>
    </i>
    <i r="1">
      <x v="1"/>
    </i>
    <i r="1">
      <x/>
    </i>
    <i r="1">
      <x v="7"/>
    </i>
    <i r="1">
      <x v="18"/>
    </i>
    <i r="1">
      <x v="2"/>
    </i>
    <i r="1">
      <x v="21"/>
    </i>
    <i r="1">
      <x v="6"/>
    </i>
    <i r="1">
      <x v="16"/>
    </i>
  </rowItems>
  <colItems count="1">
    <i/>
  </colItems>
  <dataFields count="1">
    <dataField name=" Value" fld="7" baseField="0" baseItem="0" numFmtId="4"/>
  </dataFields>
  <formats count="40">
    <format dxfId="558">
      <pivotArea type="all" dataOnly="0" outline="0" fieldPosition="0"/>
    </format>
    <format dxfId="557">
      <pivotArea outline="0" collapsedLevelsAreSubtotals="1" fieldPosition="0"/>
    </format>
    <format dxfId="556">
      <pivotArea field="2" type="button" dataOnly="0" labelOnly="1" outline="0" axis="axisRow" fieldPosition="0"/>
    </format>
    <format dxfId="555">
      <pivotArea dataOnly="0" labelOnly="1" fieldPosition="0">
        <references count="1">
          <reference field="2" count="0"/>
        </references>
      </pivotArea>
    </format>
    <format dxfId="554">
      <pivotArea dataOnly="0" labelOnly="1" outline="0" axis="axisValues" fieldPosition="0"/>
    </format>
    <format dxfId="553">
      <pivotArea type="all" dataOnly="0" outline="0" fieldPosition="0"/>
    </format>
    <format dxfId="552">
      <pivotArea outline="0" collapsedLevelsAreSubtotals="1" fieldPosition="0"/>
    </format>
    <format dxfId="551">
      <pivotArea field="2" type="button" dataOnly="0" labelOnly="1" outline="0" axis="axisRow" fieldPosition="0"/>
    </format>
    <format dxfId="550">
      <pivotArea dataOnly="0" labelOnly="1" fieldPosition="0">
        <references count="1">
          <reference field="2" count="0"/>
        </references>
      </pivotArea>
    </format>
    <format dxfId="549">
      <pivotArea dataOnly="0" labelOnly="1" outline="0" axis="axisValues" fieldPosition="0"/>
    </format>
    <format dxfId="548">
      <pivotArea type="all" dataOnly="0" outline="0" fieldPosition="0"/>
    </format>
    <format dxfId="547">
      <pivotArea outline="0" collapsedLevelsAreSubtotals="1" fieldPosition="0"/>
    </format>
    <format dxfId="546">
      <pivotArea field="2" type="button" dataOnly="0" labelOnly="1" outline="0" axis="axisRow" fieldPosition="0"/>
    </format>
    <format dxfId="545">
      <pivotArea dataOnly="0" labelOnly="1" fieldPosition="0">
        <references count="1">
          <reference field="2" count="0"/>
        </references>
      </pivotArea>
    </format>
    <format dxfId="544">
      <pivotArea dataOnly="0" labelOnly="1" outline="0" axis="axisValues" fieldPosition="0"/>
    </format>
    <format dxfId="543">
      <pivotArea type="all" dataOnly="0" outline="0" fieldPosition="0"/>
    </format>
    <format dxfId="542">
      <pivotArea outline="0" collapsedLevelsAreSubtotals="1" fieldPosition="0"/>
    </format>
    <format dxfId="541">
      <pivotArea type="origin" dataOnly="0" labelOnly="1" outline="0" fieldPosition="0"/>
    </format>
    <format dxfId="540">
      <pivotArea field="2" type="button" dataOnly="0" labelOnly="1" outline="0" axis="axisRow" fieldPosition="0"/>
    </format>
    <format dxfId="539">
      <pivotArea field="3" type="button" dataOnly="0" labelOnly="1" outline="0"/>
    </format>
    <format dxfId="538">
      <pivotArea field="4" type="button" dataOnly="0" labelOnly="1" outline="0" axis="axisRow" fieldPosition="1"/>
    </format>
    <format dxfId="537">
      <pivotArea dataOnly="0" labelOnly="1" outline="0" fieldPosition="0">
        <references count="1">
          <reference field="2" count="0"/>
        </references>
      </pivotArea>
    </format>
    <format dxfId="536">
      <pivotArea type="topRight" dataOnly="0" labelOnly="1" outline="0" fieldPosition="0"/>
    </format>
    <format dxfId="535">
      <pivotArea type="all" dataOnly="0" outline="0" fieldPosition="0"/>
    </format>
    <format dxfId="534">
      <pivotArea outline="0" collapsedLevelsAreSubtotals="1" fieldPosition="0"/>
    </format>
    <format dxfId="533">
      <pivotArea type="origin" dataOnly="0" labelOnly="1" outline="0" fieldPosition="0"/>
    </format>
    <format dxfId="532">
      <pivotArea field="2" type="button" dataOnly="0" labelOnly="1" outline="0" axis="axisRow" fieldPosition="0"/>
    </format>
    <format dxfId="531">
      <pivotArea field="3" type="button" dataOnly="0" labelOnly="1" outline="0"/>
    </format>
    <format dxfId="530">
      <pivotArea field="4" type="button" dataOnly="0" labelOnly="1" outline="0" axis="axisRow" fieldPosition="1"/>
    </format>
    <format dxfId="529">
      <pivotArea dataOnly="0" labelOnly="1" outline="0" fieldPosition="0">
        <references count="1">
          <reference field="2" count="0"/>
        </references>
      </pivotArea>
    </format>
    <format dxfId="528">
      <pivotArea type="topRight" dataOnly="0" labelOnly="1" outline="0" fieldPosition="0"/>
    </format>
    <format dxfId="527">
      <pivotArea type="all" dataOnly="0" outline="0" fieldPosition="0"/>
    </format>
    <format dxfId="526">
      <pivotArea outline="0" collapsedLevelsAreSubtotals="1" fieldPosition="0"/>
    </format>
    <format dxfId="525">
      <pivotArea field="3" type="button" dataOnly="0" labelOnly="1" outline="0"/>
    </format>
    <format dxfId="524">
      <pivotArea type="topRight" dataOnly="0" labelOnly="1" outline="0" fieldPosition="0"/>
    </format>
    <format dxfId="523">
      <pivotArea type="origin" dataOnly="0" labelOnly="1" outline="0" fieldPosition="0"/>
    </format>
    <format dxfId="522">
      <pivotArea field="2" type="button" dataOnly="0" labelOnly="1" outline="0" axis="axisRow" fieldPosition="0"/>
    </format>
    <format dxfId="521">
      <pivotArea field="4" type="button" dataOnly="0" labelOnly="1" outline="0" axis="axisRow" fieldPosition="1"/>
    </format>
    <format dxfId="520">
      <pivotArea dataOnly="0" labelOnly="1" outline="0" fieldPosition="0">
        <references count="1">
          <reference field="2" count="0"/>
        </references>
      </pivotArea>
    </format>
    <format dxfId="519">
      <pivotArea dataOnly="0" labelOnly="1" outline="0" fieldPosition="0">
        <references count="2">
          <reference field="2" count="0" selected="0"/>
          <reference field="4" count="0"/>
        </references>
      </pivotArea>
    </format>
  </formats>
  <chartFormats count="2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2" count="1" selected="0">
            <x v="34"/>
          </reference>
          <reference field="4" count="1" selected="0">
            <x v="19"/>
          </reference>
        </references>
      </pivotArea>
    </chartFormat>
    <chartFormat chart="3" format="4">
      <pivotArea type="data" outline="0" fieldPosition="0">
        <references count="3">
          <reference field="4294967294" count="1" selected="0">
            <x v="0"/>
          </reference>
          <reference field="2" count="1" selected="0">
            <x v="34"/>
          </reference>
          <reference field="4" count="1" selected="0">
            <x v="10"/>
          </reference>
        </references>
      </pivotArea>
    </chartFormat>
    <chartFormat chart="3" format="5">
      <pivotArea type="data" outline="0" fieldPosition="0">
        <references count="3">
          <reference field="4294967294" count="1" selected="0">
            <x v="0"/>
          </reference>
          <reference field="2" count="1" selected="0">
            <x v="34"/>
          </reference>
          <reference field="4" count="1" selected="0">
            <x v="15"/>
          </reference>
        </references>
      </pivotArea>
    </chartFormat>
    <chartFormat chart="3" format="6">
      <pivotArea type="data" outline="0" fieldPosition="0">
        <references count="3">
          <reference field="4294967294" count="1" selected="0">
            <x v="0"/>
          </reference>
          <reference field="2" count="1" selected="0">
            <x v="34"/>
          </reference>
          <reference field="4" count="1" selected="0">
            <x v="13"/>
          </reference>
        </references>
      </pivotArea>
    </chartFormat>
    <chartFormat chart="3" format="7">
      <pivotArea type="data" outline="0" fieldPosition="0">
        <references count="3">
          <reference field="4294967294" count="1" selected="0">
            <x v="0"/>
          </reference>
          <reference field="2" count="1" selected="0">
            <x v="34"/>
          </reference>
          <reference field="4" count="1" selected="0">
            <x v="17"/>
          </reference>
        </references>
      </pivotArea>
    </chartFormat>
    <chartFormat chart="3" format="8">
      <pivotArea type="data" outline="0" fieldPosition="0">
        <references count="3">
          <reference field="4294967294" count="1" selected="0">
            <x v="0"/>
          </reference>
          <reference field="2" count="1" selected="0">
            <x v="34"/>
          </reference>
          <reference field="4" count="1" selected="0">
            <x v="8"/>
          </reference>
        </references>
      </pivotArea>
    </chartFormat>
    <chartFormat chart="3" format="9">
      <pivotArea type="data" outline="0" fieldPosition="0">
        <references count="3">
          <reference field="4294967294" count="1" selected="0">
            <x v="0"/>
          </reference>
          <reference field="2" count="1" selected="0">
            <x v="34"/>
          </reference>
          <reference field="4" count="1" selected="0">
            <x v="4"/>
          </reference>
        </references>
      </pivotArea>
    </chartFormat>
    <chartFormat chart="3" format="10">
      <pivotArea type="data" outline="0" fieldPosition="0">
        <references count="3">
          <reference field="4294967294" count="1" selected="0">
            <x v="0"/>
          </reference>
          <reference field="2" count="1" selected="0">
            <x v="34"/>
          </reference>
          <reference field="4" count="1" selected="0">
            <x v="11"/>
          </reference>
        </references>
      </pivotArea>
    </chartFormat>
    <chartFormat chart="3" format="11">
      <pivotArea type="data" outline="0" fieldPosition="0">
        <references count="3">
          <reference field="4294967294" count="1" selected="0">
            <x v="0"/>
          </reference>
          <reference field="2" count="1" selected="0">
            <x v="34"/>
          </reference>
          <reference field="4" count="1" selected="0">
            <x v="1"/>
          </reference>
        </references>
      </pivotArea>
    </chartFormat>
    <chartFormat chart="3" format="12">
      <pivotArea type="data" outline="0" fieldPosition="0">
        <references count="3">
          <reference field="4294967294" count="1" selected="0">
            <x v="0"/>
          </reference>
          <reference field="2" count="1" selected="0">
            <x v="34"/>
          </reference>
          <reference field="4" count="1" selected="0">
            <x v="14"/>
          </reference>
        </references>
      </pivotArea>
    </chartFormat>
    <chartFormat chart="3" format="13">
      <pivotArea type="data" outline="0" fieldPosition="0">
        <references count="3">
          <reference field="4294967294" count="1" selected="0">
            <x v="0"/>
          </reference>
          <reference field="2" count="1" selected="0">
            <x v="34"/>
          </reference>
          <reference field="4" count="1" selected="0">
            <x v="9"/>
          </reference>
        </references>
      </pivotArea>
    </chartFormat>
    <chartFormat chart="3" format="14">
      <pivotArea type="data" outline="0" fieldPosition="0">
        <references count="3">
          <reference field="4294967294" count="1" selected="0">
            <x v="0"/>
          </reference>
          <reference field="2" count="1" selected="0">
            <x v="34"/>
          </reference>
          <reference field="4" count="1" selected="0">
            <x v="0"/>
          </reference>
        </references>
      </pivotArea>
    </chartFormat>
    <chartFormat chart="3" format="15">
      <pivotArea type="data" outline="0" fieldPosition="0">
        <references count="3">
          <reference field="4294967294" count="1" selected="0">
            <x v="0"/>
          </reference>
          <reference field="2" count="1" selected="0">
            <x v="34"/>
          </reference>
          <reference field="4" count="1" selected="0">
            <x v="7"/>
          </reference>
        </references>
      </pivotArea>
    </chartFormat>
    <chartFormat chart="3" format="16">
      <pivotArea type="data" outline="0" fieldPosition="0">
        <references count="3">
          <reference field="4294967294" count="1" selected="0">
            <x v="0"/>
          </reference>
          <reference field="2" count="1" selected="0">
            <x v="34"/>
          </reference>
          <reference field="4" count="1" selected="0">
            <x v="18"/>
          </reference>
        </references>
      </pivotArea>
    </chartFormat>
    <chartFormat chart="3" format="17">
      <pivotArea type="data" outline="0" fieldPosition="0">
        <references count="3">
          <reference field="4294967294" count="1" selected="0">
            <x v="0"/>
          </reference>
          <reference field="2" count="1" selected="0">
            <x v="34"/>
          </reference>
          <reference field="4" count="1" selected="0">
            <x v="2"/>
          </reference>
        </references>
      </pivotArea>
    </chartFormat>
    <chartFormat chart="3" format="18">
      <pivotArea type="data" outline="0" fieldPosition="0">
        <references count="3">
          <reference field="4294967294" count="1" selected="0">
            <x v="0"/>
          </reference>
          <reference field="2" count="1" selected="0">
            <x v="34"/>
          </reference>
          <reference field="4" count="1" selected="0">
            <x v="21"/>
          </reference>
        </references>
      </pivotArea>
    </chartFormat>
    <chartFormat chart="3" format="19">
      <pivotArea type="data" outline="0" fieldPosition="0">
        <references count="3">
          <reference field="4294967294" count="1" selected="0">
            <x v="0"/>
          </reference>
          <reference field="2" count="1" selected="0">
            <x v="34"/>
          </reference>
          <reference field="4" count="1" selected="0">
            <x v="6"/>
          </reference>
        </references>
      </pivotArea>
    </chartFormat>
    <chartFormat chart="3" format="20">
      <pivotArea type="data" outline="0" fieldPosition="0">
        <references count="3">
          <reference field="4294967294" count="1" selected="0">
            <x v="0"/>
          </reference>
          <reference field="2" count="1" selected="0">
            <x v="34"/>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3211E08-01A8-8149-9841-4378C1BA9ACE}" name="Tabella pivot8"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8">
  <location ref="A93:F98" firstHeaderRow="1" firstDataRow="2" firstDataCol="1"/>
  <pivotFields count="8">
    <pivotField compact="0" outline="0" subtotalTop="0" showAll="0">
      <items count="6">
        <item h="1" x="0"/>
        <item h="1" x="1"/>
        <item x="2"/>
        <item h="1" x="3"/>
        <item h="1" x="4"/>
        <item t="default"/>
      </items>
    </pivotField>
    <pivotField compact="0" outline="0" subtotalTop="0" showAll="0" defaultSubtotal="0">
      <items count="31">
        <item h="1" x="0"/>
        <item h="1" x="1"/>
        <item x="2"/>
        <item h="1" x="3"/>
        <item h="1" x="4"/>
        <item x="5"/>
        <item h="1" x="6"/>
        <item h="1" x="7"/>
        <item h="1" x="8"/>
        <item x="9"/>
        <item x="10"/>
        <item h="1" x="11"/>
        <item h="1" x="12"/>
        <item x="13"/>
        <item h="1" x="14"/>
        <item h="1" x="15"/>
        <item x="16"/>
        <item h="1" x="17"/>
        <item h="1" x="18"/>
        <item h="1" x="19"/>
        <item x="20"/>
        <item x="21"/>
        <item x="22"/>
        <item x="23"/>
        <item h="1" x="24"/>
        <item h="1" x="25"/>
        <item x="26"/>
        <item x="27"/>
        <item h="1" x="28"/>
        <item h="1" x="29"/>
        <item h="1" x="30"/>
      </items>
    </pivotField>
    <pivotField axis="axisRow" compact="0" outline="0" showAll="0" defaultSubtotal="0">
      <items count="41">
        <item x="19"/>
        <item x="1"/>
        <item x="18"/>
        <item x="8"/>
        <item x="12"/>
        <item x="9"/>
        <item x="15"/>
        <item x="16"/>
        <item x="17"/>
        <item x="11"/>
        <item x="27"/>
        <item x="29"/>
        <item x="28"/>
        <item x="21"/>
        <item x="20"/>
        <item x="22"/>
        <item x="2"/>
        <item x="3"/>
        <item x="4"/>
        <item x="5"/>
        <item x="13"/>
        <item x="14"/>
        <item x="6"/>
        <item h="1" m="1" x="39"/>
        <item x="24"/>
        <item x="23"/>
        <item x="25"/>
        <item x="10"/>
        <item x="30"/>
        <item x="7"/>
        <item x="26"/>
        <item x="34"/>
        <item x="33"/>
        <item x="38"/>
        <item x="35"/>
        <item x="36"/>
        <item x="32"/>
        <item x="31"/>
        <item x="37"/>
        <item h="1" f="1" x="40"/>
        <item h="1" x="0"/>
      </items>
    </pivotField>
    <pivotField compact="0" outline="0" multipleItemSelectionAllowed="1" showAll="0" defaultSubtotal="0">
      <items count="2">
        <item h="1" m="1" x="1"/>
        <item x="0"/>
      </items>
    </pivotField>
    <pivotField axis="axisCol" compact="0" outline="0" showAll="0" defaultSubtotal="0">
      <items count="23">
        <item h="1" x="0"/>
        <item h="1" x="1"/>
        <item h="1" x="2"/>
        <item h="1" x="3"/>
        <item h="1" x="4"/>
        <item h="1" x="5"/>
        <item h="1" x="6"/>
        <item x="12"/>
        <item x="7"/>
        <item x="8"/>
        <item h="1" x="10"/>
        <item h="1" x="11"/>
        <item h="1" x="13"/>
        <item h="1" x="14"/>
        <item h="1" x="15"/>
        <item h="1" x="16"/>
        <item h="1" x="17"/>
        <item x="18"/>
        <item h="1" x="19"/>
        <item h="1" x="20"/>
        <item h="1" x="21"/>
        <item h="1" x="9"/>
        <item x="22"/>
      </items>
    </pivotField>
    <pivotField compact="0" outline="0" subtotalTop="0" showAll="0" defaultSubtotal="0"/>
    <pivotField compact="0" outline="0" showAll="0" defaultSubtotal="0"/>
    <pivotField dataField="1" compact="0" outline="0" showAll="0" defaultSubtotal="0"/>
  </pivotFields>
  <rowFields count="1">
    <field x="2"/>
  </rowFields>
  <rowItems count="4">
    <i>
      <x v="11"/>
    </i>
    <i>
      <x v="12"/>
    </i>
    <i>
      <x v="28"/>
    </i>
    <i>
      <x v="37"/>
    </i>
  </rowItems>
  <colFields count="1">
    <field x="4"/>
  </colFields>
  <colItems count="5">
    <i>
      <x v="7"/>
    </i>
    <i>
      <x v="8"/>
    </i>
    <i>
      <x v="9"/>
    </i>
    <i>
      <x v="17"/>
    </i>
    <i>
      <x v="22"/>
    </i>
  </colItems>
  <dataFields count="1">
    <dataField name=" Value" fld="7" baseField="0" baseItem="0" numFmtId="4"/>
  </dataFields>
  <formats count="42">
    <format dxfId="600">
      <pivotArea type="all" dataOnly="0" outline="0" fieldPosition="0"/>
    </format>
    <format dxfId="599">
      <pivotArea outline="0" collapsedLevelsAreSubtotals="1" fieldPosition="0"/>
    </format>
    <format dxfId="598">
      <pivotArea field="2" type="button" dataOnly="0" labelOnly="1" outline="0" axis="axisRow" fieldPosition="0"/>
    </format>
    <format dxfId="597">
      <pivotArea dataOnly="0" labelOnly="1" fieldPosition="0">
        <references count="1">
          <reference field="2" count="0"/>
        </references>
      </pivotArea>
    </format>
    <format dxfId="596">
      <pivotArea dataOnly="0" labelOnly="1" outline="0" axis="axisValues" fieldPosition="0"/>
    </format>
    <format dxfId="595">
      <pivotArea type="all" dataOnly="0" outline="0" fieldPosition="0"/>
    </format>
    <format dxfId="594">
      <pivotArea outline="0" collapsedLevelsAreSubtotals="1" fieldPosition="0"/>
    </format>
    <format dxfId="593">
      <pivotArea field="2" type="button" dataOnly="0" labelOnly="1" outline="0" axis="axisRow" fieldPosition="0"/>
    </format>
    <format dxfId="592">
      <pivotArea dataOnly="0" labelOnly="1" fieldPosition="0">
        <references count="1">
          <reference field="2" count="0"/>
        </references>
      </pivotArea>
    </format>
    <format dxfId="591">
      <pivotArea dataOnly="0" labelOnly="1" outline="0" axis="axisValues" fieldPosition="0"/>
    </format>
    <format dxfId="590">
      <pivotArea type="all" dataOnly="0" outline="0" fieldPosition="0"/>
    </format>
    <format dxfId="589">
      <pivotArea outline="0" collapsedLevelsAreSubtotals="1" fieldPosition="0"/>
    </format>
    <format dxfId="588">
      <pivotArea field="2" type="button" dataOnly="0" labelOnly="1" outline="0" axis="axisRow" fieldPosition="0"/>
    </format>
    <format dxfId="587">
      <pivotArea dataOnly="0" labelOnly="1" fieldPosition="0">
        <references count="1">
          <reference field="2" count="0"/>
        </references>
      </pivotArea>
    </format>
    <format dxfId="586">
      <pivotArea dataOnly="0" labelOnly="1" outline="0" axis="axisValues" fieldPosition="0"/>
    </format>
    <format dxfId="585">
      <pivotArea type="all" dataOnly="0" outline="0" fieldPosition="0"/>
    </format>
    <format dxfId="584">
      <pivotArea outline="0" collapsedLevelsAreSubtotals="1" fieldPosition="0"/>
    </format>
    <format dxfId="583">
      <pivotArea type="origin" dataOnly="0" labelOnly="1" outline="0" fieldPosition="0"/>
    </format>
    <format dxfId="582">
      <pivotArea field="2" type="button" dataOnly="0" labelOnly="1" outline="0" axis="axisRow" fieldPosition="0"/>
    </format>
    <format dxfId="581">
      <pivotArea field="3" type="button" dataOnly="0" labelOnly="1" outline="0"/>
    </format>
    <format dxfId="580">
      <pivotArea field="4" type="button" dataOnly="0" labelOnly="1" outline="0" axis="axisCol" fieldPosition="0"/>
    </format>
    <format dxfId="579">
      <pivotArea dataOnly="0" labelOnly="1" outline="0" fieldPosition="0">
        <references count="1">
          <reference field="2" count="0"/>
        </references>
      </pivotArea>
    </format>
    <format dxfId="578">
      <pivotArea type="topRight" dataOnly="0" labelOnly="1" outline="0" fieldPosition="0"/>
    </format>
    <format dxfId="577">
      <pivotArea type="all" dataOnly="0" outline="0" fieldPosition="0"/>
    </format>
    <format dxfId="576">
      <pivotArea outline="0" collapsedLevelsAreSubtotals="1" fieldPosition="0"/>
    </format>
    <format dxfId="575">
      <pivotArea type="origin" dataOnly="0" labelOnly="1" outline="0" fieldPosition="0"/>
    </format>
    <format dxfId="574">
      <pivotArea field="2" type="button" dataOnly="0" labelOnly="1" outline="0" axis="axisRow" fieldPosition="0"/>
    </format>
    <format dxfId="573">
      <pivotArea field="3" type="button" dataOnly="0" labelOnly="1" outline="0"/>
    </format>
    <format dxfId="572">
      <pivotArea field="4" type="button" dataOnly="0" labelOnly="1" outline="0" axis="axisCol" fieldPosition="0"/>
    </format>
    <format dxfId="571">
      <pivotArea dataOnly="0" labelOnly="1" outline="0" fieldPosition="0">
        <references count="1">
          <reference field="2" count="0"/>
        </references>
      </pivotArea>
    </format>
    <format dxfId="570">
      <pivotArea type="topRight" dataOnly="0" labelOnly="1" outline="0" fieldPosition="0"/>
    </format>
    <format dxfId="569">
      <pivotArea type="all" dataOnly="0" outline="0" fieldPosition="0"/>
    </format>
    <format dxfId="568">
      <pivotArea outline="0" collapsedLevelsAreSubtotals="1" fieldPosition="0"/>
    </format>
    <format dxfId="567">
      <pivotArea field="3" type="button" dataOnly="0" labelOnly="1" outline="0"/>
    </format>
    <format dxfId="566">
      <pivotArea dataOnly="0" labelOnly="1" outline="0" fieldPosition="0">
        <references count="1">
          <reference field="2" count="0"/>
        </references>
      </pivotArea>
    </format>
    <format dxfId="565">
      <pivotArea type="topRight" dataOnly="0" labelOnly="1" outline="0" fieldPosition="0"/>
    </format>
    <format dxfId="564">
      <pivotArea outline="0" fieldPosition="0">
        <references count="1">
          <reference field="4" count="1" selected="0">
            <x v="7"/>
          </reference>
        </references>
      </pivotArea>
    </format>
    <format dxfId="563">
      <pivotArea type="origin" dataOnly="0" labelOnly="1" outline="0" fieldPosition="0"/>
    </format>
    <format dxfId="562">
      <pivotArea field="4" type="button" dataOnly="0" labelOnly="1" outline="0" axis="axisCol" fieldPosition="0"/>
    </format>
    <format dxfId="561">
      <pivotArea field="2" type="button" dataOnly="0" labelOnly="1" outline="0" axis="axisRow" fieldPosition="0"/>
    </format>
    <format dxfId="560">
      <pivotArea dataOnly="0" labelOnly="1" outline="0" fieldPosition="0">
        <references count="1">
          <reference field="2" count="4">
            <x v="11"/>
            <x v="12"/>
            <x v="28"/>
            <x v="37"/>
          </reference>
        </references>
      </pivotArea>
    </format>
    <format dxfId="559">
      <pivotArea dataOnly="0" labelOnly="1" outline="0" fieldPosition="0">
        <references count="1">
          <reference field="4" count="1">
            <x v="7"/>
          </reference>
        </references>
      </pivotArea>
    </format>
  </formats>
  <chartFormats count="3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4" count="1" selected="0">
            <x v="7"/>
          </reference>
        </references>
      </pivotArea>
    </chartFormat>
    <chartFormat chart="5" format="7" series="1">
      <pivotArea type="data" outline="0" fieldPosition="0">
        <references count="2">
          <reference field="4294967294" count="1" selected="0">
            <x v="0"/>
          </reference>
          <reference field="4" count="1" selected="0">
            <x v="8"/>
          </reference>
        </references>
      </pivotArea>
    </chartFormat>
    <chartFormat chart="5" format="8" series="1">
      <pivotArea type="data" outline="0" fieldPosition="0">
        <references count="2">
          <reference field="4294967294" count="1" selected="0">
            <x v="0"/>
          </reference>
          <reference field="4" count="1" selected="0">
            <x v="9"/>
          </reference>
        </references>
      </pivotArea>
    </chartFormat>
    <chartFormat chart="7" format="30" series="1">
      <pivotArea type="data" outline="0" fieldPosition="0">
        <references count="2">
          <reference field="4294967294" count="1" selected="0">
            <x v="0"/>
          </reference>
          <reference field="4" count="1" selected="0">
            <x v="7"/>
          </reference>
        </references>
      </pivotArea>
    </chartFormat>
    <chartFormat chart="7" format="31">
      <pivotArea type="data" outline="0" fieldPosition="0">
        <references count="3">
          <reference field="4294967294" count="1" selected="0">
            <x v="0"/>
          </reference>
          <reference field="2" count="1" selected="0">
            <x v="11"/>
          </reference>
          <reference field="4" count="1" selected="0">
            <x v="7"/>
          </reference>
        </references>
      </pivotArea>
    </chartFormat>
    <chartFormat chart="7" format="32">
      <pivotArea type="data" outline="0" fieldPosition="0">
        <references count="3">
          <reference field="4294967294" count="1" selected="0">
            <x v="0"/>
          </reference>
          <reference field="2" count="1" selected="0">
            <x v="12"/>
          </reference>
          <reference field="4" count="1" selected="0">
            <x v="7"/>
          </reference>
        </references>
      </pivotArea>
    </chartFormat>
    <chartFormat chart="7" format="33">
      <pivotArea type="data" outline="0" fieldPosition="0">
        <references count="3">
          <reference field="4294967294" count="1" selected="0">
            <x v="0"/>
          </reference>
          <reference field="2" count="1" selected="0">
            <x v="28"/>
          </reference>
          <reference field="4" count="1" selected="0">
            <x v="7"/>
          </reference>
        </references>
      </pivotArea>
    </chartFormat>
    <chartFormat chart="7" format="34">
      <pivotArea type="data" outline="0" fieldPosition="0">
        <references count="3">
          <reference field="4294967294" count="1" selected="0">
            <x v="0"/>
          </reference>
          <reference field="2" count="1" selected="0">
            <x v="37"/>
          </reference>
          <reference field="4" count="1" selected="0">
            <x v="7"/>
          </reference>
        </references>
      </pivotArea>
    </chartFormat>
    <chartFormat chart="7" format="35" series="1">
      <pivotArea type="data" outline="0" fieldPosition="0">
        <references count="2">
          <reference field="4294967294" count="1" selected="0">
            <x v="0"/>
          </reference>
          <reference field="4" count="1" selected="0">
            <x v="8"/>
          </reference>
        </references>
      </pivotArea>
    </chartFormat>
    <chartFormat chart="7" format="36">
      <pivotArea type="data" outline="0" fieldPosition="0">
        <references count="3">
          <reference field="4294967294" count="1" selected="0">
            <x v="0"/>
          </reference>
          <reference field="2" count="1" selected="0">
            <x v="11"/>
          </reference>
          <reference field="4" count="1" selected="0">
            <x v="8"/>
          </reference>
        </references>
      </pivotArea>
    </chartFormat>
    <chartFormat chart="7" format="37">
      <pivotArea type="data" outline="0" fieldPosition="0">
        <references count="3">
          <reference field="4294967294" count="1" selected="0">
            <x v="0"/>
          </reference>
          <reference field="2" count="1" selected="0">
            <x v="12"/>
          </reference>
          <reference field="4" count="1" selected="0">
            <x v="8"/>
          </reference>
        </references>
      </pivotArea>
    </chartFormat>
    <chartFormat chart="7" format="38">
      <pivotArea type="data" outline="0" fieldPosition="0">
        <references count="3">
          <reference field="4294967294" count="1" selected="0">
            <x v="0"/>
          </reference>
          <reference field="2" count="1" selected="0">
            <x v="28"/>
          </reference>
          <reference field="4" count="1" selected="0">
            <x v="8"/>
          </reference>
        </references>
      </pivotArea>
    </chartFormat>
    <chartFormat chart="7" format="39">
      <pivotArea type="data" outline="0" fieldPosition="0">
        <references count="3">
          <reference field="4294967294" count="1" selected="0">
            <x v="0"/>
          </reference>
          <reference field="2" count="1" selected="0">
            <x v="37"/>
          </reference>
          <reference field="4" count="1" selected="0">
            <x v="8"/>
          </reference>
        </references>
      </pivotArea>
    </chartFormat>
    <chartFormat chart="7" format="40" series="1">
      <pivotArea type="data" outline="0" fieldPosition="0">
        <references count="2">
          <reference field="4294967294" count="1" selected="0">
            <x v="0"/>
          </reference>
          <reference field="4" count="1" selected="0">
            <x v="9"/>
          </reference>
        </references>
      </pivotArea>
    </chartFormat>
    <chartFormat chart="7" format="41">
      <pivotArea type="data" outline="0" fieldPosition="0">
        <references count="3">
          <reference field="4294967294" count="1" selected="0">
            <x v="0"/>
          </reference>
          <reference field="2" count="1" selected="0">
            <x v="11"/>
          </reference>
          <reference field="4" count="1" selected="0">
            <x v="9"/>
          </reference>
        </references>
      </pivotArea>
    </chartFormat>
    <chartFormat chart="7" format="42">
      <pivotArea type="data" outline="0" fieldPosition="0">
        <references count="3">
          <reference field="4294967294" count="1" selected="0">
            <x v="0"/>
          </reference>
          <reference field="2" count="1" selected="0">
            <x v="12"/>
          </reference>
          <reference field="4" count="1" selected="0">
            <x v="9"/>
          </reference>
        </references>
      </pivotArea>
    </chartFormat>
    <chartFormat chart="7" format="43">
      <pivotArea type="data" outline="0" fieldPosition="0">
        <references count="3">
          <reference field="4294967294" count="1" selected="0">
            <x v="0"/>
          </reference>
          <reference field="2" count="1" selected="0">
            <x v="28"/>
          </reference>
          <reference field="4" count="1" selected="0">
            <x v="9"/>
          </reference>
        </references>
      </pivotArea>
    </chartFormat>
    <chartFormat chart="7" format="44">
      <pivotArea type="data" outline="0" fieldPosition="0">
        <references count="3">
          <reference field="4294967294" count="1" selected="0">
            <x v="0"/>
          </reference>
          <reference field="2" count="1" selected="0">
            <x v="37"/>
          </reference>
          <reference field="4" count="1" selected="0">
            <x v="9"/>
          </reference>
        </references>
      </pivotArea>
    </chartFormat>
    <chartFormat chart="7" format="45" series="1">
      <pivotArea type="data" outline="0" fieldPosition="0">
        <references count="2">
          <reference field="4294967294" count="1" selected="0">
            <x v="0"/>
          </reference>
          <reference field="4" count="1" selected="0">
            <x v="17"/>
          </reference>
        </references>
      </pivotArea>
    </chartFormat>
    <chartFormat chart="5" format="9" series="1">
      <pivotArea type="data" outline="0" fieldPosition="0">
        <references count="2">
          <reference field="4294967294" count="1" selected="0">
            <x v="0"/>
          </reference>
          <reference field="4" count="1" selected="0">
            <x v="17"/>
          </reference>
        </references>
      </pivotArea>
    </chartFormat>
    <chartFormat chart="7" format="46" series="1">
      <pivotArea type="data" outline="0" fieldPosition="0">
        <references count="2">
          <reference field="4294967294" count="1" selected="0">
            <x v="0"/>
          </reference>
          <reference field="4" count="1" selected="0">
            <x v="22"/>
          </reference>
        </references>
      </pivotArea>
    </chartFormat>
    <chartFormat chart="5" format="10" series="1">
      <pivotArea type="data" outline="0" fieldPosition="0">
        <references count="2">
          <reference field="4294967294" count="1" selected="0">
            <x v="0"/>
          </reference>
          <reference field="4" count="1" selected="0">
            <x v="22"/>
          </reference>
        </references>
      </pivotArea>
    </chartFormat>
    <chartFormat chart="7" format="47">
      <pivotArea type="data" outline="0" fieldPosition="0">
        <references count="3">
          <reference field="4294967294" count="1" selected="0">
            <x v="0"/>
          </reference>
          <reference field="2" count="1" selected="0">
            <x v="11"/>
          </reference>
          <reference field="4" count="1" selected="0">
            <x v="17"/>
          </reference>
        </references>
      </pivotArea>
    </chartFormat>
    <chartFormat chart="7" format="48">
      <pivotArea type="data" outline="0" fieldPosition="0">
        <references count="3">
          <reference field="4294967294" count="1" selected="0">
            <x v="0"/>
          </reference>
          <reference field="2" count="1" selected="0">
            <x v="12"/>
          </reference>
          <reference field="4" count="1" selected="0">
            <x v="17"/>
          </reference>
        </references>
      </pivotArea>
    </chartFormat>
    <chartFormat chart="7" format="49">
      <pivotArea type="data" outline="0" fieldPosition="0">
        <references count="3">
          <reference field="4294967294" count="1" selected="0">
            <x v="0"/>
          </reference>
          <reference field="2" count="1" selected="0">
            <x v="28"/>
          </reference>
          <reference field="4" count="1" selected="0">
            <x v="17"/>
          </reference>
        </references>
      </pivotArea>
    </chartFormat>
    <chartFormat chart="7" format="50">
      <pivotArea type="data" outline="0" fieldPosition="0">
        <references count="3">
          <reference field="4294967294" count="1" selected="0">
            <x v="0"/>
          </reference>
          <reference field="2" count="1" selected="0">
            <x v="37"/>
          </reference>
          <reference field="4" count="1" selected="0">
            <x v="17"/>
          </reference>
        </references>
      </pivotArea>
    </chartFormat>
    <chartFormat chart="7" format="51">
      <pivotArea type="data" outline="0" fieldPosition="0">
        <references count="3">
          <reference field="4294967294" count="1" selected="0">
            <x v="0"/>
          </reference>
          <reference field="2" count="1" selected="0">
            <x v="11"/>
          </reference>
          <reference field="4" count="1" selected="0">
            <x v="22"/>
          </reference>
        </references>
      </pivotArea>
    </chartFormat>
    <chartFormat chart="7" format="52">
      <pivotArea type="data" outline="0" fieldPosition="0">
        <references count="3">
          <reference field="4294967294" count="1" selected="0">
            <x v="0"/>
          </reference>
          <reference field="2" count="1" selected="0">
            <x v="12"/>
          </reference>
          <reference field="4" count="1" selected="0">
            <x v="22"/>
          </reference>
        </references>
      </pivotArea>
    </chartFormat>
    <chartFormat chart="7" format="53">
      <pivotArea type="data" outline="0" fieldPosition="0">
        <references count="3">
          <reference field="4294967294" count="1" selected="0">
            <x v="0"/>
          </reference>
          <reference field="2" count="1" selected="0">
            <x v="28"/>
          </reference>
          <reference field="4" count="1" selected="0">
            <x v="22"/>
          </reference>
        </references>
      </pivotArea>
    </chartFormat>
    <chartFormat chart="7" format="54">
      <pivotArea type="data" outline="0" fieldPosition="0">
        <references count="3">
          <reference field="4294967294" count="1" selected="0">
            <x v="0"/>
          </reference>
          <reference field="2" count="1" selected="0">
            <x v="37"/>
          </reference>
          <reference field="4"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C9E076-E6C5-A04C-A99F-602081DF5763}" name="Tabellacorr"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location ref="A2:L27" firstHeaderRow="1" firstDataRow="3" firstDataCol="1"/>
  <pivotFields count="8">
    <pivotField axis="axisCol" compact="0" outline="0" subtotalTop="0" showAll="0" defaultSubtotal="0">
      <items count="5">
        <item h="1" x="0"/>
        <item x="1"/>
        <item x="2"/>
        <item x="3"/>
        <item h="1" x="4"/>
      </items>
    </pivotField>
    <pivotField compact="0" outline="0" subtotalTop="0" showAll="0" defaultSubtotal="0"/>
    <pivotField axis="axisCol" compact="0" outline="0" showAll="0" defaultSubtotal="0">
      <items count="41">
        <item h="1" x="19"/>
        <item h="1" x="1"/>
        <item h="1" x="18"/>
        <item h="1" x="8"/>
        <item x="12"/>
        <item x="9"/>
        <item x="15"/>
        <item h="1" x="16"/>
        <item h="1" x="17"/>
        <item h="1" x="11"/>
        <item h="1" x="27"/>
        <item x="29"/>
        <item h="1" x="28"/>
        <item h="1" x="21"/>
        <item x="20"/>
        <item h="1" x="22"/>
        <item h="1" x="2"/>
        <item h="1" x="3"/>
        <item h="1" x="4"/>
        <item h="1" x="5"/>
        <item h="1" x="13"/>
        <item h="1" x="14"/>
        <item h="1" x="6"/>
        <item h="1" m="1" x="39"/>
        <item h="1" x="24"/>
        <item x="23"/>
        <item h="1" x="25"/>
        <item h="1" x="10"/>
        <item x="30"/>
        <item h="1" x="7"/>
        <item h="1" x="26"/>
        <item h="1" x="34"/>
        <item h="1" x="33"/>
        <item h="1" x="38"/>
        <item x="35"/>
        <item h="1" x="36"/>
        <item h="1" x="32"/>
        <item h="1" x="31"/>
        <item h="1" x="37"/>
        <item f="1" x="40"/>
        <item h="1" x="0"/>
      </items>
    </pivotField>
    <pivotField compact="0" outline="0" multipleItemSelectionAllowed="1" showAll="0" defaultSubtotal="0">
      <items count="2">
        <item h="1" m="1" x="1"/>
        <item x="0"/>
      </items>
    </pivotField>
    <pivotField compact="0" outline="0" showAll="0" sortType="ascending" defaultSubtotal="0">
      <items count="23">
        <item x="0"/>
        <item x="1"/>
        <item x="2"/>
        <item x="6"/>
        <item x="7"/>
        <item x="8"/>
        <item x="9"/>
        <item x="10"/>
        <item x="11"/>
        <item x="12"/>
        <item x="14"/>
        <item x="15"/>
        <item x="16"/>
        <item x="17"/>
        <item x="18"/>
        <item x="19"/>
        <item x="20"/>
        <item x="21"/>
        <item x="22"/>
        <item x="3"/>
        <item x="4"/>
        <item x="5"/>
        <item x="13"/>
      </items>
    </pivotField>
    <pivotField axis="axisRow" compact="0" outline="0" subtotalTop="0" showAll="0" defaultSubtotal="0">
      <items count="23">
        <item x="0"/>
        <item x="1"/>
        <item x="20"/>
        <item x="8"/>
        <item x="2"/>
        <item x="18"/>
        <item x="3"/>
        <item x="4"/>
        <item x="5"/>
        <item x="6"/>
        <item x="7"/>
        <item x="21"/>
        <item x="9"/>
        <item x="11"/>
        <item x="10"/>
        <item x="12"/>
        <item x="13"/>
        <item x="14"/>
        <item x="15"/>
        <item x="16"/>
        <item x="17"/>
        <item x="19"/>
        <item x="22"/>
      </items>
    </pivotField>
    <pivotField compact="0" outline="0" showAll="0" defaultSubtotal="0"/>
    <pivotField dataField="1" compact="0" outline="0" showAll="0" defaultSubtotal="0"/>
  </pivotFields>
  <rowFields count="1">
    <field x="5"/>
  </rowFields>
  <rowItems count="23">
    <i>
      <x/>
    </i>
    <i>
      <x v="1"/>
    </i>
    <i>
      <x v="2"/>
    </i>
    <i>
      <x v="3"/>
    </i>
    <i>
      <x v="4"/>
    </i>
    <i>
      <x v="5"/>
    </i>
    <i>
      <x v="6"/>
    </i>
    <i>
      <x v="7"/>
    </i>
    <i>
      <x v="8"/>
    </i>
    <i>
      <x v="9"/>
    </i>
    <i>
      <x v="10"/>
    </i>
    <i>
      <x v="11"/>
    </i>
    <i>
      <x v="12"/>
    </i>
    <i>
      <x v="13"/>
    </i>
    <i>
      <x v="14"/>
    </i>
    <i>
      <x v="15"/>
    </i>
    <i>
      <x v="16"/>
    </i>
    <i>
      <x v="17"/>
    </i>
    <i>
      <x v="18"/>
    </i>
    <i>
      <x v="19"/>
    </i>
    <i>
      <x v="20"/>
    </i>
    <i>
      <x v="21"/>
    </i>
    <i>
      <x v="22"/>
    </i>
  </rowItems>
  <colFields count="2">
    <field x="0"/>
    <field x="2"/>
  </colFields>
  <colItems count="11">
    <i>
      <x v="1"/>
      <x v="4"/>
    </i>
    <i r="1">
      <x v="5"/>
    </i>
    <i r="1">
      <x v="6"/>
    </i>
    <i r="1">
      <x v="14"/>
    </i>
    <i r="1">
      <x v="25"/>
    </i>
    <i r="1">
      <x v="39"/>
    </i>
    <i>
      <x v="2"/>
      <x v="11"/>
    </i>
    <i r="1">
      <x v="28"/>
    </i>
    <i r="1">
      <x v="39"/>
    </i>
    <i>
      <x v="3"/>
      <x v="34"/>
    </i>
    <i r="1">
      <x v="39"/>
    </i>
  </colItems>
  <dataFields count="1">
    <dataField name=" Value" fld="7" baseField="0" baseItem="0" numFmtId="4"/>
  </dataFields>
  <formats count="39">
    <format dxfId="73">
      <pivotArea type="all" dataOnly="0" outline="0" fieldPosition="0"/>
    </format>
    <format dxfId="72">
      <pivotArea outline="0" collapsedLevelsAreSubtotals="1" fieldPosition="0"/>
    </format>
    <format dxfId="71">
      <pivotArea field="2" type="button" dataOnly="0" labelOnly="1" outline="0" axis="axisCol" fieldPosition="1"/>
    </format>
    <format dxfId="70">
      <pivotArea dataOnly="0" labelOnly="1" fieldPosition="0">
        <references count="1">
          <reference field="2" count="0"/>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2" type="button" dataOnly="0" labelOnly="1" outline="0" axis="axisCol" fieldPosition="1"/>
    </format>
    <format dxfId="65">
      <pivotArea dataOnly="0" labelOnly="1" fieldPosition="0">
        <references count="1">
          <reference field="2" count="0"/>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2" type="button" dataOnly="0" labelOnly="1" outline="0" axis="axisCol" fieldPosition="1"/>
    </format>
    <format dxfId="60">
      <pivotArea dataOnly="0" labelOnly="1" fieldPosition="0">
        <references count="1">
          <reference field="2"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2" type="button" dataOnly="0" labelOnly="1" outline="0" axis="axisCol" fieldPosition="1"/>
    </format>
    <format dxfId="54">
      <pivotArea field="3" type="button" dataOnly="0" labelOnly="1" outline="0"/>
    </format>
    <format dxfId="53">
      <pivotArea field="4" type="button" dataOnly="0" labelOnly="1" outline="0"/>
    </format>
    <format dxfId="52">
      <pivotArea dataOnly="0" labelOnly="1" outline="0" fieldPosition="0">
        <references count="1">
          <reference field="2" count="0"/>
        </references>
      </pivotArea>
    </format>
    <format dxfId="51">
      <pivotArea type="topRight" dataOnly="0" labelOnly="1" outline="0"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2" type="button" dataOnly="0" labelOnly="1" outline="0" axis="axisCol" fieldPosition="1"/>
    </format>
    <format dxfId="46">
      <pivotArea field="3" type="button" dataOnly="0" labelOnly="1" outline="0"/>
    </format>
    <format dxfId="45">
      <pivotArea field="4" type="button" dataOnly="0" labelOnly="1" outline="0"/>
    </format>
    <format dxfId="44">
      <pivotArea dataOnly="0" labelOnly="1" outline="0" fieldPosition="0">
        <references count="1">
          <reference field="2" count="0"/>
        </references>
      </pivotArea>
    </format>
    <format dxfId="43">
      <pivotArea type="topRight" dataOnly="0" labelOnly="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2" type="button" dataOnly="0" labelOnly="1" outline="0" axis="axisCol" fieldPosition="1"/>
    </format>
    <format dxfId="38">
      <pivotArea field="3" type="button" dataOnly="0" labelOnly="1" outline="0"/>
    </format>
    <format dxfId="37">
      <pivotArea field="4" type="button" dataOnly="0" labelOnly="1" outline="0"/>
    </format>
    <format dxfId="36">
      <pivotArea dataOnly="0" labelOnly="1" outline="0" fieldPosition="0">
        <references count="1">
          <reference field="2" count="0"/>
        </references>
      </pivotArea>
    </format>
    <format dxfId="35">
      <pivotArea type="topRight" dataOnly="0" labelOnly="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4FA9DF-F01D-F840-86EA-4ED85D7249EF}" name="Tabella pivot7"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12">
  <location ref="A49:F55" firstHeaderRow="1" firstDataRow="2" firstDataCol="1"/>
  <pivotFields count="8">
    <pivotField compact="0" outline="0" subtotalTop="0" showAll="0">
      <items count="6">
        <item h="1" x="0"/>
        <item x="1"/>
        <item h="1" x="2"/>
        <item h="1" x="3"/>
        <item h="1" x="4"/>
        <item t="default"/>
      </items>
    </pivotField>
    <pivotField compact="0" outline="0" subtotalTop="0" showAll="0" defaultSubtotal="0">
      <items count="31">
        <item h="1" x="0"/>
        <item h="1" x="1"/>
        <item x="2"/>
        <item h="1" x="3"/>
        <item h="1" x="4"/>
        <item x="5"/>
        <item h="1" x="6"/>
        <item h="1" x="7"/>
        <item h="1" x="8"/>
        <item x="9"/>
        <item x="10"/>
        <item h="1" x="11"/>
        <item h="1" x="12"/>
        <item x="13"/>
        <item h="1" x="14"/>
        <item h="1" x="15"/>
        <item x="16"/>
        <item h="1" x="17"/>
        <item h="1" x="18"/>
        <item h="1" x="19"/>
        <item x="20"/>
        <item x="21"/>
        <item x="22"/>
        <item x="23"/>
        <item h="1" x="24"/>
        <item h="1" x="25"/>
        <item x="26"/>
        <item x="27"/>
        <item h="1" x="28"/>
        <item h="1" x="29"/>
        <item h="1" x="30"/>
      </items>
    </pivotField>
    <pivotField axis="axisRow" compact="0" outline="0" showAll="0" defaultSubtotal="0">
      <items count="41">
        <item x="19"/>
        <item x="1"/>
        <item x="18"/>
        <item x="8"/>
        <item x="12"/>
        <item x="9"/>
        <item x="15"/>
        <item x="16"/>
        <item x="17"/>
        <item x="11"/>
        <item x="27"/>
        <item x="29"/>
        <item x="28"/>
        <item x="21"/>
        <item h="1" x="20"/>
        <item x="22"/>
        <item x="2"/>
        <item x="3"/>
        <item x="4"/>
        <item x="5"/>
        <item x="13"/>
        <item x="14"/>
        <item x="6"/>
        <item h="1" m="1" x="39"/>
        <item x="24"/>
        <item h="1" x="23"/>
        <item x="25"/>
        <item x="10"/>
        <item x="30"/>
        <item x="7"/>
        <item x="26"/>
        <item x="34"/>
        <item x="33"/>
        <item x="38"/>
        <item x="35"/>
        <item x="36"/>
        <item x="32"/>
        <item x="31"/>
        <item x="37"/>
        <item f="1" x="40"/>
        <item h="1" x="0"/>
      </items>
    </pivotField>
    <pivotField compact="0" outline="0" multipleItemSelectionAllowed="1" showAll="0" defaultSubtotal="0">
      <items count="2">
        <item h="1" m="1" x="1"/>
        <item x="0"/>
      </items>
    </pivotField>
    <pivotField axis="axisCol" compact="0" outline="0" showAll="0" defaultSubtotal="0">
      <items count="23">
        <item h="1" x="0"/>
        <item h="1" x="1"/>
        <item h="1" x="2"/>
        <item h="1" x="3"/>
        <item h="1" x="4"/>
        <item h="1" x="5"/>
        <item h="1" x="6"/>
        <item x="12"/>
        <item x="7"/>
        <item x="8"/>
        <item h="1" x="10"/>
        <item h="1" x="11"/>
        <item h="1" x="13"/>
        <item h="1" x="14"/>
        <item h="1" x="15"/>
        <item h="1" x="16"/>
        <item h="1" x="17"/>
        <item x="18"/>
        <item h="1" x="19"/>
        <item h="1" x="20"/>
        <item h="1" x="21"/>
        <item h="1" x="9"/>
        <item x="22"/>
      </items>
    </pivotField>
    <pivotField compact="0" outline="0" subtotalTop="0" showAll="0" defaultSubtotal="0"/>
    <pivotField compact="0" outline="0" showAll="0" defaultSubtotal="0"/>
    <pivotField dataField="1" compact="0" outline="0" showAll="0" defaultSubtotal="0"/>
  </pivotFields>
  <rowFields count="1">
    <field x="2"/>
  </rowFields>
  <rowItems count="5">
    <i>
      <x v="4"/>
    </i>
    <i>
      <x v="5"/>
    </i>
    <i>
      <x v="7"/>
    </i>
    <i>
      <x v="8"/>
    </i>
    <i>
      <x v="39"/>
    </i>
  </rowItems>
  <colFields count="1">
    <field x="4"/>
  </colFields>
  <colItems count="5">
    <i>
      <x v="7"/>
    </i>
    <i>
      <x v="8"/>
    </i>
    <i>
      <x v="9"/>
    </i>
    <i>
      <x v="17"/>
    </i>
    <i>
      <x v="22"/>
    </i>
  </colItems>
  <dataFields count="1">
    <dataField name=" Value" fld="7" baseField="0" baseItem="0" numFmtId="4"/>
  </dataFields>
  <formats count="42">
    <format dxfId="131">
      <pivotArea type="all" dataOnly="0" outline="0" fieldPosition="0"/>
    </format>
    <format dxfId="130">
      <pivotArea outline="0" collapsedLevelsAreSubtotals="1" fieldPosition="0"/>
    </format>
    <format dxfId="129">
      <pivotArea field="2" type="button" dataOnly="0" labelOnly="1" outline="0" axis="axisRow" fieldPosition="0"/>
    </format>
    <format dxfId="128">
      <pivotArea dataOnly="0" labelOnly="1" fieldPosition="0">
        <references count="1">
          <reference field="2" count="0"/>
        </references>
      </pivotArea>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2" type="button" dataOnly="0" labelOnly="1" outline="0" axis="axisRow" fieldPosition="0"/>
    </format>
    <format dxfId="123">
      <pivotArea dataOnly="0" labelOnly="1" fieldPosition="0">
        <references count="1">
          <reference field="2" count="0"/>
        </references>
      </pivotArea>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2" type="button" dataOnly="0" labelOnly="1" outline="0" axis="axisRow" fieldPosition="0"/>
    </format>
    <format dxfId="118">
      <pivotArea dataOnly="0" labelOnly="1" fieldPosition="0">
        <references count="1">
          <reference field="2" count="0"/>
        </references>
      </pivotArea>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2" type="button" dataOnly="0" labelOnly="1" outline="0" axis="axisRow" fieldPosition="0"/>
    </format>
    <format dxfId="112">
      <pivotArea field="3" type="button" dataOnly="0" labelOnly="1" outline="0"/>
    </format>
    <format dxfId="111">
      <pivotArea field="4" type="button" dataOnly="0" labelOnly="1" outline="0" axis="axisCol" fieldPosition="0"/>
    </format>
    <format dxfId="110">
      <pivotArea dataOnly="0" labelOnly="1" outline="0" fieldPosition="0">
        <references count="1">
          <reference field="2" count="0"/>
        </references>
      </pivotArea>
    </format>
    <format dxfId="109">
      <pivotArea type="topRight" dataOnly="0" labelOnly="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2" type="button" dataOnly="0" labelOnly="1" outline="0" axis="axisRow" fieldPosition="0"/>
    </format>
    <format dxfId="104">
      <pivotArea field="3" type="button" dataOnly="0" labelOnly="1" outline="0"/>
    </format>
    <format dxfId="103">
      <pivotArea field="4" type="button" dataOnly="0" labelOnly="1" outline="0" axis="axisCol" fieldPosition="0"/>
    </format>
    <format dxfId="102">
      <pivotArea dataOnly="0" labelOnly="1" outline="0" fieldPosition="0">
        <references count="1">
          <reference field="2" count="0"/>
        </references>
      </pivotArea>
    </format>
    <format dxfId="101">
      <pivotArea type="topRight" dataOnly="0" labelOnly="1" outline="0" fieldPosition="0"/>
    </format>
    <format dxfId="100">
      <pivotArea type="all" dataOnly="0" outline="0" fieldPosition="0"/>
    </format>
    <format dxfId="99">
      <pivotArea outline="0" collapsedLevelsAreSubtotals="1" fieldPosition="0"/>
    </format>
    <format dxfId="98">
      <pivotArea field="3" type="button" dataOnly="0" labelOnly="1" outline="0"/>
    </format>
    <format dxfId="97">
      <pivotArea dataOnly="0" labelOnly="1" outline="0" fieldPosition="0">
        <references count="1">
          <reference field="2" count="0"/>
        </references>
      </pivotArea>
    </format>
    <format dxfId="96">
      <pivotArea type="topRight" dataOnly="0" labelOnly="1" outline="0" fieldPosition="0"/>
    </format>
    <format dxfId="95">
      <pivotArea outline="0" fieldPosition="0">
        <references count="1">
          <reference field="4" count="1" selected="0">
            <x v="7"/>
          </reference>
        </references>
      </pivotArea>
    </format>
    <format dxfId="94">
      <pivotArea type="origin" dataOnly="0" labelOnly="1" outline="0" fieldPosition="0"/>
    </format>
    <format dxfId="93">
      <pivotArea field="4" type="button" dataOnly="0" labelOnly="1" outline="0" axis="axisCol" fieldPosition="0"/>
    </format>
    <format dxfId="92">
      <pivotArea field="2" type="button" dataOnly="0" labelOnly="1" outline="0" axis="axisRow" fieldPosition="0"/>
    </format>
    <format dxfId="91">
      <pivotArea dataOnly="0" labelOnly="1" outline="0" fieldPosition="0">
        <references count="1">
          <reference field="2" count="5">
            <x v="4"/>
            <x v="5"/>
            <x v="7"/>
            <x v="8"/>
            <x v="39"/>
          </reference>
        </references>
      </pivotArea>
    </format>
    <format dxfId="90">
      <pivotArea dataOnly="0" labelOnly="1" outline="0" fieldPosition="0">
        <references count="1">
          <reference field="4" count="1">
            <x v="7"/>
          </reference>
        </references>
      </pivotArea>
    </format>
  </formats>
  <chartFormats count="48">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4" count="1" selected="0">
            <x v="8"/>
          </reference>
        </references>
      </pivotArea>
    </chartFormat>
    <chartFormat chart="3" format="4" series="1">
      <pivotArea type="data" outline="0" fieldPosition="0">
        <references count="2">
          <reference field="4294967294" count="1" selected="0">
            <x v="0"/>
          </reference>
          <reference field="4" count="1" selected="0">
            <x v="9"/>
          </reference>
        </references>
      </pivotArea>
    </chartFormat>
    <chartFormat chart="3" format="5" series="1">
      <pivotArea type="data" outline="0" fieldPosition="0">
        <references count="2">
          <reference field="4294967294" count="1" selected="0">
            <x v="0"/>
          </reference>
          <reference field="4" count="1" selected="0">
            <x v="7"/>
          </reference>
        </references>
      </pivotArea>
    </chartFormat>
    <chartFormat chart="7" format="38" series="1">
      <pivotArea type="data" outline="0" fieldPosition="0">
        <references count="2">
          <reference field="4294967294" count="1" selected="0">
            <x v="0"/>
          </reference>
          <reference field="4" count="1" selected="0">
            <x v="8"/>
          </reference>
        </references>
      </pivotArea>
    </chartFormat>
    <chartFormat chart="7" format="39">
      <pivotArea type="data" outline="0" fieldPosition="0">
        <references count="3">
          <reference field="4294967294" count="1" selected="0">
            <x v="0"/>
          </reference>
          <reference field="2" count="1" selected="0">
            <x v="4"/>
          </reference>
          <reference field="4" count="1" selected="0">
            <x v="8"/>
          </reference>
        </references>
      </pivotArea>
    </chartFormat>
    <chartFormat chart="7" format="40">
      <pivotArea type="data" outline="0" fieldPosition="0">
        <references count="3">
          <reference field="4294967294" count="1" selected="0">
            <x v="0"/>
          </reference>
          <reference field="2" count="1" selected="0">
            <x v="5"/>
          </reference>
          <reference field="4" count="1" selected="0">
            <x v="8"/>
          </reference>
        </references>
      </pivotArea>
    </chartFormat>
    <chartFormat chart="7" format="41">
      <pivotArea type="data" outline="0" fieldPosition="0">
        <references count="3">
          <reference field="4294967294" count="1" selected="0">
            <x v="0"/>
          </reference>
          <reference field="2" count="1" selected="0">
            <x v="7"/>
          </reference>
          <reference field="4" count="1" selected="0">
            <x v="8"/>
          </reference>
        </references>
      </pivotArea>
    </chartFormat>
    <chartFormat chart="7" format="42">
      <pivotArea type="data" outline="0" fieldPosition="0">
        <references count="3">
          <reference field="4294967294" count="1" selected="0">
            <x v="0"/>
          </reference>
          <reference field="2" count="1" selected="0">
            <x v="8"/>
          </reference>
          <reference field="4" count="1" selected="0">
            <x v="8"/>
          </reference>
        </references>
      </pivotArea>
    </chartFormat>
    <chartFormat chart="7" format="43">
      <pivotArea type="data" outline="0" fieldPosition="0">
        <references count="3">
          <reference field="4294967294" count="1" selected="0">
            <x v="0"/>
          </reference>
          <reference field="2" count="1" selected="0">
            <x v="39"/>
          </reference>
          <reference field="4" count="1" selected="0">
            <x v="8"/>
          </reference>
        </references>
      </pivotArea>
    </chartFormat>
    <chartFormat chart="7" format="44" series="1">
      <pivotArea type="data" outline="0" fieldPosition="0">
        <references count="2">
          <reference field="4294967294" count="1" selected="0">
            <x v="0"/>
          </reference>
          <reference field="4" count="1" selected="0">
            <x v="9"/>
          </reference>
        </references>
      </pivotArea>
    </chartFormat>
    <chartFormat chart="7" format="45">
      <pivotArea type="data" outline="0" fieldPosition="0">
        <references count="3">
          <reference field="4294967294" count="1" selected="0">
            <x v="0"/>
          </reference>
          <reference field="2" count="1" selected="0">
            <x v="4"/>
          </reference>
          <reference field="4" count="1" selected="0">
            <x v="9"/>
          </reference>
        </references>
      </pivotArea>
    </chartFormat>
    <chartFormat chart="7" format="46">
      <pivotArea type="data" outline="0" fieldPosition="0">
        <references count="3">
          <reference field="4294967294" count="1" selected="0">
            <x v="0"/>
          </reference>
          <reference field="2" count="1" selected="0">
            <x v="5"/>
          </reference>
          <reference field="4" count="1" selected="0">
            <x v="9"/>
          </reference>
        </references>
      </pivotArea>
    </chartFormat>
    <chartFormat chart="7" format="47">
      <pivotArea type="data" outline="0" fieldPosition="0">
        <references count="3">
          <reference field="4294967294" count="1" selected="0">
            <x v="0"/>
          </reference>
          <reference field="2" count="1" selected="0">
            <x v="7"/>
          </reference>
          <reference field="4" count="1" selected="0">
            <x v="9"/>
          </reference>
        </references>
      </pivotArea>
    </chartFormat>
    <chartFormat chart="7" format="48">
      <pivotArea type="data" outline="0" fieldPosition="0">
        <references count="3">
          <reference field="4294967294" count="1" selected="0">
            <x v="0"/>
          </reference>
          <reference field="2" count="1" selected="0">
            <x v="8"/>
          </reference>
          <reference field="4" count="1" selected="0">
            <x v="9"/>
          </reference>
        </references>
      </pivotArea>
    </chartFormat>
    <chartFormat chart="7" format="49">
      <pivotArea type="data" outline="0" fieldPosition="0">
        <references count="3">
          <reference field="4294967294" count="1" selected="0">
            <x v="0"/>
          </reference>
          <reference field="2" count="1" selected="0">
            <x v="39"/>
          </reference>
          <reference field="4" count="1" selected="0">
            <x v="9"/>
          </reference>
        </references>
      </pivotArea>
    </chartFormat>
    <chartFormat chart="7" format="50" series="1">
      <pivotArea type="data" outline="0" fieldPosition="0">
        <references count="2">
          <reference field="4294967294" count="1" selected="0">
            <x v="0"/>
          </reference>
          <reference field="4" count="1" selected="0">
            <x v="7"/>
          </reference>
        </references>
      </pivotArea>
    </chartFormat>
    <chartFormat chart="7" format="51">
      <pivotArea type="data" outline="0" fieldPosition="0">
        <references count="3">
          <reference field="4294967294" count="1" selected="0">
            <x v="0"/>
          </reference>
          <reference field="2" count="1" selected="0">
            <x v="4"/>
          </reference>
          <reference field="4" count="1" selected="0">
            <x v="7"/>
          </reference>
        </references>
      </pivotArea>
    </chartFormat>
    <chartFormat chart="7" format="52">
      <pivotArea type="data" outline="0" fieldPosition="0">
        <references count="3">
          <reference field="4294967294" count="1" selected="0">
            <x v="0"/>
          </reference>
          <reference field="2" count="1" selected="0">
            <x v="5"/>
          </reference>
          <reference field="4" count="1" selected="0">
            <x v="7"/>
          </reference>
        </references>
      </pivotArea>
    </chartFormat>
    <chartFormat chart="7" format="53">
      <pivotArea type="data" outline="0" fieldPosition="0">
        <references count="3">
          <reference field="4294967294" count="1" selected="0">
            <x v="0"/>
          </reference>
          <reference field="2" count="1" selected="0">
            <x v="7"/>
          </reference>
          <reference field="4" count="1" selected="0">
            <x v="7"/>
          </reference>
        </references>
      </pivotArea>
    </chartFormat>
    <chartFormat chart="7" format="54">
      <pivotArea type="data" outline="0" fieldPosition="0">
        <references count="3">
          <reference field="4294967294" count="1" selected="0">
            <x v="0"/>
          </reference>
          <reference field="2" count="1" selected="0">
            <x v="8"/>
          </reference>
          <reference field="4" count="1" selected="0">
            <x v="7"/>
          </reference>
        </references>
      </pivotArea>
    </chartFormat>
    <chartFormat chart="7" format="55">
      <pivotArea type="data" outline="0" fieldPosition="0">
        <references count="3">
          <reference field="4294967294" count="1" selected="0">
            <x v="0"/>
          </reference>
          <reference field="2" count="1" selected="0">
            <x v="39"/>
          </reference>
          <reference field="4" count="1" selected="0">
            <x v="7"/>
          </reference>
        </references>
      </pivotArea>
    </chartFormat>
    <chartFormat chart="8" format="6" series="1">
      <pivotArea type="data" outline="0" fieldPosition="0">
        <references count="2">
          <reference field="4294967294" count="1" selected="0">
            <x v="0"/>
          </reference>
          <reference field="4" count="1" selected="0">
            <x v="8"/>
          </reference>
        </references>
      </pivotArea>
    </chartFormat>
    <chartFormat chart="8" format="7" series="1">
      <pivotArea type="data" outline="0" fieldPosition="0">
        <references count="2">
          <reference field="4294967294" count="1" selected="0">
            <x v="0"/>
          </reference>
          <reference field="4" count="1" selected="0">
            <x v="9"/>
          </reference>
        </references>
      </pivotArea>
    </chartFormat>
    <chartFormat chart="8" format="8" series="1">
      <pivotArea type="data" outline="0" fieldPosition="0">
        <references count="2">
          <reference field="4294967294" count="1" selected="0">
            <x v="0"/>
          </reference>
          <reference field="4" count="1" selected="0">
            <x v="7"/>
          </reference>
        </references>
      </pivotArea>
    </chartFormat>
    <chartFormat chart="8" format="9" series="1">
      <pivotArea type="data" outline="0" fieldPosition="0">
        <references count="2">
          <reference field="4294967294" count="1" selected="0">
            <x v="0"/>
          </reference>
          <reference field="4" count="1" selected="0">
            <x v="17"/>
          </reference>
        </references>
      </pivotArea>
    </chartFormat>
    <chartFormat chart="7" format="56" series="1">
      <pivotArea type="data" outline="0" fieldPosition="0">
        <references count="2">
          <reference field="4294967294" count="1" selected="0">
            <x v="0"/>
          </reference>
          <reference field="4" count="1" selected="0">
            <x v="17"/>
          </reference>
        </references>
      </pivotArea>
    </chartFormat>
    <chartFormat chart="8" format="10" series="1">
      <pivotArea type="data" outline="0" fieldPosition="0">
        <references count="2">
          <reference field="4294967294" count="1" selected="0">
            <x v="0"/>
          </reference>
          <reference field="4" count="1" selected="0">
            <x v="22"/>
          </reference>
        </references>
      </pivotArea>
    </chartFormat>
    <chartFormat chart="7" format="57" series="1">
      <pivotArea type="data" outline="0" fieldPosition="0">
        <references count="2">
          <reference field="4294967294" count="1" selected="0">
            <x v="0"/>
          </reference>
          <reference field="4" count="1" selected="0">
            <x v="22"/>
          </reference>
        </references>
      </pivotArea>
    </chartFormat>
    <chartFormat chart="7" format="58">
      <pivotArea type="data" outline="0" fieldPosition="0">
        <references count="3">
          <reference field="4294967294" count="1" selected="0">
            <x v="0"/>
          </reference>
          <reference field="2" count="1" selected="0">
            <x v="4"/>
          </reference>
          <reference field="4" count="1" selected="0">
            <x v="17"/>
          </reference>
        </references>
      </pivotArea>
    </chartFormat>
    <chartFormat chart="7" format="59">
      <pivotArea type="data" outline="0" fieldPosition="0">
        <references count="3">
          <reference field="4294967294" count="1" selected="0">
            <x v="0"/>
          </reference>
          <reference field="2" count="1" selected="0">
            <x v="5"/>
          </reference>
          <reference field="4" count="1" selected="0">
            <x v="17"/>
          </reference>
        </references>
      </pivotArea>
    </chartFormat>
    <chartFormat chart="7" format="60">
      <pivotArea type="data" outline="0" fieldPosition="0">
        <references count="3">
          <reference field="4294967294" count="1" selected="0">
            <x v="0"/>
          </reference>
          <reference field="2" count="1" selected="0">
            <x v="7"/>
          </reference>
          <reference field="4" count="1" selected="0">
            <x v="17"/>
          </reference>
        </references>
      </pivotArea>
    </chartFormat>
    <chartFormat chart="7" format="61">
      <pivotArea type="data" outline="0" fieldPosition="0">
        <references count="3">
          <reference field="4294967294" count="1" selected="0">
            <x v="0"/>
          </reference>
          <reference field="2" count="1" selected="0">
            <x v="8"/>
          </reference>
          <reference field="4" count="1" selected="0">
            <x v="17"/>
          </reference>
        </references>
      </pivotArea>
    </chartFormat>
    <chartFormat chart="7" format="62">
      <pivotArea type="data" outline="0" fieldPosition="0">
        <references count="3">
          <reference field="4294967294" count="1" selected="0">
            <x v="0"/>
          </reference>
          <reference field="2" count="1" selected="0">
            <x v="39"/>
          </reference>
          <reference field="4" count="1" selected="0">
            <x v="17"/>
          </reference>
        </references>
      </pivotArea>
    </chartFormat>
    <chartFormat chart="7" format="63">
      <pivotArea type="data" outline="0" fieldPosition="0">
        <references count="3">
          <reference field="4294967294" count="1" selected="0">
            <x v="0"/>
          </reference>
          <reference field="2" count="1" selected="0">
            <x v="4"/>
          </reference>
          <reference field="4" count="1" selected="0">
            <x v="22"/>
          </reference>
        </references>
      </pivotArea>
    </chartFormat>
    <chartFormat chart="7" format="64">
      <pivotArea type="data" outline="0" fieldPosition="0">
        <references count="3">
          <reference field="4294967294" count="1" selected="0">
            <x v="0"/>
          </reference>
          <reference field="2" count="1" selected="0">
            <x v="5"/>
          </reference>
          <reference field="4" count="1" selected="0">
            <x v="22"/>
          </reference>
        </references>
      </pivotArea>
    </chartFormat>
    <chartFormat chart="7" format="65">
      <pivotArea type="data" outline="0" fieldPosition="0">
        <references count="3">
          <reference field="4294967294" count="1" selected="0">
            <x v="0"/>
          </reference>
          <reference field="2" count="1" selected="0">
            <x v="7"/>
          </reference>
          <reference field="4" count="1" selected="0">
            <x v="22"/>
          </reference>
        </references>
      </pivotArea>
    </chartFormat>
    <chartFormat chart="7" format="66">
      <pivotArea type="data" outline="0" fieldPosition="0">
        <references count="3">
          <reference field="4294967294" count="1" selected="0">
            <x v="0"/>
          </reference>
          <reference field="2" count="1" selected="0">
            <x v="8"/>
          </reference>
          <reference field="4" count="1" selected="0">
            <x v="22"/>
          </reference>
        </references>
      </pivotArea>
    </chartFormat>
    <chartFormat chart="7" format="67">
      <pivotArea type="data" outline="0" fieldPosition="0">
        <references count="3">
          <reference field="4294967294" count="1" selected="0">
            <x v="0"/>
          </reference>
          <reference field="2" count="1" selected="0">
            <x v="39"/>
          </reference>
          <reference field="4" count="1" selected="0">
            <x v="22"/>
          </reference>
        </references>
      </pivotArea>
    </chartFormat>
    <chartFormat chart="8" format="11">
      <pivotArea type="data" outline="0" fieldPosition="0">
        <references count="3">
          <reference field="4294967294" count="1" selected="0">
            <x v="0"/>
          </reference>
          <reference field="2" count="1" selected="0">
            <x v="4"/>
          </reference>
          <reference field="4" count="1" selected="0">
            <x v="8"/>
          </reference>
        </references>
      </pivotArea>
    </chartFormat>
    <chartFormat chart="8" format="12">
      <pivotArea type="data" outline="0" fieldPosition="0">
        <references count="3">
          <reference field="4294967294" count="1" selected="0">
            <x v="0"/>
          </reference>
          <reference field="2" count="1" selected="0">
            <x v="5"/>
          </reference>
          <reference field="4" count="1" selected="0">
            <x v="8"/>
          </reference>
        </references>
      </pivotArea>
    </chartFormat>
    <chartFormat chart="8" format="13">
      <pivotArea type="data" outline="0" fieldPosition="0">
        <references count="3">
          <reference field="4294967294" count="1" selected="0">
            <x v="0"/>
          </reference>
          <reference field="2" count="1" selected="0">
            <x v="5"/>
          </reference>
          <reference field="4" count="1" selected="0">
            <x v="9"/>
          </reference>
        </references>
      </pivotArea>
    </chartFormat>
    <chartFormat chart="8" format="14">
      <pivotArea type="data" outline="0" fieldPosition="0">
        <references count="3">
          <reference field="4294967294" count="1" selected="0">
            <x v="0"/>
          </reference>
          <reference field="2" count="1" selected="0">
            <x v="5"/>
          </reference>
          <reference field="4" count="1" selected="0">
            <x v="22"/>
          </reference>
        </references>
      </pivotArea>
    </chartFormat>
    <chartFormat chart="8" format="15">
      <pivotArea type="data" outline="0" fieldPosition="0">
        <references count="3">
          <reference field="4294967294" count="1" selected="0">
            <x v="0"/>
          </reference>
          <reference field="2" count="1" selected="0">
            <x v="7"/>
          </reference>
          <reference field="4" count="1" selected="0">
            <x v="8"/>
          </reference>
        </references>
      </pivotArea>
    </chartFormat>
    <chartFormat chart="8" format="16">
      <pivotArea type="data" outline="0" fieldPosition="0">
        <references count="3">
          <reference field="4294967294" count="1" selected="0">
            <x v="0"/>
          </reference>
          <reference field="2" count="1" selected="0">
            <x v="7"/>
          </reference>
          <reference field="4" count="1" selected="0">
            <x v="22"/>
          </reference>
        </references>
      </pivotArea>
    </chartFormat>
    <chartFormat chart="8" format="17">
      <pivotArea type="data" outline="0" fieldPosition="0">
        <references count="3">
          <reference field="4294967294" count="1" selected="0">
            <x v="0"/>
          </reference>
          <reference field="2" count="1" selected="0">
            <x v="7"/>
          </reference>
          <reference field="4" count="1" selected="0">
            <x v="17"/>
          </reference>
        </references>
      </pivotArea>
    </chartFormat>
    <chartFormat chart="8" format="18">
      <pivotArea type="data" outline="0" fieldPosition="0">
        <references count="3">
          <reference field="4294967294" count="1" selected="0">
            <x v="0"/>
          </reference>
          <reference field="2" count="1" selected="0">
            <x v="39"/>
          </reference>
          <reference field="4" count="1" selected="0">
            <x v="17"/>
          </reference>
        </references>
      </pivotArea>
    </chartFormat>
    <chartFormat chart="8" format="19">
      <pivotArea type="data" outline="0" fieldPosition="0">
        <references count="3">
          <reference field="4294967294" count="1" selected="0">
            <x v="0"/>
          </reference>
          <reference field="2" count="1" selected="0">
            <x v="39"/>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7BB18-8217-FC4B-BFC1-993A8D0DD18E}" name="Tabella pivot5"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10">
  <location ref="A169:F176" firstHeaderRow="1" firstDataRow="2" firstDataCol="1"/>
  <pivotFields count="8">
    <pivotField compact="0" outline="0" subtotalTop="0" showAll="0">
      <items count="6">
        <item h="1" x="0"/>
        <item x="1"/>
        <item h="1" x="2"/>
        <item h="1" x="3"/>
        <item h="1" x="4"/>
        <item t="default"/>
      </items>
    </pivotField>
    <pivotField compact="0" outline="0" subtotalTop="0" showAll="0" defaultSubtotal="0"/>
    <pivotField axis="axisCol" compact="0" outline="0" showAll="0" defaultSubtotal="0">
      <items count="41">
        <item h="1" x="19"/>
        <item h="1" x="1"/>
        <item h="1" x="18"/>
        <item h="1" x="8"/>
        <item x="12"/>
        <item x="9"/>
        <item x="15"/>
        <item h="1" x="16"/>
        <item h="1" x="17"/>
        <item h="1" x="11"/>
        <item h="1" x="27"/>
        <item h="1" x="29"/>
        <item h="1" x="28"/>
        <item h="1" x="21"/>
        <item h="1" x="20"/>
        <item h="1" x="22"/>
        <item h="1" x="2"/>
        <item h="1" x="3"/>
        <item h="1" x="4"/>
        <item h="1" x="5"/>
        <item h="1" x="13"/>
        <item h="1" x="14"/>
        <item h="1" x="6"/>
        <item h="1" m="1" x="39"/>
        <item h="1" x="24"/>
        <item h="1" x="23"/>
        <item h="1" x="25"/>
        <item h="1" x="10"/>
        <item h="1" x="30"/>
        <item x="7"/>
        <item h="1" x="26"/>
        <item h="1" x="34"/>
        <item h="1" x="33"/>
        <item h="1" x="38"/>
        <item h="1" x="35"/>
        <item h="1" x="36"/>
        <item h="1" x="32"/>
        <item h="1" x="31"/>
        <item h="1" x="37"/>
        <item f="1" x="40"/>
        <item h="1" x="0"/>
      </items>
    </pivotField>
    <pivotField compact="0" outline="0" multipleItemSelectionAllowed="1" showAll="0" defaultSubtotal="0">
      <items count="2">
        <item h="1" m="1" x="1"/>
        <item x="0"/>
      </items>
    </pivotField>
    <pivotField axis="axisRow" compact="0" outline="0" showAll="0" defaultSubtotal="0">
      <items count="23">
        <item h="1" x="0"/>
        <item h="1" x="1"/>
        <item h="1" x="2"/>
        <item h="1" x="3"/>
        <item x="4"/>
        <item h="1" x="5"/>
        <item h="1" x="6"/>
        <item x="7"/>
        <item x="8"/>
        <item h="1" x="10"/>
        <item h="1" x="11"/>
        <item x="12"/>
        <item h="1" x="13"/>
        <item h="1" x="14"/>
        <item h="1" x="15"/>
        <item h="1" x="16"/>
        <item h="1" x="17"/>
        <item x="18"/>
        <item h="1" x="19"/>
        <item h="1" x="20"/>
        <item h="1" x="21"/>
        <item h="1" x="9"/>
        <item x="22"/>
      </items>
    </pivotField>
    <pivotField compact="0" outline="0" subtotalTop="0" showAll="0" defaultSubtotal="0"/>
    <pivotField compact="0" outline="0" showAll="0" defaultSubtotal="0"/>
    <pivotField dataField="1" compact="0" outline="0" showAll="0" defaultSubtotal="0"/>
  </pivotFields>
  <rowFields count="1">
    <field x="4"/>
  </rowFields>
  <rowItems count="6">
    <i>
      <x v="4"/>
    </i>
    <i>
      <x v="7"/>
    </i>
    <i>
      <x v="8"/>
    </i>
    <i>
      <x v="11"/>
    </i>
    <i>
      <x v="17"/>
    </i>
    <i>
      <x v="22"/>
    </i>
  </rowItems>
  <colFields count="1">
    <field x="2"/>
  </colFields>
  <colItems count="5">
    <i>
      <x v="4"/>
    </i>
    <i>
      <x v="5"/>
    </i>
    <i>
      <x v="6"/>
    </i>
    <i>
      <x v="29"/>
    </i>
    <i>
      <x v="39"/>
    </i>
  </colItems>
  <dataFields count="1">
    <dataField name=" Value" fld="7" baseField="0" baseItem="0" numFmtId="4"/>
  </dataFields>
  <formats count="42">
    <format dxfId="173">
      <pivotArea type="all" dataOnly="0" outline="0" fieldPosition="0"/>
    </format>
    <format dxfId="172">
      <pivotArea outline="0" collapsedLevelsAreSubtotals="1" fieldPosition="0"/>
    </format>
    <format dxfId="171">
      <pivotArea field="2" type="button" dataOnly="0" labelOnly="1" outline="0" axis="axisCol" fieldPosition="0"/>
    </format>
    <format dxfId="170">
      <pivotArea dataOnly="0" labelOnly="1" fieldPosition="0">
        <references count="1">
          <reference field="2" count="0"/>
        </references>
      </pivotArea>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2" type="button" dataOnly="0" labelOnly="1" outline="0" axis="axisCol" fieldPosition="0"/>
    </format>
    <format dxfId="165">
      <pivotArea dataOnly="0" labelOnly="1" fieldPosition="0">
        <references count="1">
          <reference field="2" count="0"/>
        </references>
      </pivotArea>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2" type="button" dataOnly="0" labelOnly="1" outline="0" axis="axisCol" fieldPosition="0"/>
    </format>
    <format dxfId="160">
      <pivotArea dataOnly="0" labelOnly="1" fieldPosition="0">
        <references count="1">
          <reference field="2" count="0"/>
        </references>
      </pivotArea>
    </format>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type="origin" dataOnly="0" labelOnly="1" outline="0" fieldPosition="0"/>
    </format>
    <format dxfId="155">
      <pivotArea field="2" type="button" dataOnly="0" labelOnly="1" outline="0" axis="axisCol" fieldPosition="0"/>
    </format>
    <format dxfId="154">
      <pivotArea field="3" type="button" dataOnly="0" labelOnly="1" outline="0"/>
    </format>
    <format dxfId="153">
      <pivotArea field="4" type="button" dataOnly="0" labelOnly="1" outline="0" axis="axisRow" fieldPosition="0"/>
    </format>
    <format dxfId="152">
      <pivotArea dataOnly="0" labelOnly="1" outline="0" fieldPosition="0">
        <references count="1">
          <reference field="2" count="0"/>
        </references>
      </pivotArea>
    </format>
    <format dxfId="151">
      <pivotArea type="topRight" dataOnly="0" labelOnly="1" outline="0" fieldPosition="0"/>
    </format>
    <format dxfId="150">
      <pivotArea type="all" dataOnly="0" outline="0" fieldPosition="0"/>
    </format>
    <format dxfId="149">
      <pivotArea outline="0" collapsedLevelsAreSubtotals="1" fieldPosition="0"/>
    </format>
    <format dxfId="148">
      <pivotArea type="origin" dataOnly="0" labelOnly="1" outline="0" fieldPosition="0"/>
    </format>
    <format dxfId="147">
      <pivotArea field="2" type="button" dataOnly="0" labelOnly="1" outline="0" axis="axisCol" fieldPosition="0"/>
    </format>
    <format dxfId="146">
      <pivotArea field="3" type="button" dataOnly="0" labelOnly="1" outline="0"/>
    </format>
    <format dxfId="145">
      <pivotArea field="4" type="button" dataOnly="0" labelOnly="1" outline="0" axis="axisRow" fieldPosition="0"/>
    </format>
    <format dxfId="144">
      <pivotArea dataOnly="0" labelOnly="1" outline="0" fieldPosition="0">
        <references count="1">
          <reference field="2" count="0"/>
        </references>
      </pivotArea>
    </format>
    <format dxfId="143">
      <pivotArea type="topRight" dataOnly="0" labelOnly="1" outline="0" fieldPosition="0"/>
    </format>
    <format dxfId="142">
      <pivotArea type="all" dataOnly="0" outline="0" fieldPosition="0"/>
    </format>
    <format dxfId="141">
      <pivotArea outline="0" collapsedLevelsAreSubtotals="1" fieldPosition="0"/>
    </format>
    <format dxfId="140">
      <pivotArea field="3" type="button" dataOnly="0" labelOnly="1" outline="0"/>
    </format>
    <format dxfId="139">
      <pivotArea dataOnly="0" labelOnly="1" outline="0" fieldPosition="0">
        <references count="1">
          <reference field="2" count="0"/>
        </references>
      </pivotArea>
    </format>
    <format dxfId="138">
      <pivotArea type="topRight" dataOnly="0" labelOnly="1" outline="0" fieldPosition="0"/>
    </format>
    <format dxfId="137">
      <pivotArea outline="0" fieldPosition="0">
        <references count="1">
          <reference field="2" count="1" selected="0">
            <x v="4"/>
          </reference>
        </references>
      </pivotArea>
    </format>
    <format dxfId="136">
      <pivotArea type="origin" dataOnly="0" labelOnly="1" outline="0" fieldPosition="0"/>
    </format>
    <format dxfId="135">
      <pivotArea field="2" type="button" dataOnly="0" labelOnly="1" outline="0" axis="axisCol" fieldPosition="0"/>
    </format>
    <format dxfId="134">
      <pivotArea field="4" type="button" dataOnly="0" labelOnly="1" outline="0" axis="axisRow" fieldPosition="0"/>
    </format>
    <format dxfId="133">
      <pivotArea dataOnly="0" labelOnly="1" outline="0" fieldPosition="0">
        <references count="1">
          <reference field="4" count="0"/>
        </references>
      </pivotArea>
    </format>
    <format dxfId="132">
      <pivotArea dataOnly="0" labelOnly="1" outline="0" fieldPosition="0">
        <references count="1">
          <reference field="2" count="1">
            <x v="4"/>
          </reference>
        </references>
      </pivotArea>
    </format>
  </formats>
  <chartFormats count="3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4" count="1" selected="0">
            <x v="11"/>
          </reference>
        </references>
      </pivotArea>
    </chartFormat>
    <chartFormat chart="2" format="0" series="1">
      <pivotArea type="data" outline="0" fieldPosition="0">
        <references count="2">
          <reference field="4294967294" count="1" selected="0">
            <x v="0"/>
          </reference>
          <reference field="4" count="1" selected="0">
            <x v="7"/>
          </reference>
        </references>
      </pivotArea>
    </chartFormat>
    <chartFormat chart="2" format="1" series="1">
      <pivotArea type="data" outline="0" fieldPosition="0">
        <references count="2">
          <reference field="4294967294" count="1" selected="0">
            <x v="0"/>
          </reference>
          <reference field="4" count="1" selected="0">
            <x v="8"/>
          </reference>
        </references>
      </pivotArea>
    </chartFormat>
    <chartFormat chart="2" format="2" series="1">
      <pivotArea type="data" outline="0" fieldPosition="0">
        <references count="2">
          <reference field="4294967294" count="1" selected="0">
            <x v="0"/>
          </reference>
          <reference field="4" count="1" selected="0">
            <x v="11"/>
          </reference>
        </references>
      </pivotArea>
    </chartFormat>
    <chartFormat chart="1" format="3" series="1">
      <pivotArea type="data" outline="0" fieldPosition="0">
        <references count="2">
          <reference field="4294967294" count="1" selected="0">
            <x v="0"/>
          </reference>
          <reference field="4" count="1" selected="0">
            <x v="7"/>
          </reference>
        </references>
      </pivotArea>
    </chartFormat>
    <chartFormat chart="1" format="4" series="1">
      <pivotArea type="data" outline="0" fieldPosition="0">
        <references count="2">
          <reference field="4294967294" count="1" selected="0">
            <x v="0"/>
          </reference>
          <reference field="4" count="1" selected="0">
            <x v="8"/>
          </reference>
        </references>
      </pivotArea>
    </chartFormat>
    <chartFormat chart="1" format="5">
      <pivotArea type="data" outline="0" fieldPosition="0">
        <references count="3">
          <reference field="4294967294" count="1" selected="0">
            <x v="0"/>
          </reference>
          <reference field="2" count="1" selected="0">
            <x v="4"/>
          </reference>
          <reference field="4" count="1" selected="0">
            <x v="7"/>
          </reference>
        </references>
      </pivotArea>
    </chartFormat>
    <chartFormat chart="1" format="6">
      <pivotArea type="data" outline="0" fieldPosition="0">
        <references count="3">
          <reference field="4294967294" count="1" selected="0">
            <x v="0"/>
          </reference>
          <reference field="2" count="1" selected="0">
            <x v="5"/>
          </reference>
          <reference field="4" count="1" selected="0">
            <x v="7"/>
          </reference>
        </references>
      </pivotArea>
    </chartFormat>
    <chartFormat chart="1" format="7">
      <pivotArea type="data" outline="0" fieldPosition="0">
        <references count="3">
          <reference field="4294967294" count="1" selected="0">
            <x v="0"/>
          </reference>
          <reference field="2" count="1" selected="0">
            <x v="7"/>
          </reference>
          <reference field="4" count="1" selected="0">
            <x v="7"/>
          </reference>
        </references>
      </pivotArea>
    </chartFormat>
    <chartFormat chart="1" format="8">
      <pivotArea type="data" outline="0" fieldPosition="0">
        <references count="3">
          <reference field="4294967294" count="1" selected="0">
            <x v="0"/>
          </reference>
          <reference field="2" count="1" selected="0">
            <x v="8"/>
          </reference>
          <reference field="4" count="1" selected="0">
            <x v="7"/>
          </reference>
        </references>
      </pivotArea>
    </chartFormat>
    <chartFormat chart="1" format="9">
      <pivotArea type="data" outline="0" fieldPosition="0">
        <references count="3">
          <reference field="4294967294" count="1" selected="0">
            <x v="0"/>
          </reference>
          <reference field="2" count="1" selected="0">
            <x v="39"/>
          </reference>
          <reference field="4" count="1" selected="0">
            <x v="7"/>
          </reference>
        </references>
      </pivotArea>
    </chartFormat>
    <chartFormat chart="1" format="10">
      <pivotArea type="data" outline="0" fieldPosition="0">
        <references count="3">
          <reference field="4294967294" count="1" selected="0">
            <x v="0"/>
          </reference>
          <reference field="2" count="1" selected="0">
            <x v="4"/>
          </reference>
          <reference field="4" count="1" selected="0">
            <x v="8"/>
          </reference>
        </references>
      </pivotArea>
    </chartFormat>
    <chartFormat chart="1" format="11">
      <pivotArea type="data" outline="0" fieldPosition="0">
        <references count="3">
          <reference field="4294967294" count="1" selected="0">
            <x v="0"/>
          </reference>
          <reference field="2" count="1" selected="0">
            <x v="5"/>
          </reference>
          <reference field="4" count="1" selected="0">
            <x v="8"/>
          </reference>
        </references>
      </pivotArea>
    </chartFormat>
    <chartFormat chart="1" format="12">
      <pivotArea type="data" outline="0" fieldPosition="0">
        <references count="3">
          <reference field="4294967294" count="1" selected="0">
            <x v="0"/>
          </reference>
          <reference field="2" count="1" selected="0">
            <x v="7"/>
          </reference>
          <reference field="4" count="1" selected="0">
            <x v="8"/>
          </reference>
        </references>
      </pivotArea>
    </chartFormat>
    <chartFormat chart="1" format="13">
      <pivotArea type="data" outline="0" fieldPosition="0">
        <references count="3">
          <reference field="4294967294" count="1" selected="0">
            <x v="0"/>
          </reference>
          <reference field="2" count="1" selected="0">
            <x v="8"/>
          </reference>
          <reference field="4" count="1" selected="0">
            <x v="8"/>
          </reference>
        </references>
      </pivotArea>
    </chartFormat>
    <chartFormat chart="1" format="14">
      <pivotArea type="data" outline="0" fieldPosition="0">
        <references count="3">
          <reference field="4294967294" count="1" selected="0">
            <x v="0"/>
          </reference>
          <reference field="2" count="1" selected="0">
            <x v="39"/>
          </reference>
          <reference field="4" count="1" selected="0">
            <x v="8"/>
          </reference>
        </references>
      </pivotArea>
    </chartFormat>
    <chartFormat chart="1" format="15">
      <pivotArea type="data" outline="0" fieldPosition="0">
        <references count="3">
          <reference field="4294967294" count="1" selected="0">
            <x v="0"/>
          </reference>
          <reference field="2" count="1" selected="0">
            <x v="4"/>
          </reference>
          <reference field="4" count="1" selected="0">
            <x v="11"/>
          </reference>
        </references>
      </pivotArea>
    </chartFormat>
    <chartFormat chart="1" format="16">
      <pivotArea type="data" outline="0" fieldPosition="0">
        <references count="3">
          <reference field="4294967294" count="1" selected="0">
            <x v="0"/>
          </reference>
          <reference field="2" count="1" selected="0">
            <x v="5"/>
          </reference>
          <reference field="4" count="1" selected="0">
            <x v="11"/>
          </reference>
        </references>
      </pivotArea>
    </chartFormat>
    <chartFormat chart="1" format="17">
      <pivotArea type="data" outline="0" fieldPosition="0">
        <references count="3">
          <reference field="4294967294" count="1" selected="0">
            <x v="0"/>
          </reference>
          <reference field="2" count="1" selected="0">
            <x v="7"/>
          </reference>
          <reference field="4" count="1" selected="0">
            <x v="11"/>
          </reference>
        </references>
      </pivotArea>
    </chartFormat>
    <chartFormat chart="1" format="18">
      <pivotArea type="data" outline="0" fieldPosition="0">
        <references count="3">
          <reference field="4294967294" count="1" selected="0">
            <x v="0"/>
          </reference>
          <reference field="2" count="1" selected="0">
            <x v="8"/>
          </reference>
          <reference field="4" count="1" selected="0">
            <x v="11"/>
          </reference>
        </references>
      </pivotArea>
    </chartFormat>
    <chartFormat chart="1" format="19">
      <pivotArea type="data" outline="0" fieldPosition="0">
        <references count="3">
          <reference field="4294967294" count="1" selected="0">
            <x v="0"/>
          </reference>
          <reference field="2" count="1" selected="0">
            <x v="39"/>
          </reference>
          <reference field="4" count="1" selected="0">
            <x v="11"/>
          </reference>
        </references>
      </pivotArea>
    </chartFormat>
    <chartFormat chart="3" format="3" series="1">
      <pivotArea type="data" outline="0" fieldPosition="0">
        <references count="2">
          <reference field="4294967294" count="1" selected="0">
            <x v="0"/>
          </reference>
          <reference field="4" count="1" selected="0">
            <x v="7"/>
          </reference>
        </references>
      </pivotArea>
    </chartFormat>
    <chartFormat chart="3" format="4" series="1">
      <pivotArea type="data" outline="0" fieldPosition="0">
        <references count="2">
          <reference field="4294967294" count="1" selected="0">
            <x v="0"/>
          </reference>
          <reference field="4" count="1" selected="0">
            <x v="8"/>
          </reference>
        </references>
      </pivotArea>
    </chartFormat>
    <chartFormat chart="3" format="5" series="1">
      <pivotArea type="data" outline="0" fieldPosition="0">
        <references count="2">
          <reference field="4294967294" count="1" selected="0">
            <x v="0"/>
          </reference>
          <reference field="4" count="1" selected="0">
            <x v="11"/>
          </reference>
        </references>
      </pivotArea>
    </chartFormat>
    <chartFormat chart="4" format="6" series="1">
      <pivotArea type="data" outline="0" fieldPosition="0">
        <references count="2">
          <reference field="4294967294" count="1" selected="0">
            <x v="0"/>
          </reference>
          <reference field="4" count="1" selected="0">
            <x v="7"/>
          </reference>
        </references>
      </pivotArea>
    </chartFormat>
    <chartFormat chart="4" format="7" series="1">
      <pivotArea type="data" outline="0" fieldPosition="0">
        <references count="2">
          <reference field="4294967294" count="1" selected="0">
            <x v="0"/>
          </reference>
          <reference field="4" count="1" selected="0">
            <x v="8"/>
          </reference>
        </references>
      </pivotArea>
    </chartFormat>
    <chartFormat chart="4" format="8" series="1">
      <pivotArea type="data" outline="0" fieldPosition="0">
        <references count="2">
          <reference field="4294967294" count="1" selected="0">
            <x v="0"/>
          </reference>
          <reference field="4" count="1" selected="0">
            <x v="11"/>
          </reference>
        </references>
      </pivotArea>
    </chartFormat>
    <chartFormat chart="7" format="29" series="1">
      <pivotArea type="data" outline="0" fieldPosition="0">
        <references count="2">
          <reference field="4294967294" count="1" selected="0">
            <x v="0"/>
          </reference>
          <reference field="2" count="1" selected="0">
            <x v="4"/>
          </reference>
        </references>
      </pivotArea>
    </chartFormat>
    <chartFormat chart="7" format="30" series="1">
      <pivotArea type="data" outline="0" fieldPosition="0">
        <references count="2">
          <reference field="4294967294" count="1" selected="0">
            <x v="0"/>
          </reference>
          <reference field="2" count="1" selected="0">
            <x v="5"/>
          </reference>
        </references>
      </pivotArea>
    </chartFormat>
    <chartFormat chart="7" format="31" series="1">
      <pivotArea type="data" outline="0" fieldPosition="0">
        <references count="2">
          <reference field="4294967294" count="1" selected="0">
            <x v="0"/>
          </reference>
          <reference field="2" count="1" selected="0">
            <x v="6"/>
          </reference>
        </references>
      </pivotArea>
    </chartFormat>
    <chartFormat chart="7" format="32" series="1">
      <pivotArea type="data" outline="0" fieldPosition="0">
        <references count="2">
          <reference field="4294967294" count="1" selected="0">
            <x v="0"/>
          </reference>
          <reference field="2" count="1" selected="0">
            <x v="29"/>
          </reference>
        </references>
      </pivotArea>
    </chartFormat>
    <chartFormat chart="7" format="33" series="1">
      <pivotArea type="data" outline="0" fieldPosition="0">
        <references count="2">
          <reference field="4294967294" count="1" selected="0">
            <x v="0"/>
          </reference>
          <reference field="2"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74EF44-5ED2-044C-B9C0-ECD56AF921EB}" name="Tabella pivot28"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9">
  <location ref="A103:C119" firstHeaderRow="1" firstDataRow="2" firstDataCol="1"/>
  <pivotFields count="8">
    <pivotField compact="0" outline="0" subtotalTop="0" showAll="0" defaultSubtotal="0"/>
    <pivotField compact="0" outline="0" subtotalTop="0" showAll="0" defaultSubtotal="0"/>
    <pivotField axis="axisCol" compact="0" outline="0" showAll="0" defaultSubtotal="0">
      <items count="41">
        <item h="1" x="19"/>
        <item h="1" x="1"/>
        <item h="1" x="18"/>
        <item h="1" x="8"/>
        <item h="1" x="12"/>
        <item h="1" x="9"/>
        <item h="1" x="15"/>
        <item h="1" x="10"/>
        <item h="1" x="11"/>
        <item h="1" x="16"/>
        <item h="1" x="17"/>
        <item h="1" x="27"/>
        <item h="1" x="29"/>
        <item h="1" x="28"/>
        <item h="1" x="21"/>
        <item x="20"/>
        <item h="1" x="22"/>
        <item h="1" x="2"/>
        <item h="1" x="3"/>
        <item h="1" x="4"/>
        <item h="1" x="5"/>
        <item h="1" x="13"/>
        <item h="1" x="14"/>
        <item h="1" x="6"/>
        <item h="1" m="1" x="39"/>
        <item h="1" x="24"/>
        <item x="23"/>
        <item h="1" x="25"/>
        <item h="1" x="30"/>
        <item h="1" x="7"/>
        <item h="1" x="26"/>
        <item h="1" x="34"/>
        <item h="1" x="33"/>
        <item h="1" x="38"/>
        <item h="1"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sortType="descending" defaultSubtotal="0">
      <items count="23">
        <item x="0"/>
        <item x="1"/>
        <item x="2"/>
        <item h="1" x="3"/>
        <item h="1" x="4"/>
        <item h="1" x="5"/>
        <item x="6"/>
        <item x="7"/>
        <item x="8"/>
        <item h="1" x="10"/>
        <item x="11"/>
        <item x="12"/>
        <item h="1" x="13"/>
        <item x="14"/>
        <item x="15"/>
        <item h="1" x="16"/>
        <item x="17"/>
        <item x="18"/>
        <item x="19"/>
        <item h="1" x="20"/>
        <item h="1" x="21"/>
        <item x="9"/>
        <item x="22"/>
      </items>
      <autoSortScope>
        <pivotArea dataOnly="0" outline="0" fieldPosition="0">
          <references count="2">
            <reference field="4294967294" count="1" selected="0">
              <x v="0"/>
            </reference>
            <reference field="2" count="1" selected="0">
              <x v="15"/>
            </reference>
          </references>
        </pivotArea>
      </autoSortScope>
    </pivotField>
    <pivotField compact="0" outline="0" subtotalTop="0" showAll="0" defaultSubtotal="0"/>
    <pivotField compact="0" outline="0" showAll="0" defaultSubtotal="0"/>
    <pivotField dataField="1" compact="0" outline="0" showAll="0" defaultSubtotal="0"/>
  </pivotFields>
  <rowFields count="1">
    <field x="4"/>
  </rowFields>
  <rowItems count="15">
    <i>
      <x v="13"/>
    </i>
    <i>
      <x v="10"/>
    </i>
    <i>
      <x v="1"/>
    </i>
    <i>
      <x v="14"/>
    </i>
    <i>
      <x v="2"/>
    </i>
    <i>
      <x/>
    </i>
    <i>
      <x v="18"/>
    </i>
    <i>
      <x v="8"/>
    </i>
    <i>
      <x v="16"/>
    </i>
    <i>
      <x v="21"/>
    </i>
    <i>
      <x v="6"/>
    </i>
    <i>
      <x v="17"/>
    </i>
    <i>
      <x v="11"/>
    </i>
    <i>
      <x v="7"/>
    </i>
    <i>
      <x v="22"/>
    </i>
  </rowItems>
  <colFields count="1">
    <field x="2"/>
  </colFields>
  <colItems count="2">
    <i>
      <x v="15"/>
    </i>
    <i>
      <x v="26"/>
    </i>
  </colItems>
  <dataFields count="1">
    <dataField name=" Value" fld="7" baseField="0" baseItem="0" numFmtId="4"/>
  </dataFields>
  <formats count="42">
    <format dxfId="215">
      <pivotArea type="all" dataOnly="0" outline="0" fieldPosition="0"/>
    </format>
    <format dxfId="214">
      <pivotArea outline="0" collapsedLevelsAreSubtotals="1" fieldPosition="0"/>
    </format>
    <format dxfId="213">
      <pivotArea field="2" type="button" dataOnly="0" labelOnly="1" outline="0" axis="axisCol" fieldPosition="0"/>
    </format>
    <format dxfId="212">
      <pivotArea dataOnly="0" labelOnly="1" fieldPosition="0">
        <references count="1">
          <reference field="2" count="0"/>
        </references>
      </pivotArea>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2" type="button" dataOnly="0" labelOnly="1" outline="0" axis="axisCol" fieldPosition="0"/>
    </format>
    <format dxfId="207">
      <pivotArea dataOnly="0" labelOnly="1" fieldPosition="0">
        <references count="1">
          <reference field="2" count="0"/>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2" type="button" dataOnly="0" labelOnly="1" outline="0" axis="axisCol" fieldPosition="0"/>
    </format>
    <format dxfId="202">
      <pivotArea dataOnly="0" labelOnly="1" fieldPosition="0">
        <references count="1">
          <reference field="2" count="0"/>
        </references>
      </pivotArea>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2" type="button" dataOnly="0" labelOnly="1" outline="0" axis="axisCol" fieldPosition="0"/>
    </format>
    <format dxfId="196">
      <pivotArea field="3" type="button" dataOnly="0" labelOnly="1" outline="0"/>
    </format>
    <format dxfId="195">
      <pivotArea field="4" type="button" dataOnly="0" labelOnly="1" outline="0" axis="axisRow" fieldPosition="0"/>
    </format>
    <format dxfId="194">
      <pivotArea dataOnly="0" labelOnly="1" outline="0" fieldPosition="0">
        <references count="1">
          <reference field="2" count="0"/>
        </references>
      </pivotArea>
    </format>
    <format dxfId="193">
      <pivotArea type="topRight" dataOnly="0" labelOnly="1" outline="0" fieldPosition="0"/>
    </format>
    <format dxfId="192">
      <pivotArea type="all" dataOnly="0" outline="0" fieldPosition="0"/>
    </format>
    <format dxfId="191">
      <pivotArea outline="0" collapsedLevelsAreSubtotals="1" fieldPosition="0"/>
    </format>
    <format dxfId="190">
      <pivotArea type="origin" dataOnly="0" labelOnly="1" outline="0" fieldPosition="0"/>
    </format>
    <format dxfId="189">
      <pivotArea field="2" type="button" dataOnly="0" labelOnly="1" outline="0" axis="axisCol" fieldPosition="0"/>
    </format>
    <format dxfId="188">
      <pivotArea field="3" type="button" dataOnly="0" labelOnly="1" outline="0"/>
    </format>
    <format dxfId="187">
      <pivotArea field="4" type="button" dataOnly="0" labelOnly="1" outline="0" axis="axisRow" fieldPosition="0"/>
    </format>
    <format dxfId="186">
      <pivotArea dataOnly="0" labelOnly="1" outline="0" fieldPosition="0">
        <references count="1">
          <reference field="2" count="0"/>
        </references>
      </pivotArea>
    </format>
    <format dxfId="185">
      <pivotArea type="topRight" dataOnly="0" labelOnly="1" outline="0" fieldPosition="0"/>
    </format>
    <format dxfId="184">
      <pivotArea type="all" dataOnly="0" outline="0" fieldPosition="0"/>
    </format>
    <format dxfId="183">
      <pivotArea outline="0" collapsedLevelsAreSubtotals="1" fieldPosition="0"/>
    </format>
    <format dxfId="182">
      <pivotArea field="3" type="button" dataOnly="0" labelOnly="1" outline="0"/>
    </format>
    <format dxfId="181">
      <pivotArea dataOnly="0" labelOnly="1" outline="0" fieldPosition="0">
        <references count="1">
          <reference field="2" count="0"/>
        </references>
      </pivotArea>
    </format>
    <format dxfId="180">
      <pivotArea type="topRight" dataOnly="0" labelOnly="1" outline="0" fieldPosition="0"/>
    </format>
    <format dxfId="179">
      <pivotArea outline="0" fieldPosition="0">
        <references count="1">
          <reference field="2" count="1" selected="0">
            <x v="15"/>
          </reference>
        </references>
      </pivotArea>
    </format>
    <format dxfId="178">
      <pivotArea type="origin" dataOnly="0" labelOnly="1" outline="0" fieldPosition="0"/>
    </format>
    <format dxfId="177">
      <pivotArea field="2" type="button" dataOnly="0" labelOnly="1" outline="0" axis="axisCol" fieldPosition="0"/>
    </format>
    <format dxfId="176">
      <pivotArea field="4" type="button" dataOnly="0" labelOnly="1" outline="0" axis="axisRow" fieldPosition="0"/>
    </format>
    <format dxfId="175">
      <pivotArea dataOnly="0" labelOnly="1" outline="0" fieldPosition="0">
        <references count="1">
          <reference field="4" count="0"/>
        </references>
      </pivotArea>
    </format>
    <format dxfId="174">
      <pivotArea dataOnly="0" labelOnly="1" outline="0" fieldPosition="0">
        <references count="1">
          <reference field="2" count="1">
            <x v="15"/>
          </reference>
        </references>
      </pivotArea>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28"/>
          </reference>
        </references>
      </pivotArea>
    </chartFormat>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2" count="1" selected="0">
            <x v="15"/>
          </reference>
        </references>
      </pivotArea>
    </chartFormat>
    <chartFormat chart="6" format="5"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A69223-CCD7-0F4B-A290-638C81079C98}" name="Tabella pivot24"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5">
  <location ref="I39:K56" firstHeaderRow="1" firstDataRow="2" firstDataCol="1"/>
  <pivotFields count="8">
    <pivotField compact="0" outline="0" subtotalTop="0" showAll="0" defaultSubtotal="0"/>
    <pivotField compact="0" outline="0" subtotalTop="0" showAll="0" defaultSubtotal="0"/>
    <pivotField axis="axisCol" compact="0" outline="0" showAll="0" defaultSubtotal="0">
      <items count="41">
        <item h="1" x="19"/>
        <item h="1" x="1"/>
        <item h="1" x="18"/>
        <item h="1" x="8"/>
        <item x="12"/>
        <item x="9"/>
        <item h="1" x="15"/>
        <item h="1" x="10"/>
        <item h="1" x="11"/>
        <item h="1" x="16"/>
        <item h="1" x="17"/>
        <item h="1" x="27"/>
        <item h="1" x="29"/>
        <item h="1" x="28"/>
        <item h="1" x="21"/>
        <item h="1" x="20"/>
        <item h="1" x="22"/>
        <item h="1" x="2"/>
        <item h="1" x="3"/>
        <item h="1" x="4"/>
        <item h="1" x="5"/>
        <item h="1" x="13"/>
        <item h="1" x="14"/>
        <item h="1" x="6"/>
        <item h="1" m="1" x="39"/>
        <item h="1" x="24"/>
        <item h="1" x="23"/>
        <item h="1" x="25"/>
        <item h="1" x="30"/>
        <item h="1" x="7"/>
        <item h="1" x="26"/>
        <item h="1" x="34"/>
        <item h="1" x="33"/>
        <item h="1" x="38"/>
        <item h="1"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sortType="descending" defaultSubtotal="0">
      <items count="23">
        <item x="0"/>
        <item x="1"/>
        <item x="2"/>
        <item h="1" x="3"/>
        <item x="4"/>
        <item h="1" x="5"/>
        <item x="6"/>
        <item x="7"/>
        <item x="8"/>
        <item h="1" x="10"/>
        <item x="11"/>
        <item x="12"/>
        <item h="1" x="13"/>
        <item x="14"/>
        <item x="15"/>
        <item h="1" x="16"/>
        <item x="17"/>
        <item x="18"/>
        <item x="19"/>
        <item h="1" x="20"/>
        <item h="1" x="21"/>
        <item x="9"/>
        <item x="22"/>
      </items>
      <autoSortScope>
        <pivotArea dataOnly="0" outline="0" fieldPosition="0">
          <references count="2">
            <reference field="4294967294" count="1" selected="0">
              <x v="0"/>
            </reference>
            <reference field="2" count="1" selected="0">
              <x v="4"/>
            </reference>
          </references>
        </pivotArea>
      </autoSortScope>
    </pivotField>
    <pivotField compact="0" outline="0" subtotalTop="0" showAll="0" defaultSubtotal="0"/>
    <pivotField compact="0" outline="0" showAll="0" defaultSubtotal="0"/>
    <pivotField dataField="1" compact="0" outline="0" showAll="0" defaultSubtotal="0"/>
  </pivotFields>
  <rowFields count="1">
    <field x="4"/>
  </rowFields>
  <rowItems count="16">
    <i>
      <x v="21"/>
    </i>
    <i>
      <x v="22"/>
    </i>
    <i>
      <x v="16"/>
    </i>
    <i>
      <x v="11"/>
    </i>
    <i>
      <x v="17"/>
    </i>
    <i>
      <x v="7"/>
    </i>
    <i>
      <x v="4"/>
    </i>
    <i>
      <x v="6"/>
    </i>
    <i>
      <x/>
    </i>
    <i>
      <x v="8"/>
    </i>
    <i>
      <x v="1"/>
    </i>
    <i>
      <x v="18"/>
    </i>
    <i>
      <x v="2"/>
    </i>
    <i>
      <x v="14"/>
    </i>
    <i>
      <x v="13"/>
    </i>
    <i>
      <x v="10"/>
    </i>
  </rowItems>
  <colFields count="1">
    <field x="2"/>
  </colFields>
  <colItems count="2">
    <i>
      <x v="4"/>
    </i>
    <i>
      <x v="5"/>
    </i>
  </colItems>
  <dataFields count="1">
    <dataField name=" Value" fld="7" baseField="0" baseItem="0" numFmtId="4"/>
  </dataFields>
  <formats count="39">
    <format dxfId="254">
      <pivotArea type="all" dataOnly="0" outline="0" fieldPosition="0"/>
    </format>
    <format dxfId="253">
      <pivotArea outline="0" collapsedLevelsAreSubtotals="1" fieldPosition="0"/>
    </format>
    <format dxfId="252">
      <pivotArea field="2" type="button" dataOnly="0" labelOnly="1" outline="0" axis="axisCol" fieldPosition="0"/>
    </format>
    <format dxfId="251">
      <pivotArea dataOnly="0" labelOnly="1" fieldPosition="0">
        <references count="1">
          <reference field="2" count="0"/>
        </references>
      </pivotArea>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field="2" type="button" dataOnly="0" labelOnly="1" outline="0" axis="axisCol" fieldPosition="0"/>
    </format>
    <format dxfId="246">
      <pivotArea dataOnly="0" labelOnly="1" fieldPosition="0">
        <references count="1">
          <reference field="2" count="0"/>
        </references>
      </pivotArea>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2" type="button" dataOnly="0" labelOnly="1" outline="0" axis="axisCol" fieldPosition="0"/>
    </format>
    <format dxfId="241">
      <pivotArea dataOnly="0" labelOnly="1" fieldPosition="0">
        <references count="1">
          <reference field="2" count="0"/>
        </references>
      </pivotArea>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2" type="button" dataOnly="0" labelOnly="1" outline="0" axis="axisCol" fieldPosition="0"/>
    </format>
    <format dxfId="235">
      <pivotArea field="3" type="button" dataOnly="0" labelOnly="1" outline="0"/>
    </format>
    <format dxfId="234">
      <pivotArea field="4" type="button" dataOnly="0" labelOnly="1" outline="0" axis="axisRow" fieldPosition="0"/>
    </format>
    <format dxfId="233">
      <pivotArea dataOnly="0" labelOnly="1" outline="0" fieldPosition="0">
        <references count="1">
          <reference field="2" count="0"/>
        </references>
      </pivotArea>
    </format>
    <format dxfId="232">
      <pivotArea type="topRight" dataOnly="0" labelOnly="1" outline="0" fieldPosition="0"/>
    </format>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2" type="button" dataOnly="0" labelOnly="1" outline="0" axis="axisCol" fieldPosition="0"/>
    </format>
    <format dxfId="227">
      <pivotArea field="3" type="button" dataOnly="0" labelOnly="1" outline="0"/>
    </format>
    <format dxfId="226">
      <pivotArea field="4" type="button" dataOnly="0" labelOnly="1" outline="0" axis="axisRow" fieldPosition="0"/>
    </format>
    <format dxfId="225">
      <pivotArea dataOnly="0" labelOnly="1" outline="0" fieldPosition="0">
        <references count="1">
          <reference field="2" count="0"/>
        </references>
      </pivotArea>
    </format>
    <format dxfId="224">
      <pivotArea type="topRight" dataOnly="0" labelOnly="1" outline="0" fieldPosition="0"/>
    </format>
    <format dxfId="223">
      <pivotArea type="all" dataOnly="0" outline="0" fieldPosition="0"/>
    </format>
    <format dxfId="222">
      <pivotArea outline="0" collapsedLevelsAreSubtotals="1" fieldPosition="0"/>
    </format>
    <format dxfId="221">
      <pivotArea type="origin" dataOnly="0" labelOnly="1" outline="0" fieldPosition="0"/>
    </format>
    <format dxfId="220">
      <pivotArea field="2" type="button" dataOnly="0" labelOnly="1" outline="0" axis="axisCol" fieldPosition="0"/>
    </format>
    <format dxfId="219">
      <pivotArea field="3" type="button" dataOnly="0" labelOnly="1" outline="0"/>
    </format>
    <format dxfId="218">
      <pivotArea field="4" type="button" dataOnly="0" labelOnly="1" outline="0" axis="axisRow" fieldPosition="0"/>
    </format>
    <format dxfId="217">
      <pivotArea dataOnly="0" labelOnly="1" outline="0" fieldPosition="0">
        <references count="1">
          <reference field="2" count="0"/>
        </references>
      </pivotArea>
    </format>
    <format dxfId="216">
      <pivotArea type="topRight" dataOnly="0" labelOnly="1" outline="0" fieldPosition="0"/>
    </format>
  </formats>
  <chartFormats count="2">
    <chartFormat chart="2" format="5" series="1">
      <pivotArea type="data" outline="0" fieldPosition="0">
        <references count="2">
          <reference field="4294967294" count="1" selected="0">
            <x v="0"/>
          </reference>
          <reference field="2" count="1" selected="0">
            <x v="4"/>
          </reference>
        </references>
      </pivotArea>
    </chartFormat>
    <chartFormat chart="2" format="6"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11716A-F6C5-7E43-B363-2480390F09B6}" name="Tabella pivot23"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3">
  <location ref="A38:B44" firstHeaderRow="2" firstDataRow="2" firstDataCol="1"/>
  <pivotFields count="8">
    <pivotField compact="0" outline="0" subtotalTop="0" showAll="0">
      <items count="6">
        <item h="1" x="0"/>
        <item x="1"/>
        <item h="1" x="2"/>
        <item h="1" x="3"/>
        <item h="1" x="4"/>
        <item t="default"/>
      </items>
    </pivotField>
    <pivotField compact="0" outline="0" subtotalTop="0" showAll="0" defaultSubtotal="0">
      <items count="31">
        <item h="1" x="0"/>
        <item h="1" x="1"/>
        <item x="2"/>
        <item h="1" x="3"/>
        <item h="1" x="4"/>
        <item x="5"/>
        <item h="1" x="6"/>
        <item h="1" x="7"/>
        <item h="1" x="8"/>
        <item x="9"/>
        <item x="10"/>
        <item h="1" x="11"/>
        <item h="1" x="12"/>
        <item x="13"/>
        <item h="1" x="14"/>
        <item h="1" x="15"/>
        <item x="16"/>
        <item h="1" x="17"/>
        <item h="1" x="18"/>
        <item h="1" x="19"/>
        <item x="20"/>
        <item x="21"/>
        <item x="22"/>
        <item x="23"/>
        <item h="1" x="24"/>
        <item h="1" x="25"/>
        <item x="26"/>
        <item x="27"/>
        <item h="1" x="28"/>
        <item h="1" x="29"/>
        <item h="1" x="30"/>
      </items>
    </pivotField>
    <pivotField axis="axisRow" compact="0" outline="0" showAll="0" defaultSubtotal="0">
      <items count="41">
        <item x="19"/>
        <item x="1"/>
        <item x="18"/>
        <item x="8"/>
        <item x="12"/>
        <item x="9"/>
        <item x="15"/>
        <item x="16"/>
        <item x="17"/>
        <item x="11"/>
        <item x="27"/>
        <item x="29"/>
        <item x="28"/>
        <item x="21"/>
        <item h="1" x="20"/>
        <item x="22"/>
        <item x="2"/>
        <item x="3"/>
        <item x="4"/>
        <item x="5"/>
        <item x="13"/>
        <item x="14"/>
        <item x="6"/>
        <item h="1" m="1" x="39"/>
        <item x="24"/>
        <item h="1" x="23"/>
        <item x="25"/>
        <item x="10"/>
        <item x="30"/>
        <item x="7"/>
        <item x="26"/>
        <item x="34"/>
        <item x="33"/>
        <item x="38"/>
        <item x="35"/>
        <item x="36"/>
        <item x="32"/>
        <item x="31"/>
        <item x="37"/>
        <item f="1" x="40"/>
        <item h="1" x="0"/>
      </items>
    </pivotField>
    <pivotField compact="0" outline="0" multipleItemSelectionAllowed="1" showAll="0" defaultSubtotal="0">
      <items count="2">
        <item h="1" m="1" x="1"/>
        <item x="0"/>
      </items>
    </pivotField>
    <pivotField compact="0" outline="0" showAll="0" defaultSubtotal="0">
      <items count="23">
        <item h="1" x="0"/>
        <item h="1" x="1"/>
        <item h="1" x="2"/>
        <item h="1" x="3"/>
        <item h="1" x="4"/>
        <item h="1" x="5"/>
        <item h="1" x="6"/>
        <item h="1" x="7"/>
        <item h="1" x="8"/>
        <item h="1" x="10"/>
        <item x="11"/>
        <item h="1" x="12"/>
        <item h="1" x="13"/>
        <item h="1" x="14"/>
        <item h="1" x="15"/>
        <item h="1" x="16"/>
        <item h="1" x="17"/>
        <item h="1" x="18"/>
        <item h="1" x="19"/>
        <item h="1" x="20"/>
        <item h="1" x="21"/>
        <item h="1" x="9"/>
        <item h="1" x="22"/>
      </items>
    </pivotField>
    <pivotField compact="0" outline="0" subtotalTop="0" showAll="0" defaultSubtotal="0"/>
    <pivotField compact="0" outline="0" showAll="0" defaultSubtotal="0"/>
    <pivotField dataField="1" compact="0" outline="0" showAll="0" defaultSubtotal="0"/>
  </pivotFields>
  <rowFields count="1">
    <field x="2"/>
  </rowFields>
  <rowItems count="5">
    <i>
      <x v="4"/>
    </i>
    <i>
      <x v="5"/>
    </i>
    <i>
      <x v="7"/>
    </i>
    <i>
      <x v="8"/>
    </i>
    <i>
      <x v="39"/>
    </i>
  </rowItems>
  <colItems count="1">
    <i/>
  </colItems>
  <dataFields count="1">
    <dataField name=" Value" fld="7" baseField="0" baseItem="0" numFmtId="4"/>
  </dataFields>
  <formats count="37">
    <format dxfId="291">
      <pivotArea type="all" dataOnly="0" outline="0" fieldPosition="0"/>
    </format>
    <format dxfId="290">
      <pivotArea outline="0" collapsedLevelsAreSubtotals="1" fieldPosition="0"/>
    </format>
    <format dxfId="289">
      <pivotArea field="2" type="button" dataOnly="0" labelOnly="1" outline="0" axis="axisRow" fieldPosition="0"/>
    </format>
    <format dxfId="288">
      <pivotArea dataOnly="0" labelOnly="1" fieldPosition="0">
        <references count="1">
          <reference field="2" count="0"/>
        </references>
      </pivotArea>
    </format>
    <format dxfId="287">
      <pivotArea dataOnly="0" labelOnly="1" outline="0" axis="axisValues" fieldPosition="0"/>
    </format>
    <format dxfId="286">
      <pivotArea type="all" dataOnly="0" outline="0" fieldPosition="0"/>
    </format>
    <format dxfId="285">
      <pivotArea outline="0" collapsedLevelsAreSubtotals="1" fieldPosition="0"/>
    </format>
    <format dxfId="284">
      <pivotArea field="2" type="button" dataOnly="0" labelOnly="1" outline="0" axis="axisRow" fieldPosition="0"/>
    </format>
    <format dxfId="283">
      <pivotArea dataOnly="0" labelOnly="1" fieldPosition="0">
        <references count="1">
          <reference field="2" count="0"/>
        </references>
      </pivotArea>
    </format>
    <format dxfId="282">
      <pivotArea dataOnly="0" labelOnly="1" outline="0" axis="axisValues" fieldPosition="0"/>
    </format>
    <format dxfId="281">
      <pivotArea type="all" dataOnly="0" outline="0" fieldPosition="0"/>
    </format>
    <format dxfId="280">
      <pivotArea outline="0" collapsedLevelsAreSubtotals="1" fieldPosition="0"/>
    </format>
    <format dxfId="279">
      <pivotArea field="2" type="button" dataOnly="0" labelOnly="1" outline="0" axis="axisRow" fieldPosition="0"/>
    </format>
    <format dxfId="278">
      <pivotArea dataOnly="0" labelOnly="1" fieldPosition="0">
        <references count="1">
          <reference field="2" count="0"/>
        </references>
      </pivotArea>
    </format>
    <format dxfId="277">
      <pivotArea dataOnly="0" labelOnly="1" outline="0" axis="axisValues" fieldPosition="0"/>
    </format>
    <format dxfId="276">
      <pivotArea type="all" dataOnly="0" outline="0" fieldPosition="0"/>
    </format>
    <format dxfId="275">
      <pivotArea outline="0" collapsedLevelsAreSubtotals="1" fieldPosition="0"/>
    </format>
    <format dxfId="274">
      <pivotArea type="origin" dataOnly="0" labelOnly="1" outline="0" fieldPosition="0"/>
    </format>
    <format dxfId="273">
      <pivotArea field="2" type="button" dataOnly="0" labelOnly="1" outline="0" axis="axisRow" fieldPosition="0"/>
    </format>
    <format dxfId="272">
      <pivotArea field="3" type="button" dataOnly="0" labelOnly="1" outline="0"/>
    </format>
    <format dxfId="271">
      <pivotArea field="4" type="button" dataOnly="0" labelOnly="1" outline="0"/>
    </format>
    <format dxfId="270">
      <pivotArea dataOnly="0" labelOnly="1" outline="0" fieldPosition="0">
        <references count="1">
          <reference field="2" count="0"/>
        </references>
      </pivotArea>
    </format>
    <format dxfId="269">
      <pivotArea type="topRight" dataOnly="0" labelOnly="1" outline="0" fieldPosition="0"/>
    </format>
    <format dxfId="268">
      <pivotArea type="all" dataOnly="0" outline="0" fieldPosition="0"/>
    </format>
    <format dxfId="267">
      <pivotArea outline="0" collapsedLevelsAreSubtotals="1" fieldPosition="0"/>
    </format>
    <format dxfId="266">
      <pivotArea type="origin" dataOnly="0" labelOnly="1" outline="0" fieldPosition="0"/>
    </format>
    <format dxfId="265">
      <pivotArea field="2" type="button" dataOnly="0" labelOnly="1" outline="0" axis="axisRow" fieldPosition="0"/>
    </format>
    <format dxfId="264">
      <pivotArea field="3" type="button" dataOnly="0" labelOnly="1" outline="0"/>
    </format>
    <format dxfId="263">
      <pivotArea field="4" type="button" dataOnly="0" labelOnly="1" outline="0"/>
    </format>
    <format dxfId="262">
      <pivotArea dataOnly="0" labelOnly="1" outline="0" fieldPosition="0">
        <references count="1">
          <reference field="2" count="0"/>
        </references>
      </pivotArea>
    </format>
    <format dxfId="261">
      <pivotArea type="topRight" dataOnly="0" labelOnly="1" outline="0"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2" type="button" dataOnly="0" labelOnly="1" outline="0" axis="axisRow" fieldPosition="0"/>
    </format>
    <format dxfId="256">
      <pivotArea dataOnly="0" labelOnly="1" outline="0" fieldPosition="0">
        <references count="1">
          <reference field="2" count="5">
            <x v="4"/>
            <x v="5"/>
            <x v="7"/>
            <x v="8"/>
            <x v="39"/>
          </reference>
        </references>
      </pivotArea>
    </format>
    <format dxfId="255">
      <pivotArea type="topRight" dataOnly="0" labelOnly="1" outline="0" fieldPosition="0"/>
    </format>
  </formats>
  <chartFormats count="6">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5"/>
          </reference>
        </references>
      </pivotArea>
    </chartFormat>
    <chartFormat chart="2" format="22">
      <pivotArea type="data" outline="0" fieldPosition="0">
        <references count="2">
          <reference field="4294967294" count="1" selected="0">
            <x v="0"/>
          </reference>
          <reference field="2" count="1" selected="0">
            <x v="7"/>
          </reference>
        </references>
      </pivotArea>
    </chartFormat>
    <chartFormat chart="2" format="23">
      <pivotArea type="data" outline="0" fieldPosition="0">
        <references count="2">
          <reference field="4294967294" count="1" selected="0">
            <x v="0"/>
          </reference>
          <reference field="2" count="1" selected="0">
            <x v="8"/>
          </reference>
        </references>
      </pivotArea>
    </chartFormat>
    <chartFormat chart="2" format="24">
      <pivotArea type="data" outline="0" fieldPosition="0">
        <references count="2">
          <reference field="4294967294" count="1" selected="0">
            <x v="0"/>
          </reference>
          <reference field="2"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DA46ED-027E-1640-BC86-346646144BDA}" name="PivotTable2"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location ref="A208:I228" firstHeaderRow="1" firstDataRow="3" firstDataCol="1"/>
  <pivotFields count="8">
    <pivotField axis="axisCol" compact="0" outline="0" subtotalTop="0" showAll="0" defaultSubtotal="0">
      <items count="5">
        <item h="1" x="0"/>
        <item x="1"/>
        <item h="1" x="2"/>
        <item h="1" x="3"/>
        <item h="1" x="4"/>
      </items>
    </pivotField>
    <pivotField compact="0" outline="0" subtotalTop="0" showAll="0" defaultSubtotal="0">
      <items count="31">
        <item h="1" x="0"/>
        <item x="1"/>
        <item x="2"/>
        <item h="1" x="3"/>
        <item h="1" x="4"/>
        <item x="5"/>
        <item h="1" x="6"/>
        <item h="1" x="7"/>
        <item x="8"/>
        <item x="9"/>
        <item x="10"/>
        <item h="1" x="11"/>
        <item h="1" x="12"/>
        <item x="13"/>
        <item h="1" x="14"/>
        <item h="1" x="15"/>
        <item x="16"/>
        <item h="1" x="17"/>
        <item h="1" x="18"/>
        <item x="19"/>
        <item x="20"/>
        <item x="21"/>
        <item x="22"/>
        <item x="23"/>
        <item h="1" x="24"/>
        <item h="1" x="25"/>
        <item x="26"/>
        <item x="27"/>
        <item h="1" x="28"/>
        <item h="1" x="29"/>
        <item h="1" x="30"/>
      </items>
    </pivotField>
    <pivotField axis="axisCol" compact="0" outline="0" showAll="0" defaultSubtotal="0">
      <items count="41">
        <item h="1" x="19"/>
        <item h="1" x="1"/>
        <item h="1" x="18"/>
        <item h="1" x="8"/>
        <item x="12"/>
        <item x="9"/>
        <item x="15"/>
        <item x="16"/>
        <item x="17"/>
        <item h="1" x="11"/>
        <item h="1" x="27"/>
        <item x="29"/>
        <item h="1" x="28"/>
        <item h="1" x="21"/>
        <item x="20"/>
        <item h="1" x="22"/>
        <item h="1" x="2"/>
        <item h="1" x="3"/>
        <item h="1" x="4"/>
        <item h="1" x="5"/>
        <item h="1" x="13"/>
        <item h="1" x="14"/>
        <item h="1" x="6"/>
        <item h="1" m="1" x="39"/>
        <item h="1" x="24"/>
        <item x="23"/>
        <item h="1" x="25"/>
        <item h="1" x="10"/>
        <item h="1" x="30"/>
        <item h="1" x="7"/>
        <item h="1" x="26"/>
        <item x="34"/>
        <item x="33"/>
        <item x="38"/>
        <item x="35"/>
        <item x="36"/>
        <item x="32"/>
        <item x="31"/>
        <item x="37"/>
        <item f="1" x="40"/>
        <item h="1" x="0"/>
      </items>
    </pivotField>
    <pivotField compact="0" outline="0" multipleItemSelectionAllowed="1" showAll="0" defaultSubtotal="0">
      <items count="2">
        <item h="1" m="1" x="1"/>
        <item x="0"/>
      </items>
    </pivotField>
    <pivotField axis="axisRow" compact="0" outline="0" showAll="0" defaultSubtotal="0">
      <items count="23">
        <item x="0"/>
        <item x="1"/>
        <item x="2"/>
        <item h="1" x="3"/>
        <item h="1" x="4"/>
        <item h="1" x="5"/>
        <item x="6"/>
        <item x="7"/>
        <item x="8"/>
        <item x="10"/>
        <item x="11"/>
        <item x="12"/>
        <item h="1" x="13"/>
        <item x="14"/>
        <item x="15"/>
        <item x="16"/>
        <item x="17"/>
        <item x="18"/>
        <item x="19"/>
        <item x="20"/>
        <item h="1" x="21"/>
        <item x="9"/>
        <item x="22"/>
      </items>
    </pivotField>
    <pivotField compact="0" outline="0" subtotalTop="0" showAll="0" defaultSubtotal="0"/>
    <pivotField compact="0" outline="0" showAll="0" defaultSubtotal="0">
      <items count="1">
        <item x="0"/>
      </items>
    </pivotField>
    <pivotField dataField="1" compact="0" outline="0" showAll="0" defaultSubtotal="0"/>
  </pivotFields>
  <rowFields count="1">
    <field x="4"/>
  </rowFields>
  <rowItems count="18">
    <i>
      <x/>
    </i>
    <i>
      <x v="1"/>
    </i>
    <i>
      <x v="2"/>
    </i>
    <i>
      <x v="6"/>
    </i>
    <i>
      <x v="7"/>
    </i>
    <i>
      <x v="8"/>
    </i>
    <i>
      <x v="9"/>
    </i>
    <i>
      <x v="10"/>
    </i>
    <i>
      <x v="11"/>
    </i>
    <i>
      <x v="13"/>
    </i>
    <i>
      <x v="14"/>
    </i>
    <i>
      <x v="15"/>
    </i>
    <i>
      <x v="16"/>
    </i>
    <i>
      <x v="17"/>
    </i>
    <i>
      <x v="18"/>
    </i>
    <i>
      <x v="19"/>
    </i>
    <i>
      <x v="21"/>
    </i>
    <i>
      <x v="22"/>
    </i>
  </rowItems>
  <colFields count="2">
    <field x="0"/>
    <field x="2"/>
  </colFields>
  <colItems count="8">
    <i>
      <x v="1"/>
      <x v="4"/>
    </i>
    <i r="1">
      <x v="5"/>
    </i>
    <i r="1">
      <x v="6"/>
    </i>
    <i r="1">
      <x v="7"/>
    </i>
    <i r="1">
      <x v="8"/>
    </i>
    <i r="1">
      <x v="14"/>
    </i>
    <i r="1">
      <x v="25"/>
    </i>
    <i r="1">
      <x v="39"/>
    </i>
  </colItems>
  <dataFields count="1">
    <dataField name=" Value" fld="7" baseField="0" baseItem="0" numFmtId="4"/>
  </dataFields>
  <formats count="44">
    <format dxfId="335">
      <pivotArea type="all" dataOnly="0" outline="0" fieldPosition="0"/>
    </format>
    <format dxfId="334">
      <pivotArea outline="0" collapsedLevelsAreSubtotals="1" fieldPosition="0"/>
    </format>
    <format dxfId="333">
      <pivotArea field="2" type="button" dataOnly="0" labelOnly="1" outline="0" axis="axisCol" fieldPosition="1"/>
    </format>
    <format dxfId="332">
      <pivotArea dataOnly="0" labelOnly="1" fieldPosition="0">
        <references count="1">
          <reference field="2" count="0"/>
        </references>
      </pivotArea>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field="2" type="button" dataOnly="0" labelOnly="1" outline="0" axis="axisCol" fieldPosition="1"/>
    </format>
    <format dxfId="327">
      <pivotArea dataOnly="0" labelOnly="1" fieldPosition="0">
        <references count="1">
          <reference field="2" count="0"/>
        </references>
      </pivotArea>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2" type="button" dataOnly="0" labelOnly="1" outline="0" axis="axisCol" fieldPosition="1"/>
    </format>
    <format dxfId="322">
      <pivotArea dataOnly="0" labelOnly="1" fieldPosition="0">
        <references count="1">
          <reference field="2" count="0"/>
        </references>
      </pivotArea>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type="origin" dataOnly="0" labelOnly="1" outline="0" fieldPosition="0"/>
    </format>
    <format dxfId="317">
      <pivotArea field="2" type="button" dataOnly="0" labelOnly="1" outline="0" axis="axisCol" fieldPosition="1"/>
    </format>
    <format dxfId="316">
      <pivotArea field="3" type="button" dataOnly="0" labelOnly="1" outline="0"/>
    </format>
    <format dxfId="315">
      <pivotArea field="4" type="button" dataOnly="0" labelOnly="1" outline="0" axis="axisRow" fieldPosition="0"/>
    </format>
    <format dxfId="314">
      <pivotArea dataOnly="0" labelOnly="1" outline="0" fieldPosition="0">
        <references count="1">
          <reference field="2" count="0"/>
        </references>
      </pivotArea>
    </format>
    <format dxfId="313">
      <pivotArea type="topRight" dataOnly="0" labelOnly="1" outline="0" fieldPosition="0"/>
    </format>
    <format dxfId="312">
      <pivotArea type="all" dataOnly="0" outline="0" fieldPosition="0"/>
    </format>
    <format dxfId="311">
      <pivotArea outline="0" collapsedLevelsAreSubtotals="1" fieldPosition="0"/>
    </format>
    <format dxfId="310">
      <pivotArea type="origin" dataOnly="0" labelOnly="1" outline="0" fieldPosition="0"/>
    </format>
    <format dxfId="309">
      <pivotArea field="2" type="button" dataOnly="0" labelOnly="1" outline="0" axis="axisCol" fieldPosition="1"/>
    </format>
    <format dxfId="308">
      <pivotArea field="3" type="button" dataOnly="0" labelOnly="1" outline="0"/>
    </format>
    <format dxfId="307">
      <pivotArea field="4" type="button" dataOnly="0" labelOnly="1" outline="0" axis="axisRow" fieldPosition="0"/>
    </format>
    <format dxfId="306">
      <pivotArea dataOnly="0" labelOnly="1" outline="0" fieldPosition="0">
        <references count="1">
          <reference field="2" count="0"/>
        </references>
      </pivotArea>
    </format>
    <format dxfId="305">
      <pivotArea type="topRight" dataOnly="0" labelOnly="1" outline="0" fieldPosition="0"/>
    </format>
    <format dxfId="304">
      <pivotArea type="all" dataOnly="0" outline="0" fieldPosition="0"/>
    </format>
    <format dxfId="303">
      <pivotArea outline="0" collapsedLevelsAreSubtotals="1" fieldPosition="0"/>
    </format>
    <format dxfId="302">
      <pivotArea field="2" type="button" dataOnly="0" labelOnly="1" outline="0" axis="axisCol" fieldPosition="1"/>
    </format>
    <format dxfId="301">
      <pivotArea field="3" type="button" dataOnly="0" labelOnly="1" outline="0"/>
    </format>
    <format dxfId="300">
      <pivotArea dataOnly="0" labelOnly="1" outline="0" fieldPosition="0">
        <references count="1">
          <reference field="2" count="0"/>
        </references>
      </pivotArea>
    </format>
    <format dxfId="299">
      <pivotArea type="topRight" dataOnly="0" labelOnly="1" outline="0" fieldPosition="0"/>
    </format>
    <format dxfId="298">
      <pivotArea outline="0" fieldPosition="0">
        <references count="2">
          <reference field="0" count="0" selected="0"/>
          <reference field="2" count="1" selected="0">
            <x v="4"/>
          </reference>
        </references>
      </pivotArea>
    </format>
    <format dxfId="297">
      <pivotArea type="origin" dataOnly="0" labelOnly="1" outline="0" fieldPosition="0"/>
    </format>
    <format dxfId="296">
      <pivotArea field="0" type="button" dataOnly="0" labelOnly="1" outline="0" axis="axisCol" fieldPosition="0"/>
    </format>
    <format dxfId="295">
      <pivotArea field="4" type="button" dataOnly="0" labelOnly="1" outline="0" axis="axisRow" fieldPosition="0"/>
    </format>
    <format dxfId="294">
      <pivotArea dataOnly="0" labelOnly="1" outline="0" fieldPosition="0">
        <references count="1">
          <reference field="4" count="0"/>
        </references>
      </pivotArea>
    </format>
    <format dxfId="293">
      <pivotArea dataOnly="0" labelOnly="1" outline="0" fieldPosition="0">
        <references count="1">
          <reference field="0" count="0"/>
        </references>
      </pivotArea>
    </format>
    <format dxfId="292">
      <pivotArea dataOnly="0" labelOnly="1" outline="0" fieldPosition="0">
        <references count="2">
          <reference field="0" count="0" selected="0"/>
          <reference field="2"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C88262-5985-EE41-A663-0F29B70AEB86}" name="PivotTable14"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24">
  <location ref="A192:C198" firstHeaderRow="1" firstDataRow="3" firstDataCol="1"/>
  <pivotFields count="8">
    <pivotField compact="0" outline="0" subtotalTop="0" showAll="0" defaultSubtotal="0"/>
    <pivotField compact="0" outline="0" subtotalTop="0" showAll="0" defaultSubtotal="0"/>
    <pivotField axis="axisRow" compact="0" outline="0" showAll="0" defaultSubtotal="0">
      <items count="41">
        <item h="1" x="32"/>
        <item h="1" x="31"/>
        <item h="1" x="0"/>
        <item h="1" x="1"/>
        <item h="1" x="2"/>
        <item h="1" x="3"/>
        <item h="1" x="4"/>
        <item h="1" x="5"/>
        <item h="1" x="6"/>
        <item h="1" x="7"/>
        <item h="1" x="8"/>
        <item x="9"/>
        <item h="1" x="10"/>
        <item h="1" x="11"/>
        <item x="12"/>
        <item h="1" x="13"/>
        <item h="1" x="14"/>
        <item x="15"/>
        <item h="1" x="16"/>
        <item h="1" x="17"/>
        <item h="1" x="18"/>
        <item h="1" x="19"/>
        <item h="1" x="20"/>
        <item h="1" x="21"/>
        <item h="1" x="22"/>
        <item h="1" x="23"/>
        <item h="1" x="24"/>
        <item h="1" x="25"/>
        <item h="1" x="26"/>
        <item h="1" x="27"/>
        <item h="1" x="28"/>
        <item h="1" x="29"/>
        <item h="1" x="30"/>
        <item h="1" x="33"/>
        <item h="1" x="34"/>
        <item h="1" x="35"/>
        <item h="1" x="36"/>
        <item h="1" x="37"/>
        <item h="1" x="38"/>
        <item h="1" m="1" x="39"/>
        <item f="1" x="40"/>
      </items>
    </pivotField>
    <pivotField axis="axisCol" compact="0" outline="0" showAll="0" defaultSubtotal="0">
      <items count="2">
        <item x="0"/>
        <item m="1" x="1"/>
      </items>
    </pivotField>
    <pivotField axis="axisCol" compact="0" outline="0" subtotalTop="0" showAll="0" defaultSubtotal="0">
      <items count="23">
        <item h="1" x="0"/>
        <item h="1" x="1"/>
        <item h="1" x="2"/>
        <item h="1" x="6"/>
        <item h="1" x="7"/>
        <item h="1" x="8"/>
        <item h="1" x="9"/>
        <item h="1" x="10"/>
        <item h="1" x="11"/>
        <item h="1" x="12"/>
        <item h="1" x="14"/>
        <item h="1" x="15"/>
        <item h="1" x="16"/>
        <item h="1" x="17"/>
        <item h="1" x="18"/>
        <item h="1" x="19"/>
        <item h="1" x="20"/>
        <item h="1" x="21"/>
        <item h="1" x="22"/>
        <item h="1" x="3"/>
        <item x="4"/>
        <item h="1" x="5"/>
        <item h="1" x="13"/>
      </items>
    </pivotField>
    <pivotField compact="0" outline="0" showAll="0" defaultSubtotal="0"/>
    <pivotField compact="0" outline="0" showAll="0" defaultSubtotal="0">
      <items count="1">
        <item x="0"/>
      </items>
    </pivotField>
    <pivotField dataField="1" compact="0" outline="0" showAll="0" defaultSubtotal="0"/>
  </pivotFields>
  <rowFields count="1">
    <field x="2"/>
  </rowFields>
  <rowItems count="4">
    <i>
      <x v="11"/>
    </i>
    <i>
      <x v="14"/>
    </i>
    <i>
      <x v="17"/>
    </i>
    <i>
      <x v="40"/>
    </i>
  </rowItems>
  <colFields count="2">
    <field x="3"/>
    <field x="4"/>
  </colFields>
  <colItems count="1">
    <i>
      <x/>
      <x v="20"/>
    </i>
  </colItems>
  <dataFields count="1">
    <dataField name=" Value" fld="7" baseField="0" baseItem="0" numFmtId="4"/>
  </dataFields>
  <formats count="11">
    <format dxfId="346">
      <pivotArea type="all" dataOnly="0" outline="0" fieldPosition="0"/>
    </format>
    <format dxfId="345">
      <pivotArea type="all" dataOnly="0" outline="0" fieldPosition="0"/>
    </format>
    <format dxfId="344">
      <pivotArea type="all" dataOnly="0" outline="0" fieldPosition="0"/>
    </format>
    <format dxfId="343">
      <pivotArea outline="0" fieldPosition="0">
        <references count="1">
          <reference field="4294967294" count="1">
            <x v="0"/>
          </reference>
        </references>
      </pivotArea>
    </format>
    <format dxfId="342">
      <pivotArea outline="0" collapsedLevelsAreSubtotals="1" fieldPosition="0"/>
    </format>
    <format dxfId="341">
      <pivotArea type="origin" dataOnly="0" labelOnly="1" outline="0" fieldPosition="0"/>
    </format>
    <format dxfId="340">
      <pivotArea field="3" type="button" dataOnly="0" labelOnly="1" outline="0" axis="axisCol" fieldPosition="0"/>
    </format>
    <format dxfId="339">
      <pivotArea field="2" type="button" dataOnly="0" labelOnly="1" outline="0" axis="axisRow" fieldPosition="0"/>
    </format>
    <format dxfId="338">
      <pivotArea dataOnly="0" labelOnly="1" outline="0" fieldPosition="0">
        <references count="1">
          <reference field="2" count="0"/>
        </references>
      </pivotArea>
    </format>
    <format dxfId="337">
      <pivotArea dataOnly="0" labelOnly="1" outline="0" fieldPosition="0">
        <references count="1">
          <reference field="3" count="0"/>
        </references>
      </pivotArea>
    </format>
    <format dxfId="336">
      <pivotArea dataOnly="0" labelOnly="1" outline="0" fieldPosition="0">
        <references count="2">
          <reference field="3" count="0" selected="0"/>
          <reference field="4" count="0"/>
        </references>
      </pivotArea>
    </format>
  </formats>
  <chartFormats count="21">
    <chartFormat chart="4" format="20"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2" count="1" selected="0">
            <x v="11"/>
          </reference>
        </references>
      </pivotArea>
    </chartFormat>
    <chartFormat chart="4" format="26">
      <pivotArea type="data" outline="0" fieldPosition="0">
        <references count="2">
          <reference field="4294967294" count="1" selected="0">
            <x v="0"/>
          </reference>
          <reference field="2" count="1" selected="0">
            <x v="14"/>
          </reference>
        </references>
      </pivotArea>
    </chartFormat>
    <chartFormat chart="4" format="27">
      <pivotArea type="data" outline="0" fieldPosition="0">
        <references count="2">
          <reference field="4294967294" count="1" selected="0">
            <x v="0"/>
          </reference>
          <reference field="2" count="1" selected="0">
            <x v="17"/>
          </reference>
        </references>
      </pivotArea>
    </chartFormat>
    <chartFormat chart="4" format="28">
      <pivotArea type="data" outline="0" fieldPosition="0">
        <references count="2">
          <reference field="4294967294" count="1" selected="0">
            <x v="0"/>
          </reference>
          <reference field="2" count="1" selected="0">
            <x v="40"/>
          </reference>
        </references>
      </pivotArea>
    </chartFormat>
    <chartFormat chart="7" format="0"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2" count="1" selected="0">
            <x v="11"/>
          </reference>
        </references>
      </pivotArea>
    </chartFormat>
    <chartFormat chart="13" format="18">
      <pivotArea type="data" outline="0" fieldPosition="0">
        <references count="2">
          <reference field="4294967294" count="1" selected="0">
            <x v="0"/>
          </reference>
          <reference field="2" count="1" selected="0">
            <x v="14"/>
          </reference>
        </references>
      </pivotArea>
    </chartFormat>
    <chartFormat chart="13" format="19">
      <pivotArea type="data" outline="0" fieldPosition="0">
        <references count="2">
          <reference field="4294967294" count="1" selected="0">
            <x v="0"/>
          </reference>
          <reference field="2" count="1" selected="0">
            <x v="17"/>
          </reference>
        </references>
      </pivotArea>
    </chartFormat>
    <chartFormat chart="13" format="20">
      <pivotArea type="data" outline="0" fieldPosition="0">
        <references count="2">
          <reference field="4294967294" count="1" selected="0">
            <x v="0"/>
          </reference>
          <reference field="2" count="1" selected="0">
            <x v="40"/>
          </reference>
        </references>
      </pivotArea>
    </chartFormat>
    <chartFormat chart="20" format="21" series="1">
      <pivotArea type="data" outline="0" fieldPosition="0">
        <references count="1">
          <reference field="4294967294" count="1" selected="0">
            <x v="0"/>
          </reference>
        </references>
      </pivotArea>
    </chartFormat>
    <chartFormat chart="20" format="22">
      <pivotArea type="data" outline="0" fieldPosition="0">
        <references count="2">
          <reference field="4294967294" count="1" selected="0">
            <x v="0"/>
          </reference>
          <reference field="2" count="1" selected="0">
            <x v="11"/>
          </reference>
        </references>
      </pivotArea>
    </chartFormat>
    <chartFormat chart="20" format="23">
      <pivotArea type="data" outline="0" fieldPosition="0">
        <references count="2">
          <reference field="4294967294" count="1" selected="0">
            <x v="0"/>
          </reference>
          <reference field="2" count="1" selected="0">
            <x v="14"/>
          </reference>
        </references>
      </pivotArea>
    </chartFormat>
    <chartFormat chart="20" format="24">
      <pivotArea type="data" outline="0" fieldPosition="0">
        <references count="2">
          <reference field="4294967294" count="1" selected="0">
            <x v="0"/>
          </reference>
          <reference field="2" count="1" selected="0">
            <x v="17"/>
          </reference>
        </references>
      </pivotArea>
    </chartFormat>
    <chartFormat chart="20" format="25">
      <pivotArea type="data" outline="0" fieldPosition="0">
        <references count="2">
          <reference field="4294967294" count="1" selected="0">
            <x v="0"/>
          </reference>
          <reference field="2" count="1" selected="0">
            <x v="40"/>
          </reference>
        </references>
      </pivotArea>
    </chartFormat>
    <chartFormat chart="21" format="26" series="1">
      <pivotArea type="data" outline="0" fieldPosition="0">
        <references count="1">
          <reference field="4294967294" count="1" selected="0">
            <x v="0"/>
          </reference>
        </references>
      </pivotArea>
    </chartFormat>
    <chartFormat chart="21" format="27">
      <pivotArea type="data" outline="0" fieldPosition="0">
        <references count="2">
          <reference field="4294967294" count="1" selected="0">
            <x v="0"/>
          </reference>
          <reference field="2" count="1" selected="0">
            <x v="11"/>
          </reference>
        </references>
      </pivotArea>
    </chartFormat>
    <chartFormat chart="21" format="28">
      <pivotArea type="data" outline="0" fieldPosition="0">
        <references count="2">
          <reference field="4294967294" count="1" selected="0">
            <x v="0"/>
          </reference>
          <reference field="2" count="1" selected="0">
            <x v="14"/>
          </reference>
        </references>
      </pivotArea>
    </chartFormat>
    <chartFormat chart="21" format="29">
      <pivotArea type="data" outline="0" fieldPosition="0">
        <references count="2">
          <reference field="4294967294" count="1" selected="0">
            <x v="0"/>
          </reference>
          <reference field="2" count="1" selected="0">
            <x v="17"/>
          </reference>
        </references>
      </pivotArea>
    </chartFormat>
    <chartFormat chart="21" format="30">
      <pivotArea type="data" outline="0" fieldPosition="0">
        <references count="2">
          <reference field="4294967294" count="1" selected="0">
            <x v="0"/>
          </reference>
          <reference field="2"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B74F99-06BD-9A44-9654-31D54E77A119}" name="PivotTable1" cacheId="3"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6">
  <location ref="K90:L107" firstHeaderRow="1" firstDataRow="2" firstDataCol="1"/>
  <pivotFields count="8">
    <pivotField compact="0" outline="0" subtotalTop="0" showAll="0" defaultSubtotal="0"/>
    <pivotField compact="0" outline="0" subtotalTop="0" showAll="0" defaultSubtotal="0"/>
    <pivotField axis="axisCol" compact="0" outline="0" showAll="0" defaultSubtotal="0">
      <items count="41">
        <item h="1" x="19"/>
        <item h="1" x="1"/>
        <item h="1" x="18"/>
        <item h="1" x="8"/>
        <item h="1" x="12"/>
        <item h="1" x="9"/>
        <item h="1" x="15"/>
        <item h="1" x="10"/>
        <item h="1" x="11"/>
        <item x="16"/>
        <item h="1" x="17"/>
        <item h="1" x="27"/>
        <item h="1" x="29"/>
        <item h="1" x="28"/>
        <item h="1" x="21"/>
        <item h="1" x="20"/>
        <item h="1" x="22"/>
        <item h="1" x="2"/>
        <item h="1" x="3"/>
        <item h="1" x="4"/>
        <item h="1" x="5"/>
        <item h="1" x="13"/>
        <item h="1" x="14"/>
        <item h="1" x="6"/>
        <item h="1" m="1" x="39"/>
        <item h="1" x="24"/>
        <item h="1" x="23"/>
        <item h="1" x="25"/>
        <item h="1" x="30"/>
        <item h="1" x="7"/>
        <item h="1" x="26"/>
        <item h="1" x="34"/>
        <item h="1" x="33"/>
        <item h="1" x="38"/>
        <item h="1" x="35"/>
        <item h="1" x="36"/>
        <item h="1" x="32"/>
        <item h="1" x="31"/>
        <item h="1" x="37"/>
        <item h="1" f="1" x="40"/>
        <item h="1" x="0"/>
      </items>
    </pivotField>
    <pivotField compact="0" outline="0" multipleItemSelectionAllowed="1" showAll="0" defaultSubtotal="0">
      <items count="2">
        <item h="1" m="1" x="1"/>
        <item x="0"/>
      </items>
    </pivotField>
    <pivotField axis="axisRow" compact="0" outline="0" showAll="0" defaultSubtotal="0">
      <items count="23">
        <item x="0"/>
        <item x="1"/>
        <item x="2"/>
        <item h="1" x="3"/>
        <item x="4"/>
        <item h="1" x="5"/>
        <item x="6"/>
        <item x="7"/>
        <item x="8"/>
        <item h="1" x="10"/>
        <item x="11"/>
        <item x="12"/>
        <item h="1" x="13"/>
        <item x="14"/>
        <item x="15"/>
        <item h="1" x="16"/>
        <item x="17"/>
        <item x="18"/>
        <item x="19"/>
        <item h="1" x="20"/>
        <item h="1" x="21"/>
        <item x="9"/>
        <item x="22"/>
      </items>
    </pivotField>
    <pivotField compact="0" outline="0" subtotalTop="0" showAll="0" defaultSubtotal="0"/>
    <pivotField compact="0" outline="0" showAll="0" defaultSubtotal="0"/>
    <pivotField dataField="1" compact="0" outline="0" showAll="0" defaultSubtotal="0"/>
  </pivotFields>
  <rowFields count="1">
    <field x="4"/>
  </rowFields>
  <rowItems count="16">
    <i>
      <x/>
    </i>
    <i>
      <x v="1"/>
    </i>
    <i>
      <x v="2"/>
    </i>
    <i>
      <x v="4"/>
    </i>
    <i>
      <x v="6"/>
    </i>
    <i>
      <x v="7"/>
    </i>
    <i>
      <x v="8"/>
    </i>
    <i>
      <x v="10"/>
    </i>
    <i>
      <x v="11"/>
    </i>
    <i>
      <x v="13"/>
    </i>
    <i>
      <x v="14"/>
    </i>
    <i>
      <x v="16"/>
    </i>
    <i>
      <x v="17"/>
    </i>
    <i>
      <x v="18"/>
    </i>
    <i>
      <x v="21"/>
    </i>
    <i>
      <x v="22"/>
    </i>
  </rowItems>
  <colFields count="1">
    <field x="2"/>
  </colFields>
  <colItems count="1">
    <i>
      <x v="9"/>
    </i>
  </colItems>
  <dataFields count="1">
    <dataField name=" Value" fld="7" baseField="0" baseItem="0" numFmtId="4"/>
  </dataFields>
  <formats count="39">
    <format dxfId="385">
      <pivotArea type="all" dataOnly="0" outline="0" fieldPosition="0"/>
    </format>
    <format dxfId="384">
      <pivotArea outline="0" collapsedLevelsAreSubtotals="1" fieldPosition="0"/>
    </format>
    <format dxfId="383">
      <pivotArea field="2" type="button" dataOnly="0" labelOnly="1" outline="0" axis="axisCol" fieldPosition="0"/>
    </format>
    <format dxfId="382">
      <pivotArea dataOnly="0" labelOnly="1" fieldPosition="0">
        <references count="1">
          <reference field="2" count="0"/>
        </references>
      </pivotArea>
    </format>
    <format dxfId="381">
      <pivotArea dataOnly="0" labelOnly="1" outline="0" axis="axisValues" fieldPosition="0"/>
    </format>
    <format dxfId="380">
      <pivotArea type="all" dataOnly="0" outline="0" fieldPosition="0"/>
    </format>
    <format dxfId="379">
      <pivotArea outline="0" collapsedLevelsAreSubtotals="1" fieldPosition="0"/>
    </format>
    <format dxfId="378">
      <pivotArea field="2" type="button" dataOnly="0" labelOnly="1" outline="0" axis="axisCol" fieldPosition="0"/>
    </format>
    <format dxfId="377">
      <pivotArea dataOnly="0" labelOnly="1" fieldPosition="0">
        <references count="1">
          <reference field="2" count="0"/>
        </references>
      </pivotArea>
    </format>
    <format dxfId="376">
      <pivotArea dataOnly="0" labelOnly="1" outline="0" axis="axisValues" fieldPosition="0"/>
    </format>
    <format dxfId="375">
      <pivotArea type="all" dataOnly="0" outline="0" fieldPosition="0"/>
    </format>
    <format dxfId="374">
      <pivotArea outline="0" collapsedLevelsAreSubtotals="1" fieldPosition="0"/>
    </format>
    <format dxfId="373">
      <pivotArea field="2" type="button" dataOnly="0" labelOnly="1" outline="0" axis="axisCol" fieldPosition="0"/>
    </format>
    <format dxfId="372">
      <pivotArea dataOnly="0" labelOnly="1" fieldPosition="0">
        <references count="1">
          <reference field="2" count="0"/>
        </references>
      </pivotArea>
    </format>
    <format dxfId="371">
      <pivotArea dataOnly="0" labelOnly="1" outline="0" axis="axisValues" fieldPosition="0"/>
    </format>
    <format dxfId="370">
      <pivotArea type="all" dataOnly="0" outline="0" fieldPosition="0"/>
    </format>
    <format dxfId="369">
      <pivotArea outline="0" collapsedLevelsAreSubtotals="1" fieldPosition="0"/>
    </format>
    <format dxfId="368">
      <pivotArea type="origin" dataOnly="0" labelOnly="1" outline="0" fieldPosition="0"/>
    </format>
    <format dxfId="367">
      <pivotArea field="2" type="button" dataOnly="0" labelOnly="1" outline="0" axis="axisCol" fieldPosition="0"/>
    </format>
    <format dxfId="366">
      <pivotArea field="3" type="button" dataOnly="0" labelOnly="1" outline="0"/>
    </format>
    <format dxfId="365">
      <pivotArea field="4" type="button" dataOnly="0" labelOnly="1" outline="0" axis="axisRow" fieldPosition="0"/>
    </format>
    <format dxfId="364">
      <pivotArea dataOnly="0" labelOnly="1" outline="0" fieldPosition="0">
        <references count="1">
          <reference field="2" count="0"/>
        </references>
      </pivotArea>
    </format>
    <format dxfId="363">
      <pivotArea type="topRight" dataOnly="0" labelOnly="1" outline="0" fieldPosition="0"/>
    </format>
    <format dxfId="362">
      <pivotArea type="all" dataOnly="0" outline="0" fieldPosition="0"/>
    </format>
    <format dxfId="361">
      <pivotArea outline="0" collapsedLevelsAreSubtotals="1" fieldPosition="0"/>
    </format>
    <format dxfId="360">
      <pivotArea type="origin" dataOnly="0" labelOnly="1" outline="0" fieldPosition="0"/>
    </format>
    <format dxfId="359">
      <pivotArea field="2" type="button" dataOnly="0" labelOnly="1" outline="0" axis="axisCol" fieldPosition="0"/>
    </format>
    <format dxfId="358">
      <pivotArea field="3" type="button" dataOnly="0" labelOnly="1" outline="0"/>
    </format>
    <format dxfId="357">
      <pivotArea field="4" type="button" dataOnly="0" labelOnly="1" outline="0" axis="axisRow" fieldPosition="0"/>
    </format>
    <format dxfId="356">
      <pivotArea dataOnly="0" labelOnly="1" outline="0" fieldPosition="0">
        <references count="1">
          <reference field="2" count="0"/>
        </references>
      </pivotArea>
    </format>
    <format dxfId="355">
      <pivotArea type="topRight" dataOnly="0" labelOnly="1" outline="0" fieldPosition="0"/>
    </format>
    <format dxfId="354">
      <pivotArea type="all" dataOnly="0" outline="0" fieldPosition="0"/>
    </format>
    <format dxfId="353">
      <pivotArea outline="0" collapsedLevelsAreSubtotals="1" fieldPosition="0"/>
    </format>
    <format dxfId="352">
      <pivotArea type="origin" dataOnly="0" labelOnly="1" outline="0" fieldPosition="0"/>
    </format>
    <format dxfId="351">
      <pivotArea field="2" type="button" dataOnly="0" labelOnly="1" outline="0" axis="axisCol" fieldPosition="0"/>
    </format>
    <format dxfId="350">
      <pivotArea field="3" type="button" dataOnly="0" labelOnly="1" outline="0"/>
    </format>
    <format dxfId="349">
      <pivotArea field="4" type="button" dataOnly="0" labelOnly="1" outline="0" axis="axisRow" fieldPosition="0"/>
    </format>
    <format dxfId="348">
      <pivotArea dataOnly="0" labelOnly="1" outline="0" fieldPosition="0">
        <references count="1">
          <reference field="2" count="0"/>
        </references>
      </pivotArea>
    </format>
    <format dxfId="347">
      <pivotArea type="topRight" dataOnly="0" labelOnly="1" outline="0" fieldPosition="0"/>
    </format>
  </format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28"/>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8"/>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7"/>
          </reference>
        </references>
      </pivotArea>
    </chartFormat>
    <chartFormat chart="5" format="7">
      <pivotArea type="data" outline="0" fieldPosition="0">
        <references count="2">
          <reference field="4294967294" count="1" selected="0">
            <x v="0"/>
          </reference>
          <reference field="4" count="1" selected="0">
            <x v="6"/>
          </reference>
        </references>
      </pivotArea>
    </chartFormat>
    <chartFormat chart="5" format="8">
      <pivotArea type="data" outline="0" fieldPosition="0">
        <references count="2">
          <reference field="4294967294" count="1" selected="0">
            <x v="0"/>
          </reference>
          <reference field="4" count="1" selected="0">
            <x v="8"/>
          </reference>
        </references>
      </pivotArea>
    </chartFormat>
    <chartFormat chart="5" format="9">
      <pivotArea type="data" outline="0" fieldPosition="0">
        <references count="2">
          <reference field="4294967294" count="1" selected="0">
            <x v="0"/>
          </reference>
          <reference field="4" count="1" selected="0">
            <x v="19"/>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10"/>
          </reference>
        </references>
      </pivotArea>
    </chartFormat>
    <chartFormat chart="5" format="12">
      <pivotArea type="data" outline="0" fieldPosition="0">
        <references count="2">
          <reference field="4294967294" count="1" selected="0">
            <x v="0"/>
          </reference>
          <reference field="4" count="1" selected="0">
            <x v="11"/>
          </reference>
        </references>
      </pivotArea>
    </chartFormat>
    <chartFormat chart="5" format="13">
      <pivotArea type="data" outline="0" fieldPosition="0">
        <references count="2">
          <reference field="4294967294" count="1" selected="0">
            <x v="0"/>
          </reference>
          <reference field="4" count="1" selected="0">
            <x v="9"/>
          </reference>
        </references>
      </pivotArea>
    </chartFormat>
    <chartFormat chart="5" format="14">
      <pivotArea type="data" outline="0" fieldPosition="0">
        <references count="2">
          <reference field="4294967294" count="1" selected="0">
            <x v="0"/>
          </reference>
          <reference field="4" count="1" selected="0">
            <x v="15"/>
          </reference>
        </references>
      </pivotArea>
    </chartFormat>
    <chartFormat chart="5" format="15">
      <pivotArea type="data" outline="0" fieldPosition="0">
        <references count="2">
          <reference field="4294967294" count="1" selected="0">
            <x v="0"/>
          </reference>
          <reference field="4" count="1" selected="0">
            <x v="17"/>
          </reference>
        </references>
      </pivotArea>
    </chartFormat>
    <chartFormat chart="5" format="16">
      <pivotArea type="data" outline="0" fieldPosition="0">
        <references count="2">
          <reference field="4294967294" count="1" selected="0">
            <x v="0"/>
          </reference>
          <reference field="4" count="1" selected="0">
            <x v="14"/>
          </reference>
        </references>
      </pivotArea>
    </chartFormat>
    <chartFormat chart="5" format="17">
      <pivotArea type="data" outline="0" fieldPosition="0">
        <references count="2">
          <reference field="4294967294" count="1" selected="0">
            <x v="0"/>
          </reference>
          <reference field="4" count="1" selected="0">
            <x v="21"/>
          </reference>
        </references>
      </pivotArea>
    </chartFormat>
    <chartFormat chart="5" format="18">
      <pivotArea type="data" outline="0" fieldPosition="0">
        <references count="2">
          <reference field="4294967294" count="1" selected="0">
            <x v="0"/>
          </reference>
          <reference field="4" count="1" selected="0">
            <x v="16"/>
          </reference>
        </references>
      </pivotArea>
    </chartFormat>
    <chartFormat chart="5" format="19">
      <pivotArea type="data" outline="0" fieldPosition="0">
        <references count="2">
          <reference field="4294967294" count="1" selected="0">
            <x v="0"/>
          </reference>
          <reference field="4" count="1" selected="0">
            <x v="22"/>
          </reference>
        </references>
      </pivotArea>
    </chartFormat>
    <chartFormat chart="5" format="20">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 xr10:uid="{60EAFC45-7907-7A46-B510-2BDA6402D955}" sourceName="Series">
  <pivotTables>
    <pivotTable tabId="5" name="Tabella pivot22"/>
  </pivotTables>
  <data>
    <tabular pivotCacheId="98701033">
      <items count="41">
        <i x="17" s="1"/>
        <i x="27" s="1"/>
        <i x="28" s="1"/>
        <i x="20" s="1"/>
        <i x="8" s="1"/>
        <i x="9" s="1"/>
        <i x="15" s="1"/>
        <i x="16" s="1"/>
        <i x="12" s="1"/>
        <i x="23" s="1"/>
        <i x="40" s="1"/>
        <i x="30" s="1"/>
        <i x="36" s="1"/>
        <i x="31" s="1"/>
        <i x="35" s="1"/>
        <i x="29" s="1"/>
        <i x="19" s="1" nd="1"/>
        <i x="1" s="1" nd="1"/>
        <i x="18" s="1" nd="1"/>
        <i x="11" s="1" nd="1"/>
        <i x="21" s="1" nd="1"/>
        <i x="22" s="1" nd="1"/>
        <i x="2" s="1" nd="1"/>
        <i x="3" s="1" nd="1"/>
        <i x="4" s="1" nd="1"/>
        <i x="5" s="1" nd="1"/>
        <i x="13" s="1" nd="1"/>
        <i x="14" s="1" nd="1"/>
        <i x="6" s="1" nd="1"/>
        <i x="0" s="1" nd="1"/>
        <i x="39" s="1" nd="1"/>
        <i x="24" s="1" nd="1"/>
        <i x="25" s="1" nd="1"/>
        <i x="10" s="1" nd="1"/>
        <i x="7" s="1" nd="1"/>
        <i x="26" s="1" nd="1"/>
        <i x="34" s="1" nd="1"/>
        <i x="33" s="1" nd="1"/>
        <i x="38" s="1" nd="1"/>
        <i x="32" s="1" nd="1"/>
        <i x="3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5" xr10:uid="{D568BDEE-9705-784C-BFC4-2ED00B3DD65E}" sourceName="Series">
  <pivotTables>
    <pivotTable tabId="5" name="Tabella pivot27"/>
  </pivotTables>
  <data>
    <tabular pivotCacheId="98701033">
      <items count="41">
        <i x="19"/>
        <i x="1"/>
        <i x="18"/>
        <i x="17"/>
        <i x="11"/>
        <i x="27"/>
        <i x="28"/>
        <i x="21"/>
        <i x="20"/>
        <i x="22"/>
        <i x="8"/>
        <i x="5"/>
        <i x="9"/>
        <i x="13"/>
        <i x="14"/>
        <i x="6"/>
        <i x="15" s="1"/>
        <i x="0"/>
        <i x="16"/>
        <i x="12"/>
        <i x="24"/>
        <i x="23"/>
        <i x="25"/>
        <i x="10"/>
        <i x="40"/>
        <i x="30"/>
        <i x="7"/>
        <i x="26"/>
        <i x="34"/>
        <i x="33"/>
        <i x="38"/>
        <i x="36"/>
        <i x="32"/>
        <i x="31"/>
        <i x="37"/>
        <i x="35"/>
        <i x="29"/>
        <i x="2" nd="1"/>
        <i x="3" nd="1"/>
        <i x="4" nd="1"/>
        <i x="39"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6" xr10:uid="{BF115F12-98EE-1240-B82E-11468BC49C89}" sourceName="Series">
  <pivotTables>
    <pivotTable tabId="5" name="Tabella pivot28"/>
  </pivotTables>
  <data>
    <tabular pivotCacheId="98701033">
      <items count="41">
        <i x="19"/>
        <i x="1"/>
        <i x="18"/>
        <i x="17"/>
        <i x="11"/>
        <i x="27"/>
        <i x="28"/>
        <i x="21"/>
        <i x="20" s="1"/>
        <i x="22"/>
        <i x="8"/>
        <i x="5"/>
        <i x="9"/>
        <i x="13"/>
        <i x="14"/>
        <i x="6"/>
        <i x="15"/>
        <i x="0"/>
        <i x="16"/>
        <i x="12"/>
        <i x="24"/>
        <i x="23" s="1"/>
        <i x="25"/>
        <i x="10"/>
        <i x="40"/>
        <i x="30"/>
        <i x="7"/>
        <i x="26"/>
        <i x="34"/>
        <i x="33"/>
        <i x="38"/>
        <i x="36"/>
        <i x="32"/>
        <i x="31"/>
        <i x="37"/>
        <i x="35"/>
        <i x="29"/>
        <i x="2" nd="1"/>
        <i x="3" nd="1"/>
        <i x="4" nd="1"/>
        <i x="39"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 xr10:uid="{8DB39C28-8E8E-9B43-8F83-F383713CAB8D}" sourceName="Country">
  <pivotTables>
    <pivotTable tabId="5" name="Tabella pivot23"/>
  </pivotTables>
  <data>
    <tabular pivotCacheId="98701033">
      <items count="23">
        <i x="0"/>
        <i x="1"/>
        <i x="2"/>
        <i x="6"/>
        <i x="7"/>
        <i x="8"/>
        <i x="9"/>
        <i x="10"/>
        <i x="11" s="1"/>
        <i x="12"/>
        <i x="14"/>
        <i x="15"/>
        <i x="16"/>
        <i x="17"/>
        <i x="18"/>
        <i x="19"/>
        <i x="20"/>
        <i x="21"/>
        <i x="22"/>
        <i x="3"/>
        <i x="4"/>
        <i x="5"/>
        <i x="13"/>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7" xr10:uid="{81BF1069-6D1A-3C4B-8FA9-9960DE36F826}" sourceName="Series">
  <pivotTables>
    <pivotTable tabId="7" name="Tabellacorr"/>
  </pivotTables>
  <data>
    <tabular pivotCacheId="98701033">
      <items count="41">
        <i x="19"/>
        <i x="1"/>
        <i x="18"/>
        <i x="17"/>
        <i x="11"/>
        <i x="27"/>
        <i x="28"/>
        <i x="21"/>
        <i x="20" s="1"/>
        <i x="22"/>
        <i x="8"/>
        <i x="5"/>
        <i x="9" s="1"/>
        <i x="13"/>
        <i x="14"/>
        <i x="6"/>
        <i x="15" s="1"/>
        <i x="16"/>
        <i x="12" s="1"/>
        <i x="24"/>
        <i x="23" s="1"/>
        <i x="25"/>
        <i x="10"/>
        <i x="40" s="1"/>
        <i x="30" s="1"/>
        <i x="7"/>
        <i x="26"/>
        <i x="34"/>
        <i x="33"/>
        <i x="38"/>
        <i x="36"/>
        <i x="32"/>
        <i x="31"/>
        <i x="37"/>
        <i x="35" s="1"/>
        <i x="29" s="1"/>
        <i x="2" nd="1"/>
        <i x="3" nd="1"/>
        <i x="4" nd="1"/>
        <i x="0" nd="1"/>
        <i x="39"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1" xr10:uid="{62593F68-B04D-754D-B234-04C1AE280BB9}" sourceName="Country">
  <pivotTables>
    <pivotTable tabId="5" name="Tabella pivot27"/>
    <pivotTable tabId="5" name="PivotTable1"/>
  </pivotTables>
  <data>
    <tabular pivotCacheId="98701033">
      <items count="23">
        <i x="0" s="1"/>
        <i x="1" s="1"/>
        <i x="2" s="1"/>
        <i x="6" s="1"/>
        <i x="7" s="1"/>
        <i x="8" s="1"/>
        <i x="9" s="1"/>
        <i x="10"/>
        <i x="11" s="1"/>
        <i x="12" s="1"/>
        <i x="14" s="1"/>
        <i x="15" s="1"/>
        <i x="16"/>
        <i x="17" s="1"/>
        <i x="18" s="1"/>
        <i x="19" s="1"/>
        <i x="20"/>
        <i x="22" s="1"/>
        <i x="4" s="1"/>
        <i x="21" nd="1"/>
        <i x="3" nd="1"/>
        <i x="5" nd="1"/>
        <i x="13"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2" xr10:uid="{74B965EF-217E-FE4D-B674-6E517207368E}" sourceName="Country">
  <pivotTables>
    <pivotTable tabId="5" name="Tabella pivot28"/>
  </pivotTables>
  <data>
    <tabular pivotCacheId="98701033">
      <items count="23">
        <i x="0" s="1"/>
        <i x="1" s="1"/>
        <i x="2" s="1"/>
        <i x="6" s="1"/>
        <i x="7" s="1"/>
        <i x="8" s="1"/>
        <i x="9" s="1"/>
        <i x="10"/>
        <i x="11" s="1"/>
        <i x="12" s="1"/>
        <i x="14" s="1"/>
        <i x="15" s="1"/>
        <i x="16"/>
        <i x="17" s="1"/>
        <i x="18" s="1"/>
        <i x="19" s="1"/>
        <i x="20"/>
        <i x="22" s="1"/>
        <i x="4"/>
        <i x="21" nd="1"/>
        <i x="3" nd="1"/>
        <i x="5" nd="1"/>
        <i x="13"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3" xr10:uid="{9F5950F8-4D25-1740-9F22-C906991A6420}" sourceName="Country">
  <pivotTables>
    <pivotTable tabId="5" name="Tabella pivot26"/>
  </pivotTables>
  <data>
    <tabular pivotCacheId="98701033">
      <items count="23">
        <i x="0" s="1"/>
        <i x="1" s="1"/>
        <i x="2" s="1"/>
        <i x="6" s="1"/>
        <i x="7" s="1"/>
        <i x="8" s="1"/>
        <i x="9" s="1"/>
        <i x="10"/>
        <i x="11" s="1"/>
        <i x="12" s="1"/>
        <i x="14" s="1"/>
        <i x="15" s="1"/>
        <i x="16"/>
        <i x="17" s="1"/>
        <i x="18" s="1"/>
        <i x="19" s="1"/>
        <i x="20"/>
        <i x="22" s="1"/>
        <i x="4" s="1"/>
        <i x="21" nd="1"/>
        <i x="3" nd="1"/>
        <i x="5" nd="1"/>
        <i x="13"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4" xr10:uid="{8464B918-8C9E-E041-9A97-61D34C7520B9}" sourceName="Country">
  <pivotTables>
    <pivotTable tabId="5" name="Tabella pivot25"/>
  </pivotTables>
  <data>
    <tabular pivotCacheId="98701033">
      <items count="23">
        <i x="0" s="1"/>
        <i x="1" s="1"/>
        <i x="2" s="1"/>
        <i x="6" s="1"/>
        <i x="7" s="1"/>
        <i x="8" s="1"/>
        <i x="9" s="1"/>
        <i x="10"/>
        <i x="11" s="1"/>
        <i x="12" s="1"/>
        <i x="14" s="1"/>
        <i x="15" s="1"/>
        <i x="16"/>
        <i x="17" s="1"/>
        <i x="18" s="1"/>
        <i x="19" s="1"/>
        <i x="20"/>
        <i x="4" s="1"/>
        <i x="21" nd="1"/>
        <i x="22" nd="1"/>
        <i x="3" nd="1"/>
        <i x="5" nd="1"/>
        <i x="13"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5" xr10:uid="{75F41BAA-E7D6-F846-BDD4-656548606304}" sourceName="Country">
  <pivotTables>
    <pivotTable tabId="5" name="Tabella pivot24"/>
  </pivotTables>
  <data>
    <tabular pivotCacheId="98701033">
      <items count="23">
        <i x="0" s="1"/>
        <i x="1" s="1"/>
        <i x="2" s="1"/>
        <i x="6" s="1"/>
        <i x="7" s="1"/>
        <i x="8" s="1"/>
        <i x="9" s="1"/>
        <i x="10"/>
        <i x="11" s="1"/>
        <i x="12" s="1"/>
        <i x="14" s="1"/>
        <i x="15" s="1"/>
        <i x="16"/>
        <i x="17" s="1"/>
        <i x="18" s="1"/>
        <i x="19" s="1"/>
        <i x="20"/>
        <i x="22" s="1"/>
        <i x="4" s="1"/>
        <i x="21" nd="1"/>
        <i x="3" nd="1"/>
        <i x="5" nd="1"/>
        <i x="13"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Approach3" xr10:uid="{7FA134F4-AEDC-5444-BFA1-EF47D9723DE1}" sourceName="Approach">
  <pivotTables>
    <pivotTable tabId="5" name="Tabella pivot8"/>
  </pivotTables>
  <data>
    <tabular pivotCacheId="98701033">
      <items count="5">
        <i x="1"/>
        <i x="2" s="1"/>
        <i x="3"/>
        <i x="0"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Approach" xr10:uid="{FF71D295-53B0-1B4F-8100-58CCFB607946}" sourceName="Approach">
  <pivotTables>
    <pivotTable tabId="5" name="Tabella pivot22"/>
  </pivotTables>
  <data>
    <tabular pivotCacheId="98701033">
      <items count="5">
        <i x="0"/>
        <i x="1" s="1"/>
        <i x="2" s="1"/>
        <i x="3" s="1"/>
        <i x="4"/>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Level3" xr10:uid="{567AF218-8ECC-0844-92BA-F4955D6310F3}" sourceName="Level">
  <pivotTables>
    <pivotTable tabId="5" name="Tabella pivot8"/>
  </pivotTables>
  <data>
    <tabular pivotCacheId="98701033">
      <items count="31">
        <i x="19"/>
        <i x="20" s="1"/>
        <i x="21" s="1"/>
        <i x="22" s="1"/>
        <i x="23" s="1"/>
        <i x="24"/>
        <i x="25"/>
        <i x="0" nd="1"/>
        <i x="1" nd="1"/>
        <i x="2" s="1" nd="1"/>
        <i x="3" nd="1"/>
        <i x="4" nd="1"/>
        <i x="5" s="1" nd="1"/>
        <i x="6" nd="1"/>
        <i x="7" nd="1"/>
        <i x="8" nd="1"/>
        <i x="9" s="1" nd="1"/>
        <i x="10" s="1" nd="1"/>
        <i x="11" nd="1"/>
        <i x="12" nd="1"/>
        <i x="13" s="1" nd="1"/>
        <i x="14" nd="1"/>
        <i x="15" nd="1"/>
        <i x="16" s="1" nd="1"/>
        <i x="17" nd="1"/>
        <i x="18" nd="1"/>
        <i x="26" s="1" nd="1"/>
        <i x="27" s="1" nd="1"/>
        <i x="28" nd="1"/>
        <i x="29" nd="1"/>
        <i x="30"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9" xr10:uid="{F6761C87-F9AC-FA4D-BA59-C6A3AE66FA29}" sourceName="Series">
  <pivotTables>
    <pivotTable tabId="5" name="Tabella pivot8"/>
  </pivotTables>
  <data>
    <tabular pivotCacheId="98701033">
      <items count="41">
        <i x="19" s="1"/>
        <i x="1" s="1"/>
        <i x="18" s="1"/>
        <i x="17" s="1"/>
        <i x="11" s="1"/>
        <i x="28" s="1"/>
        <i x="21" s="1"/>
        <i x="20" s="1"/>
        <i x="22" s="1"/>
        <i x="8" s="1"/>
        <i x="5" s="1"/>
        <i x="9" s="1"/>
        <i x="13" s="1"/>
        <i x="14" s="1"/>
        <i x="6" s="1"/>
        <i x="15" s="1"/>
        <i x="16" s="1"/>
        <i x="12" s="1"/>
        <i x="24" s="1"/>
        <i x="23" s="1"/>
        <i x="25" s="1"/>
        <i x="10" s="1"/>
        <i x="40"/>
        <i x="30" s="1"/>
        <i x="31" s="1"/>
        <i x="29" s="1"/>
        <i x="27" s="1" nd="1"/>
        <i x="2" s="1" nd="1"/>
        <i x="3" s="1" nd="1"/>
        <i x="4" s="1" nd="1"/>
        <i x="0" nd="1"/>
        <i x="39" nd="1"/>
        <i x="7" s="1" nd="1"/>
        <i x="26" s="1" nd="1"/>
        <i x="34" s="1" nd="1"/>
        <i x="33" s="1" nd="1"/>
        <i x="38" s="1" nd="1"/>
        <i x="36" s="1" nd="1"/>
        <i x="32" s="1" nd="1"/>
        <i x="37" s="1" nd="1"/>
        <i x="35"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11" xr10:uid="{9065DC78-20FD-9149-876A-2DC05CDAF7DB}" sourceName="Series">
  <pivotTables>
    <pivotTable tabId="5" name="Tabella pivot5"/>
  </pivotTables>
  <data>
    <tabular pivotCacheId="98701033">
      <items count="41">
        <i x="19"/>
        <i x="1"/>
        <i x="18"/>
        <i x="17"/>
        <i x="11"/>
        <i x="21"/>
        <i x="20"/>
        <i x="22"/>
        <i x="8"/>
        <i x="5"/>
        <i x="9" s="1"/>
        <i x="13"/>
        <i x="14"/>
        <i x="6"/>
        <i x="15" s="1"/>
        <i x="16"/>
        <i x="12" s="1"/>
        <i x="24"/>
        <i x="23"/>
        <i x="25"/>
        <i x="10"/>
        <i x="40" s="1"/>
        <i x="27" nd="1"/>
        <i x="28" nd="1"/>
        <i x="2" nd="1"/>
        <i x="3" nd="1"/>
        <i x="4" nd="1"/>
        <i x="0" nd="1"/>
        <i x="39" nd="1"/>
        <i x="30" nd="1"/>
        <i x="7" s="1" nd="1"/>
        <i x="26" nd="1"/>
        <i x="34" nd="1"/>
        <i x="33" nd="1"/>
        <i x="38" nd="1"/>
        <i x="36" nd="1"/>
        <i x="32" nd="1"/>
        <i x="31" nd="1"/>
        <i x="37" nd="1"/>
        <i x="35" nd="1"/>
        <i x="29"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12" xr10:uid="{493D67F4-CA58-8E49-A306-96768C7A3793}" sourceName="Series">
  <pivotTables>
    <pivotTable tabId="8" name="Tabella pivot6"/>
  </pivotTables>
  <data>
    <tabular pivotCacheId="1679574072">
      <items count="40">
        <i x="27"/>
        <i x="28"/>
        <i x="26"/>
        <i x="25"/>
        <i x="13"/>
        <i x="14"/>
        <i x="21"/>
        <i x="24"/>
        <i x="10"/>
        <i x="20"/>
        <i x="22"/>
        <i x="23"/>
        <i x="29"/>
        <i x="32"/>
        <i x="31"/>
        <i x="19"/>
        <i x="15"/>
        <i x="12"/>
        <i x="11" s="1"/>
        <i x="30"/>
        <i x="33" s="1"/>
        <i x="17"/>
        <i x="18"/>
        <i x="16"/>
        <i x="34" s="1"/>
        <i x="6" nd="1"/>
        <i x="36" nd="1"/>
        <i x="7" nd="1"/>
        <i x="3" nd="1"/>
        <i x="5" nd="1"/>
        <i x="2" nd="1"/>
        <i x="38" nd="1"/>
        <i x="8" nd="1"/>
        <i x="39" nd="1"/>
        <i x="9" nd="1"/>
        <i x="1" nd="1"/>
        <i x="35" nd="1"/>
        <i x="4" nd="1"/>
        <i x="0" nd="1"/>
        <i x="37" nd="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Unit_of_measure1" xr10:uid="{B8FA8AFB-5B99-B94A-A056-B89CA9E61A4B}" sourceName="Unit of measure">
  <pivotTables>
    <pivotTable tabId="8" name="Tabella pivot6"/>
  </pivotTables>
  <data>
    <tabular pivotCacheId="1679574072">
      <items count="4">
        <i x="1" s="1"/>
        <i x="0" nd="1"/>
        <i x="3" nd="1"/>
        <i x="2"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Level2" xr10:uid="{8C7F7ABB-B996-2348-8441-15F2EB1667A4}" sourceName="Level">
  <pivotTables>
    <pivotTable tabId="5" name="Tabella pivot7"/>
  </pivotTables>
  <data>
    <tabular pivotCacheId="98701033">
      <items count="31">
        <i x="0"/>
        <i x="1"/>
        <i x="2" s="1"/>
        <i x="3"/>
        <i x="4"/>
        <i x="5" s="1"/>
        <i x="6"/>
        <i x="7"/>
        <i x="8"/>
        <i x="9" s="1"/>
        <i x="10" s="1"/>
        <i x="11"/>
        <i x="12"/>
        <i x="13" s="1"/>
        <i x="14"/>
        <i x="15"/>
        <i x="16" s="1"/>
        <i x="17"/>
        <i x="18"/>
        <i x="19"/>
        <i x="20" s="1"/>
        <i x="21" s="1"/>
        <i x="22" s="1"/>
        <i x="23" s="1"/>
        <i x="24"/>
        <i x="25"/>
        <i x="26" s="1"/>
        <i x="27" s="1"/>
        <i x="28"/>
        <i x="29"/>
        <i x="30"/>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8" xr10:uid="{8EBE5BEF-51A2-744F-BEE7-B035A59D3B12}" sourceName="Series">
  <pivotTables>
    <pivotTable tabId="5" name="Tabella pivot7"/>
  </pivotTables>
  <data>
    <tabular pivotCacheId="98701033">
      <items count="41">
        <i x="17" s="1"/>
        <i x="20"/>
        <i x="9" s="1"/>
        <i x="16" s="1"/>
        <i x="12" s="1"/>
        <i x="23"/>
        <i x="40" s="1"/>
        <i x="19" s="1" nd="1"/>
        <i x="1" s="1" nd="1"/>
        <i x="18" s="1" nd="1"/>
        <i x="11" s="1" nd="1"/>
        <i x="27" s="1" nd="1"/>
        <i x="28" s="1" nd="1"/>
        <i x="21" s="1" nd="1"/>
        <i x="22" s="1" nd="1"/>
        <i x="2" s="1" nd="1"/>
        <i x="3" s="1" nd="1"/>
        <i x="4" s="1" nd="1"/>
        <i x="8" s="1" nd="1"/>
        <i x="5" s="1" nd="1"/>
        <i x="13" s="1" nd="1"/>
        <i x="14" s="1" nd="1"/>
        <i x="6" s="1" nd="1"/>
        <i x="15" s="1" nd="1"/>
        <i x="0" nd="1"/>
        <i x="39" nd="1"/>
        <i x="24" s="1" nd="1"/>
        <i x="25" s="1" nd="1"/>
        <i x="10" s="1" nd="1"/>
        <i x="30" s="1" nd="1"/>
        <i x="7" s="1" nd="1"/>
        <i x="26" s="1" nd="1"/>
        <i x="34" s="1" nd="1"/>
        <i x="33" s="1" nd="1"/>
        <i x="38" s="1" nd="1"/>
        <i x="36" s="1" nd="1"/>
        <i x="32" s="1" nd="1"/>
        <i x="31" s="1" nd="1"/>
        <i x="37" s="1" nd="1"/>
        <i x="35" s="1" nd="1"/>
        <i x="29" s="1" nd="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Country6" xr10:uid="{5729B88A-A78B-D941-AEDF-05162E05A7F9}" sourceName="Country">
  <pivotTables>
    <pivotTable tabId="5" name="Tabella pivot7"/>
    <pivotTable tabId="5" name="Tabella pivot8"/>
  </pivotTables>
  <data>
    <tabular pivotCacheId="98701033">
      <items count="23">
        <i x="0"/>
        <i x="1"/>
        <i x="2"/>
        <i x="6"/>
        <i x="7" s="1"/>
        <i x="8" s="1"/>
        <i x="9"/>
        <i x="10"/>
        <i x="11"/>
        <i x="12" s="1"/>
        <i x="14"/>
        <i x="15"/>
        <i x="16"/>
        <i x="17"/>
        <i x="18" s="1"/>
        <i x="19"/>
        <i x="20"/>
        <i x="21"/>
        <i x="22" s="1"/>
        <i x="3"/>
        <i x="4"/>
        <i x="5"/>
        <i x="13"/>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 xr10:uid="{AE731B3C-FEF6-2044-B938-2D9453668DB0}" sourceName="Series">
  <pivotTables>
    <pivotTable tabId="5" name="Tabella pivot4"/>
    <pivotTable tabId="5" name="PivotTable14"/>
  </pivotTables>
  <data>
    <tabular pivotCacheId="98701033">
      <items count="41">
        <i x="1"/>
        <i x="17"/>
        <i x="11"/>
        <i x="27"/>
        <i x="28"/>
        <i x="21"/>
        <i x="20"/>
        <i x="22"/>
        <i x="8"/>
        <i x="5"/>
        <i x="9" s="1"/>
        <i x="13"/>
        <i x="14"/>
        <i x="6"/>
        <i x="15" s="1"/>
        <i x="0"/>
        <i x="16"/>
        <i x="12" s="1"/>
        <i x="24"/>
        <i x="23"/>
        <i x="25"/>
        <i x="10"/>
        <i x="40" s="1"/>
        <i x="30"/>
        <i x="33"/>
        <i x="36"/>
        <i x="32"/>
        <i x="31"/>
        <i x="35"/>
        <i x="29"/>
        <i x="19" nd="1"/>
        <i x="18" nd="1"/>
        <i x="2" nd="1"/>
        <i x="3" nd="1"/>
        <i x="4" nd="1"/>
        <i x="39" nd="1"/>
        <i x="7" nd="1"/>
        <i x="26" nd="1"/>
        <i x="34" nd="1"/>
        <i x="38" nd="1"/>
        <i x="37" nd="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7CE8F42-D3F2-A844-B17E-1ADBD2018C9E}" sourceName="Country">
  <pivotTables>
    <pivotTable tabId="5" name="Tabella pivot4"/>
  </pivotTables>
  <data>
    <tabular pivotCacheId="98701033">
      <items count="23">
        <i x="0"/>
        <i x="1"/>
        <i x="2"/>
        <i x="6"/>
        <i x="7"/>
        <i x="8"/>
        <i x="9"/>
        <i x="10"/>
        <i x="11"/>
        <i x="12"/>
        <i x="14"/>
        <i x="15"/>
        <i x="16"/>
        <i x="17"/>
        <i x="18"/>
        <i x="19"/>
        <i x="20"/>
        <i x="21"/>
        <i x="22" s="1"/>
        <i x="3"/>
        <i x="4"/>
        <i x="5"/>
        <i x="1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Level" xr10:uid="{3BC48C24-28DC-9B46-8A77-E4C2773C857D}" sourceName="Level">
  <pivotTables>
    <pivotTable tabId="5" name="Tabella pivot22"/>
  </pivotTables>
  <data>
    <tabular pivotCacheId="98701033">
      <items count="31">
        <i x="0"/>
        <i x="1" s="1"/>
        <i x="2" s="1"/>
        <i x="3"/>
        <i x="4"/>
        <i x="5" s="1"/>
        <i x="6"/>
        <i x="7"/>
        <i x="8" s="1"/>
        <i x="9" s="1"/>
        <i x="10" s="1"/>
        <i x="11"/>
        <i x="12"/>
        <i x="13" s="1"/>
        <i x="14"/>
        <i x="15"/>
        <i x="16" s="1"/>
        <i x="17"/>
        <i x="18"/>
        <i x="19" s="1"/>
        <i x="20" s="1"/>
        <i x="21" s="1"/>
        <i x="22" s="1"/>
        <i x="23" s="1"/>
        <i x="24"/>
        <i x="25"/>
        <i x="26" s="1"/>
        <i x="27" s="1"/>
        <i x="28"/>
        <i x="29"/>
        <i x="30"/>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7E611C6-401C-204D-BD35-016BD41FD929}" sourceName="Year">
  <pivotTables>
    <pivotTable tabId="5" name="Tabella pivot4"/>
    <pivotTable tabId="5" name="PivotTable14"/>
  </pivotTables>
  <data>
    <tabular pivotCacheId="98701033">
      <items count="1">
        <i x="0"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09442B2-9886-514C-A5A4-B72F88B5B8C2}" sourceName="Country">
  <pivotTables>
    <pivotTable tabId="5" name="Tabella pivot5"/>
  </pivotTables>
  <data>
    <tabular pivotCacheId="98701033">
      <items count="23">
        <i x="0"/>
        <i x="1"/>
        <i x="2"/>
        <i x="6"/>
        <i x="7" s="1"/>
        <i x="8" s="1"/>
        <i x="9"/>
        <i x="10"/>
        <i x="11"/>
        <i x="12" s="1"/>
        <i x="14"/>
        <i x="15"/>
        <i x="16"/>
        <i x="17"/>
        <i x="18" s="1"/>
        <i x="19"/>
        <i x="20"/>
        <i x="21"/>
        <i x="22" s="1"/>
        <i x="3"/>
        <i x="4" s="1"/>
        <i x="5"/>
        <i x="13"/>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4AD26CC-50E0-4949-BCCE-3EBDD6E88EFC}" sourceName="Country">
  <pivotTables>
    <pivotTable tabId="5" name="PivotTable14"/>
  </pivotTables>
  <data>
    <tabular pivotCacheId="98701033">
      <items count="23">
        <i x="0"/>
        <i x="1"/>
        <i x="2"/>
        <i x="6"/>
        <i x="7"/>
        <i x="8"/>
        <i x="9"/>
        <i x="10"/>
        <i x="11"/>
        <i x="12"/>
        <i x="14"/>
        <i x="15"/>
        <i x="16"/>
        <i x="17"/>
        <i x="18"/>
        <i x="19"/>
        <i x="20"/>
        <i x="21"/>
        <i x="22"/>
        <i x="3"/>
        <i x="4" s="1"/>
        <i x="5"/>
        <i x="13"/>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Approach2" xr10:uid="{9AA349A8-C677-E844-85B9-A4E3C1D239F1}" sourceName="Approach">
  <pivotTables>
    <pivotTable tabId="5" name="Tabella pivot7"/>
    <pivotTable tabId="5" name="Tabella pivot5"/>
  </pivotTables>
  <data>
    <tabular pivotCacheId="98701033">
      <items count="5">
        <i x="0"/>
        <i x="1" s="1"/>
        <i x="2"/>
        <i x="3"/>
        <i x="4"/>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ach" xr10:uid="{79359D61-9FB8-1242-8FF8-8F02600E21A3}" sourceName="Approach">
  <pivotTables>
    <pivotTable tabId="5" name="PivotTable2"/>
  </pivotTables>
  <data>
    <tabular pivotCacheId="98701033">
      <items count="5">
        <i x="0"/>
        <i x="1" s="1"/>
        <i x="2"/>
        <i x="3"/>
        <i x="4"/>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1" xr10:uid="{BCB2AAF6-AC71-954D-B780-DFBE7B1583EE}" sourceName="Series">
  <pivotTables>
    <pivotTable tabId="5" name="PivotTable2"/>
  </pivotTables>
  <data>
    <tabular pivotCacheId="98701033">
      <items count="41">
        <i x="19"/>
        <i x="1"/>
        <i x="18"/>
        <i x="17" s="1"/>
        <i x="11"/>
        <i x="21"/>
        <i x="20" s="1"/>
        <i x="22"/>
        <i x="8"/>
        <i x="5"/>
        <i x="9" s="1"/>
        <i x="13"/>
        <i x="14"/>
        <i x="6"/>
        <i x="15" s="1"/>
        <i x="16" s="1"/>
        <i x="12" s="1"/>
        <i x="24"/>
        <i x="23" s="1"/>
        <i x="25"/>
        <i x="10"/>
        <i x="40" s="1"/>
        <i x="7"/>
        <i x="27" nd="1"/>
        <i x="28" nd="1"/>
        <i x="2" nd="1"/>
        <i x="3" nd="1"/>
        <i x="4" nd="1"/>
        <i x="0" nd="1"/>
        <i x="39" nd="1"/>
        <i x="30" nd="1"/>
        <i x="26" nd="1"/>
        <i x="34" s="1" nd="1"/>
        <i x="33" s="1" nd="1"/>
        <i x="38" s="1" nd="1"/>
        <i x="36" s="1" nd="1"/>
        <i x="32" s="1" nd="1"/>
        <i x="31" s="1" nd="1"/>
        <i x="37" s="1" nd="1"/>
        <i x="35" s="1" nd="1"/>
        <i x="29" s="1" nd="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EF1319A4-DBB4-A74E-9985-5817E0B33E17}" sourceName="Country">
  <pivotTables>
    <pivotTable tabId="5" name="PivotTable2"/>
  </pivotTables>
  <data>
    <tabular pivotCacheId="98701033">
      <items count="23">
        <i x="0" s="1"/>
        <i x="1" s="1"/>
        <i x="2" s="1"/>
        <i x="6" s="1"/>
        <i x="7" s="1"/>
        <i x="8" s="1"/>
        <i x="9" s="1"/>
        <i x="10" s="1"/>
        <i x="11" s="1"/>
        <i x="12" s="1"/>
        <i x="14" s="1"/>
        <i x="15" s="1"/>
        <i x="16" s="1"/>
        <i x="17" s="1"/>
        <i x="18" s="1"/>
        <i x="19" s="1"/>
        <i x="20" s="1"/>
        <i x="21"/>
        <i x="22" s="1"/>
        <i x="3"/>
        <i x="4"/>
        <i x="5"/>
        <i x="1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Approach1" xr10:uid="{CD35BA8F-7356-D044-9737-086F02EF643C}" sourceName="Approach">
  <pivotTables>
    <pivotTable tabId="5" name="Tabella pivot23"/>
  </pivotTables>
  <data>
    <tabular pivotCacheId="98701033">
      <items count="5">
        <i x="0"/>
        <i x="1" s="1"/>
        <i x="2"/>
        <i x="3"/>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Level1" xr10:uid="{B1129411-571A-E644-A907-0B767E3548AD}" sourceName="Level">
  <pivotTables>
    <pivotTable tabId="5" name="Tabella pivot23"/>
  </pivotTables>
  <data>
    <tabular pivotCacheId="98701033">
      <items count="31">
        <i x="0"/>
        <i x="1"/>
        <i x="2" s="1"/>
        <i x="3"/>
        <i x="4"/>
        <i x="5" s="1"/>
        <i x="6"/>
        <i x="7"/>
        <i x="8"/>
        <i x="9" s="1"/>
        <i x="10" s="1"/>
        <i x="11"/>
        <i x="12"/>
        <i x="13" s="1"/>
        <i x="14"/>
        <i x="15"/>
        <i x="16" s="1"/>
        <i x="17"/>
        <i x="18"/>
        <i x="19"/>
        <i x="20" s="1"/>
        <i x="21" s="1"/>
        <i x="22" s="1"/>
        <i x="23" s="1"/>
        <i x="24"/>
        <i x="25"/>
        <i x="26" s="1"/>
        <i x="27" s="1"/>
        <i x="28"/>
        <i x="29"/>
        <i x="3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1" xr10:uid="{122C2C7D-51DB-B24B-9917-BEDAC9130A55}" sourceName="Series">
  <pivotTables>
    <pivotTable tabId="5" name="Tabella pivot23"/>
  </pivotTables>
  <data>
    <tabular pivotCacheId="98701033">
      <items count="41">
        <i x="17" s="1"/>
        <i x="20"/>
        <i x="9" s="1"/>
        <i x="16" s="1"/>
        <i x="12" s="1"/>
        <i x="23"/>
        <i x="40" s="1"/>
        <i x="19" s="1" nd="1"/>
        <i x="1" s="1" nd="1"/>
        <i x="18" s="1" nd="1"/>
        <i x="11" s="1" nd="1"/>
        <i x="27" s="1" nd="1"/>
        <i x="28" s="1" nd="1"/>
        <i x="21" s="1" nd="1"/>
        <i x="22" s="1" nd="1"/>
        <i x="2" s="1" nd="1"/>
        <i x="3" s="1" nd="1"/>
        <i x="4" s="1" nd="1"/>
        <i x="8" s="1" nd="1"/>
        <i x="5" s="1" nd="1"/>
        <i x="13" s="1" nd="1"/>
        <i x="14" s="1" nd="1"/>
        <i x="6" s="1" nd="1"/>
        <i x="15" s="1" nd="1"/>
        <i x="0" nd="1"/>
        <i x="39" nd="1"/>
        <i x="24" s="1" nd="1"/>
        <i x="25" s="1" nd="1"/>
        <i x="10" s="1" nd="1"/>
        <i x="30" s="1" nd="1"/>
        <i x="7" s="1" nd="1"/>
        <i x="26" s="1" nd="1"/>
        <i x="34" s="1" nd="1"/>
        <i x="33" s="1" nd="1"/>
        <i x="38" s="1" nd="1"/>
        <i x="36" s="1" nd="1"/>
        <i x="32" s="1" nd="1"/>
        <i x="31" s="1" nd="1"/>
        <i x="37" s="1" nd="1"/>
        <i x="35" s="1" nd="1"/>
        <i x="29"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2" xr10:uid="{B22BF729-05B4-2B43-BF0D-1F68A6C34D85}" sourceName="Series">
  <pivotTables>
    <pivotTable tabId="5" name="Tabella pivot24"/>
  </pivotTables>
  <data>
    <tabular pivotCacheId="98701033">
      <items count="41">
        <i x="19"/>
        <i x="1"/>
        <i x="18"/>
        <i x="17"/>
        <i x="11"/>
        <i x="27"/>
        <i x="28"/>
        <i x="21"/>
        <i x="20"/>
        <i x="22"/>
        <i x="8"/>
        <i x="5"/>
        <i x="9" s="1"/>
        <i x="13"/>
        <i x="14"/>
        <i x="6"/>
        <i x="15"/>
        <i x="0"/>
        <i x="16"/>
        <i x="12" s="1"/>
        <i x="24"/>
        <i x="23"/>
        <i x="25"/>
        <i x="10"/>
        <i x="40"/>
        <i x="30"/>
        <i x="7"/>
        <i x="26"/>
        <i x="34"/>
        <i x="33"/>
        <i x="38"/>
        <i x="36"/>
        <i x="32"/>
        <i x="31"/>
        <i x="37"/>
        <i x="35"/>
        <i x="29"/>
        <i x="2" nd="1"/>
        <i x="3" nd="1"/>
        <i x="4" nd="1"/>
        <i x="39"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3" xr10:uid="{964AC7A6-85F0-0E4A-95EC-BF6A36866000}" sourceName="Series">
  <pivotTables>
    <pivotTable tabId="5" name="Tabella pivot25"/>
  </pivotTables>
  <data>
    <tabular pivotCacheId="98701033">
      <items count="41">
        <i x="19"/>
        <i x="1"/>
        <i x="18"/>
        <i x="17"/>
        <i x="11"/>
        <i x="27"/>
        <i x="28"/>
        <i x="21"/>
        <i x="20"/>
        <i x="22"/>
        <i x="8"/>
        <i x="5"/>
        <i x="9"/>
        <i x="13"/>
        <i x="14"/>
        <i x="6"/>
        <i x="15"/>
        <i x="0"/>
        <i x="16"/>
        <i x="12"/>
        <i x="24"/>
        <i x="23"/>
        <i x="25"/>
        <i x="10"/>
        <i x="40"/>
        <i x="30"/>
        <i x="7"/>
        <i x="26"/>
        <i x="34"/>
        <i x="33"/>
        <i x="38"/>
        <i x="36"/>
        <i x="32"/>
        <i x="31"/>
        <i x="37"/>
        <i x="35" s="1"/>
        <i x="29"/>
        <i x="2" nd="1"/>
        <i x="3" nd="1"/>
        <i x="4" nd="1"/>
        <i x="39"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Series4" xr10:uid="{A0C62F06-643E-294F-A990-49FE61A78E95}" sourceName="Series">
  <pivotTables>
    <pivotTable tabId="5" name="Tabella pivot26"/>
  </pivotTables>
  <data>
    <tabular pivotCacheId="98701033">
      <items count="41">
        <i x="19"/>
        <i x="1"/>
        <i x="18"/>
        <i x="17"/>
        <i x="11"/>
        <i x="27" s="1"/>
        <i x="28"/>
        <i x="21"/>
        <i x="20"/>
        <i x="22"/>
        <i x="8"/>
        <i x="5"/>
        <i x="9"/>
        <i x="13"/>
        <i x="14"/>
        <i x="6"/>
        <i x="15"/>
        <i x="0"/>
        <i x="16"/>
        <i x="12"/>
        <i x="24"/>
        <i x="23"/>
        <i x="25"/>
        <i x="10"/>
        <i x="40"/>
        <i x="30" s="1"/>
        <i x="7"/>
        <i x="26"/>
        <i x="34"/>
        <i x="33"/>
        <i x="38"/>
        <i x="36"/>
        <i x="32"/>
        <i x="31"/>
        <i x="37"/>
        <i x="35"/>
        <i x="29"/>
        <i x="2" nd="1"/>
        <i x="3" nd="1"/>
        <i x="4" nd="1"/>
        <i x="3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ies 12" xr10:uid="{EA05308A-4201-B844-819A-D42DC584D539}" cache="FiltroDati_Series12" caption="Series" startItem="16" rowHeight="230716"/>
  <slicer name="Unit of measure 1" xr10:uid="{822E2D43-FD86-224D-88D5-E4EF6A19C05F}" cache="FiltroDati_Unit_of_measure1" caption="Unit of measur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ies" xr10:uid="{CBD61F21-EABE-2042-B42D-2071CED53A17}" cache="FiltroDati_Series" caption="Series" rowHeight="230716"/>
  <slicer name="Approach" xr10:uid="{783D6137-6274-BA4A-AC00-186D9C7FB419}" cache="FiltroDati_Approach" caption="Approach" rowHeight="230716"/>
  <slicer name="Level" xr10:uid="{5F6B4A40-06BE-8449-BC2B-7D1E43B5D5E6}" cache="FiltroDati_Level" caption="Level" startItem="22" rowHeight="230716"/>
  <slicer name="Approach 1" xr10:uid="{F277FBC9-08EF-794C-89C0-69A3871CA1DD}" cache="FiltroDati_Approach1" caption="Approach" rowHeight="230716"/>
  <slicer name="Level 1" xr10:uid="{0DFD2BDA-0D4D-B344-A1BD-D404E47357C2}" cache="FiltroDati_Level1" caption="Level" startItem="15" rowHeight="230716"/>
  <slicer name="Series 1" xr10:uid="{9A085D14-FC52-A644-A1F3-AFB3ECB3A86C}" cache="FiltroDati_Series1" caption="Series" rowHeight="230716"/>
  <slicer name="Series 2" xr10:uid="{32A7D325-8565-554D-9693-11D91F8DD96F}" cache="FiltroDati_Series2" caption="Series" startItem="34" rowHeight="230716"/>
  <slicer name="Series 3" xr10:uid="{A192CB52-D221-D049-AA56-81D13858E05B}" cache="FiltroDati_Series3" caption="Series" startItem="7" rowHeight="230716"/>
  <slicer name="Series 4" xr10:uid="{312DE446-CF99-AA4D-8F3C-9F9F9BC3EC35}" cache="FiltroDati_Series4" caption="Series" rowHeight="230716"/>
  <slicer name="Series 5" xr10:uid="{70BDAB48-4489-D642-86C1-7C0C61F31F33}" cache="FiltroDati_Series5" caption="Series" startItem="14" rowHeight="230716"/>
  <slicer name="Series 6" xr10:uid="{551A17D1-846A-114F-B18D-06095F11E28A}" cache="FiltroDati_Series6" caption="Series" startItem="12" rowHeight="230716"/>
  <slicer name="Country" xr10:uid="{36ED2B4A-F1D1-3A40-AD09-380976CE9337}" cache="FiltroDati_Country" caption="Country" startItem="6" rowHeight="230716"/>
  <slicer name="Country 1" xr10:uid="{A76D09A7-B441-1E4D-B566-5B3F0CC85957}" cache="FiltroDati_Country1" caption="Country" startItem="13" rowHeight="230716"/>
  <slicer name="Country 2" xr10:uid="{98613193-BEF9-7F47-8EA5-4FD2293E9938}" cache="FiltroDati_Country2" caption="Country" startItem="17" rowHeight="230716"/>
  <slicer name="Country 3" xr10:uid="{CE1ED605-05E4-6B4C-A52B-ED37ED78ED8D}" cache="FiltroDati_Country3" caption="Country" startItem="14" rowHeight="230716"/>
  <slicer name="Country 4" xr10:uid="{84F19071-47D1-F241-8A15-FF0E5D6EAA2C}" cache="FiltroDati_Country4" caption="Country" startItem="14" rowHeight="230716"/>
  <slicer name="Country 5" xr10:uid="{67DE3DEF-0089-2842-B481-C5C9DB9AFCE1}" cache="FiltroDati_Country5" caption="Country" startItem="14" rowHeight="230716"/>
  <slicer name="Approach 3" xr10:uid="{105528E1-5382-864E-8711-ACC51CB2F080}" cache="FiltroDati_Approach3" caption="Approach" rowHeight="230716"/>
  <slicer name="Level 3" xr10:uid="{A8BCFA19-4C3C-634C-A37E-80DB369ECB6C}" cache="FiltroDati_Level3" caption="Level" rowHeight="230716"/>
  <slicer name="Series 9" xr10:uid="{F7689775-1305-4340-95BB-1533CEC00037}" cache="FiltroDati_Series9" caption="Series" rowHeight="230716"/>
  <slicer name="Series 11" xr10:uid="{690B632F-19F9-0F4A-9812-C71104B4D137}" cache="FiltroDati_Series11" caption="Series" startItem="1" rowHeight="230716"/>
  <slicer name="Level 2" xr10:uid="{9A61EA1F-1405-BF40-9862-6879B5F3DF79}" cache="FiltroDati_Level2" caption="Level" rowHeight="230716"/>
  <slicer name="Series 8" xr10:uid="{D7373953-9B26-3945-B40D-1A128E06D4A4}" cache="FiltroDati_Series8" caption="Series" rowHeight="230716"/>
  <slicer name="Country 6" xr10:uid="{7ED633A8-BAF6-A041-839E-F4A8C6897484}" cache="FiltroDati_Country6" caption="Country" startItem="12" rowHeight="230716"/>
  <slicer name="Series 10" xr10:uid="{1457E784-687B-394D-9858-D05ED2A58D9F}" cache="Slicer_Series" caption="Series" startItem="5" rowHeight="230716"/>
  <slicer name="Country 7" xr10:uid="{9BF948DE-140B-794C-AB92-6B79328EC1AA}" cache="Slicer_Country" caption="Country" startItem="18" rowHeight="230716"/>
  <slicer name="Year" xr10:uid="{EFEC87AA-F577-4148-B6E0-BE4F9EC06356}" cache="Slicer_Year" caption="Year" rowHeight="230716"/>
  <slicer name="Country 8" xr10:uid="{BE435F36-1748-5040-849A-E50FA1DC2F10}" cache="Slicer_Country1" caption="Country" startItem="14" rowHeight="230716"/>
  <slicer name="Country 9" xr10:uid="{66ADBF02-E421-FD43-BECD-AC1E42C50A9F}" cache="Slicer_Country2" caption="Country" startItem="15" rowHeight="230716"/>
  <slicer name="Approach 2" xr10:uid="{00544D47-6201-A941-A5D8-32713211D0E0}" cache="FiltroDati_Approach2" caption="Approach" rowHeight="230716"/>
  <slicer name="Approach 4" xr10:uid="{ECF9B285-7B2A-C94A-ADDC-9A7D95751CCD}" cache="Slicer_Approach" caption="Approach" rowHeight="230716"/>
  <slicer name="Series 13" xr10:uid="{19D25BC4-C396-AA43-A7C0-CD5A8F03D7B6}" cache="Slicer_Series1" caption="Series" startItem="20" rowHeight="230716"/>
  <slicer name="Country 10" xr10:uid="{75DF6F31-6398-7E49-8762-A79B4B813EEE}" cache="Slicer_Country3" caption="Country" startItem="15"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ies 7" xr10:uid="{484B19B5-FAE3-7646-95DF-8C993EA17F67}" cache="FiltroDati_Series7" caption="Series" startItem="1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4007CF-24F4-5B4E-9C71-1574217E7697}" name="Tabella4" displayName="Tabella4" ref="A1:C39" totalsRowShown="0" headerRowBorderDxfId="668" tableBorderDxfId="667" totalsRowBorderDxfId="666">
  <autoFilter ref="A1:C39" xr:uid="{254007CF-24F4-5B4E-9C71-1574217E7697}"/>
  <sortState xmlns:xlrd2="http://schemas.microsoft.com/office/spreadsheetml/2017/richdata2" ref="A2:C39">
    <sortCondition ref="B2:B39"/>
    <sortCondition ref="C2:C39"/>
  </sortState>
  <tableColumns count="3">
    <tableColumn id="2" xr3:uid="{F8FA5270-0263-CE4F-A8BB-021B852B530D}" name="Series" dataDxfId="665"/>
    <tableColumn id="1" xr3:uid="{A3746141-FFB0-904A-92F9-436AB61210F6}" name="Level" dataDxfId="664"/>
    <tableColumn id="3" xr3:uid="{272FA87C-8F5C-8149-8D54-B4B76779C01B}" name="Approach" dataDxfId="6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5C7C21-BA38-9F49-8694-CA1ACFC19279}" name="Tabella1" displayName="Tabella1" ref="A1:E820" totalsRowShown="0" headerRowDxfId="662" dataDxfId="660" headerRowBorderDxfId="661" tableBorderDxfId="659" totalsRowBorderDxfId="658">
  <autoFilter ref="A1:E820" xr:uid="{A55C7C21-BA38-9F49-8694-CA1ACFC19279}"/>
  <tableColumns count="5">
    <tableColumn id="2" xr3:uid="{E1B70CAE-2E4A-CD4D-BCC5-0FC38F0A0119}" name="Series" dataDxfId="657"/>
    <tableColumn id="1" xr3:uid="{1BF3A98A-B507-2345-A90A-3E93ADF7779A}" name="Country" dataDxfId="656"/>
    <tableColumn id="3" xr3:uid="{7F118B07-D520-764B-AB25-B24264FB689A}" name="Year" dataDxfId="655"/>
    <tableColumn id="4" xr3:uid="{48F781E4-F855-6D41-BD63-356A8B28EE99}" name="Percentage of gross domestic product (GDP)" dataDxfId="654"/>
    <tableColumn id="5" xr3:uid="{CA357F9C-AF21-544B-A896-C8910AD3E7DE}" name="Percentage of EU27 (from 2020) total (based on million purchasing power standards), current prices" dataDxfId="65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23DE115-8A7D-924B-9F5D-054FA8B17AE1}" name="Table1" displayName="Table1" ref="A1:N20" totalsRowShown="0" headerRowDxfId="652" dataDxfId="650" headerRowBorderDxfId="651" tableBorderDxfId="649">
  <autoFilter ref="A1:N20" xr:uid="{508EA0CF-3CC8-D144-B30F-44992D1DF226}"/>
  <tableColumns count="14">
    <tableColumn id="1" xr3:uid="{9F5DE27D-E418-6345-BB80-9392A92B618C}" name="Country name" dataDxfId="648"/>
    <tableColumn id="24" xr3:uid="{4C7F3B70-0377-A048-8299-559BAEEAD215}" name="Series" dataDxfId="647"/>
    <tableColumn id="23" xr3:uid="{92774825-CACC-D847-910D-E7B44B3A3ACA}" name="Unit" dataDxfId="646"/>
    <tableColumn id="22" xr3:uid="{42A40EBE-7734-544D-AC77-EF5FD983727A}" name="Year" dataDxfId="645"/>
    <tableColumn id="2" xr3:uid="{F7FC18BE-27F6-384B-AF74-4F9F5280EDE6}" name="Total fixed assets (gross)" dataDxfId="644"/>
    <tableColumn id="4" xr3:uid="{D33C2384-301D-4B44-A111-87388A178C69}" name="Total construction (gross)" dataDxfId="643"/>
    <tableColumn id="6" xr3:uid="{C738C105-2297-DF42-9EBE-D31A5578DFB8}" name="Dwellings (gross)" dataDxfId="642"/>
    <tableColumn id="8" xr3:uid="{698411DD-E370-C341-82BE-F0CE00F28BFC}" name="Other buildings and structures (gross)" dataDxfId="641"/>
    <tableColumn id="10" xr3:uid="{16BE6D81-ABF5-6044-A432-291C7F53041E}" name="Machinery and equipment and weapons systems (gross)" dataDxfId="640"/>
    <tableColumn id="12" xr3:uid="{FEBFA7F7-8D21-D542-8BA9-741EC7D3516E}" name="Transport equipment (gross)" dataDxfId="639"/>
    <tableColumn id="14" xr3:uid="{6CCCCF5D-F3CE-8845-BACB-25D5B65C36A0}" name="ICT equipment (gross)" dataDxfId="638"/>
    <tableColumn id="16" xr3:uid="{FAB23AD0-5787-CF46-A9CB-CD4457C16AE3}" name="Other machinery and equipment and weapons systems (gross)" dataDxfId="637"/>
    <tableColumn id="18" xr3:uid="{EB0A32EF-CC0A-6C46-A73D-60645257B237}" name="Cultivated biological resources (gross)" dataDxfId="636"/>
    <tableColumn id="20" xr3:uid="{D9D82351-6420-A245-9CE8-C7A4270DF518}" name="Intellectual property products (gross)" dataDxfId="63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935326-30A3-E445-9B4E-06E2B47EF6A3}" name="Tabella8" displayName="Tabella8" ref="A1:F38" totalsRowShown="0" headerRowDxfId="630" dataDxfId="628" headerRowBorderDxfId="629" tableBorderDxfId="627" totalsRowBorderDxfId="626">
  <autoFilter ref="A1:F38" xr:uid="{69935326-30A3-E445-9B4E-06E2B47EF6A3}"/>
  <tableColumns count="6">
    <tableColumn id="2" xr3:uid="{3D72D596-5653-2845-9DE6-0C4AFCBFE853}" name="Series" dataDxfId="625" totalsRowDxfId="624"/>
    <tableColumn id="1" xr3:uid="{516E8CC6-87C1-8641-A2D5-4A20F33097CA}" name="Unit of measure" dataDxfId="623" totalsRowDxfId="622"/>
    <tableColumn id="7" xr3:uid="{DB301952-D520-F148-8DAD-E0D45A4E40D5}" name="Country Name" dataDxfId="621" totalsRowDxfId="620"/>
    <tableColumn id="8" xr3:uid="{D0CD7E9A-496C-194B-96B3-6839F0F6BF6C}" name="Country Code" dataDxfId="619" totalsRowDxfId="618"/>
    <tableColumn id="4" xr3:uid="{1E69C5B7-7849-6442-B345-3B2C183867F1}" name="Year" dataDxfId="617" totalsRowDxfId="616"/>
    <tableColumn id="3" xr3:uid="{53D97846-C0E2-314F-9381-1DC4959A1C72}" name="Value" dataDxfId="615" totalsRowDxfId="614" dataCellStyle="Percentuale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B7F701-F0C4-3740-A823-EBBB77D05180}" name="Series_Data" displayName="Series_Data" ref="A1:H919" totalsRowShown="0" headerRowDxfId="613" dataDxfId="611" headerRowBorderDxfId="612" tableBorderDxfId="610" totalsRowBorderDxfId="609">
  <autoFilter ref="A1:H919" xr:uid="{BFB7F701-F0C4-3740-A823-EBBB77D05180}">
    <filterColumn colId="0">
      <filters>
        <filter val="Expenditure"/>
      </filters>
    </filterColumn>
    <filterColumn colId="1">
      <customFilters>
        <customFilter operator="notEqual" val=" "/>
      </customFilters>
    </filterColumn>
  </autoFilter>
  <sortState xmlns:xlrd2="http://schemas.microsoft.com/office/spreadsheetml/2017/richdata2" ref="A2:H898">
    <sortCondition ref="A2:A898"/>
    <sortCondition ref="B2:B898"/>
    <sortCondition ref="C2:C898"/>
    <sortCondition ref="E2:E898"/>
  </sortState>
  <tableColumns count="8">
    <tableColumn id="6" xr3:uid="{01FFA974-C18B-C746-9D6B-F9CB0DCD1359}" name="Approach" dataDxfId="608">
      <calculatedColumnFormula>+IFERROR(VLOOKUP(C2,Tabella4[#All],3,FALSE),"")</calculatedColumnFormula>
    </tableColumn>
    <tableColumn id="7" xr3:uid="{917D9171-B073-EB4B-AC3D-B08A7675FB4B}" name="Level" dataDxfId="607">
      <calculatedColumnFormula>+IFERROR(IF(VLOOKUP(C2,Tabella4[#All],2,FALSE)=0,"",VLOOKUP(C2,Tabella4[#All],2,FALSE)),"")</calculatedColumnFormula>
    </tableColumn>
    <tableColumn id="1" xr3:uid="{CFB8A973-04C1-0B4B-A3EB-59DB897FFB57}" name="Series" dataDxfId="606"/>
    <tableColumn id="3" xr3:uid="{B1A563D7-EEB6-2D49-B809-13074BFD4765}" name="Unit of measure" dataDxfId="605"/>
    <tableColumn id="2" xr3:uid="{3E396DBF-283E-CB4D-8EB7-BC4270FBED17}" name="Country" dataDxfId="604"/>
    <tableColumn id="8" xr3:uid="{9899362D-F34E-F54B-ABC8-D33631C338FA}" name="Country Code" dataDxfId="603"/>
    <tableColumn id="4" xr3:uid="{AFA9F247-1630-7542-A74A-E2E4167D0A02}" name="Year" dataDxfId="602"/>
    <tableColumn id="5" xr3:uid="{52D0C967-7245-D14B-B983-F581F1473552}" name="Value" dataDxfId="60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C83720-589D-E748-8F89-CBCC40541BDB}" name="Tabella3" displayName="Tabella3" ref="A129:D144" totalsRowShown="0" headerRowDxfId="89" headerRowBorderDxfId="88" tableBorderDxfId="87" totalsRowBorderDxfId="86">
  <autoFilter ref="A129:D144" xr:uid="{37C83720-589D-E748-8F89-CBCC40541BDB}">
    <filterColumn colId="0">
      <filters>
        <filter val="Austria"/>
        <filter val="Belgium"/>
        <filter val="Denmark"/>
        <filter val="Finland"/>
        <filter val="France"/>
        <filter val="Germany"/>
        <filter val="Greece"/>
        <filter val="Ireland"/>
        <filter val="Italy"/>
        <filter val="Luxembourg"/>
        <filter val="Netherlands"/>
        <filter val="Portugal"/>
        <filter val="Spain"/>
        <filter val="Sweden"/>
        <filter val="United States"/>
      </filters>
    </filterColumn>
  </autoFilter>
  <sortState xmlns:xlrd2="http://schemas.microsoft.com/office/spreadsheetml/2017/richdata2" ref="A130:D144">
    <sortCondition descending="1" ref="D131:D144"/>
  </sortState>
  <tableColumns count="4">
    <tableColumn id="1" xr3:uid="{B17AD9DA-5292-EE4B-9603-326323FC1DC2}" name="Country" dataDxfId="85"/>
    <tableColumn id="2" xr3:uid="{2C2DEE41-0939-104C-BC91-0D90ED62E731}" name="Exports of goods and services" dataDxfId="84">
      <calculatedColumnFormula>+IFERROR(GETPIVOTDATA("Value",$A$103,$B$128,B$129,$A$129,$A130),"")</calculatedColumnFormula>
    </tableColumn>
    <tableColumn id="3" xr3:uid="{782093F0-31B3-9B44-8D3A-A1689C23CE37}" name="Imports of goods and services" dataDxfId="83">
      <calculatedColumnFormula>+IFERROR(GETPIVOTDATA("Value",$A$103,$B$128,C$129,$A$129,$A130),"")</calculatedColumnFormula>
    </tableColumn>
    <tableColumn id="4" xr3:uid="{87BE3DE5-392A-7F47-8CCA-46EF5A193A63}" name="Net exports" dataDxfId="82">
      <calculatedColumnFormula>+Tabella3[[#This Row],[Exports of goods and services]]-Tabella3[[#This Row],[Imports of goods and services]]</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B9DF09-1CEB-FC42-8790-CA7163DC195B}" name="Tabella6" displayName="Tabella6" ref="A148:D163" totalsRowShown="0" headerRowDxfId="81" headerRowBorderDxfId="80" tableBorderDxfId="79" totalsRowBorderDxfId="78">
  <autoFilter ref="A148:D163" xr:uid="{2AB9DF09-1CEB-FC42-8790-CA7163DC195B}"/>
  <sortState xmlns:xlrd2="http://schemas.microsoft.com/office/spreadsheetml/2017/richdata2" ref="A149:D163">
    <sortCondition descending="1" ref="B153:B163"/>
  </sortState>
  <tableColumns count="4">
    <tableColumn id="1" xr3:uid="{727A3886-42F3-DD42-AA27-6E0EB9885EA2}" name="Country" dataDxfId="77"/>
    <tableColumn id="2" xr3:uid="{89FB242D-0433-0041-8C6A-EA0CE1B5534D}" name="Exports of goods and services" dataDxfId="76">
      <calculatedColumnFormula>+VLOOKUP(Tabella6[[#This Row],[Country]],Tabella3[[#All],[Country]:[Imports of goods and services]],2,FALSE)</calculatedColumnFormula>
    </tableColumn>
    <tableColumn id="3" xr3:uid="{6A115D8C-D37F-074B-A2CB-4DC4F8D1C68A}" name="Imports of goods and services" dataDxfId="75">
      <calculatedColumnFormula>VLOOKUP(Tabella6[[#This Row],[Country]],Tabella3[[#All],[Country]:[Imports of goods and services]],3,FALSE)</calculatedColumnFormula>
    </tableColumn>
    <tableColumn id="4" xr3:uid="{E606114C-3EFB-FD47-8FB1-B110A3493061}" name="Average" dataDxfId="74">
      <calculatedColumnFormula>+AVERAGE(Tabella6[[#This Row],[Exports of goods and services]],Tabella6[[#This Row],[Imports of goods and services]])</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356A46-A6A9-6C4F-A52F-5046C46AA445}" name="Tabella5" displayName="Tabella5" ref="A31:J45" totalsRowShown="0" headerRowDxfId="34" dataDxfId="32" headerRowBorderDxfId="33" tableBorderDxfId="31" totalsRowBorderDxfId="30">
  <autoFilter ref="A31:J45" xr:uid="{4C356A46-A6A9-6C4F-A52F-5046C46AA445}">
    <filterColumn colId="0">
      <filters>
        <filter val="AUT"/>
        <filter val="BEL"/>
        <filter val="DEU"/>
        <filter val="DNK"/>
        <filter val="ESP"/>
        <filter val="EU27"/>
        <filter val="FIN"/>
        <filter val="FRA"/>
        <filter val="GRC"/>
        <filter val="ITA"/>
        <filter val="NLD"/>
        <filter val="PRT"/>
        <filter val="SWE"/>
        <filter val="USA"/>
      </filters>
    </filterColumn>
  </autoFilter>
  <sortState xmlns:xlrd2="http://schemas.microsoft.com/office/spreadsheetml/2017/richdata2" ref="A32:J45">
    <sortCondition descending="1" ref="G31:G45"/>
  </sortState>
  <tableColumns count="10">
    <tableColumn id="1" xr3:uid="{914ABE70-C685-D64C-BFD3-9AF4FA31597A}" name="Country Code" dataDxfId="29" totalsRowDxfId="28"/>
    <tableColumn id="2" xr3:uid="{F45669D4-3A03-454C-A422-9674F59E9201}" name="Household and NPISH final consumption expenditure" dataDxfId="27" totalsRowDxfId="26">
      <calculatedColumnFormula>+GETPIVOTDATA("Value",$A$2,$B$29,B$30,$C$29,B$31,$A$31,$A32)</calculatedColumnFormula>
    </tableColumn>
    <tableColumn id="9" xr3:uid="{B8622662-EF5B-C84B-B53C-C4533FD3048A}" name="Final consumption expenditure of general government" dataDxfId="25" totalsRowDxfId="24">
      <calculatedColumnFormula>+GETPIVOTDATA("Value",$A$2,$B$29,C$30,$C$29,C$31,$A$31,$A32)</calculatedColumnFormula>
    </tableColumn>
    <tableColumn id="3" xr3:uid="{C82FE7DE-7AD9-C145-8225-84A8A4FFF9A8}" name="Gross capital formation" dataDxfId="23" totalsRowDxfId="22">
      <calculatedColumnFormula>+GETPIVOTDATA("Value",$A$2,$B$29,D$30,$C$29,D$31,$A$31,$A32)</calculatedColumnFormula>
    </tableColumn>
    <tableColumn id="4" xr3:uid="{82776646-4928-914B-8A83-40FD4E967429}" name="Exports of goods and services" dataDxfId="21" totalsRowDxfId="20">
      <calculatedColumnFormula>+GETPIVOTDATA("Value",$A$2,$B$29,E$30,$C$29,E$31,$A$31,$A32)</calculatedColumnFormula>
    </tableColumn>
    <tableColumn id="5" xr3:uid="{01B352EC-F819-6F4C-948B-23803225D970}" name="Imports of goods and services" dataDxfId="19" totalsRowDxfId="18">
      <calculatedColumnFormula>+GETPIVOTDATA("Value",$A$2,$B$29,F$30,$C$29,F$31,$A$31,$A32)</calculatedColumnFormula>
    </tableColumn>
    <tableColumn id="6" xr3:uid="{5ABA17B8-8E79-914B-B7BC-842A697D8A60}" name="Net Exports" dataDxfId="17" totalsRowDxfId="16">
      <calculatedColumnFormula>+GETPIVOTDATA("Value",$A$2,$B$29,G$30,$C$29,G$31,$A$31,$A32)</calculatedColumnFormula>
    </tableColumn>
    <tableColumn id="7" xr3:uid="{75AA6D7E-2CAA-D14D-B8E2-0A6D4247D8E4}" name="Wages and salaries" dataDxfId="15" totalsRowDxfId="14">
      <calculatedColumnFormula>+GETPIVOTDATA("Value",$A$2,$B$29,H$30,$C$29,H$31,$A$31,$A32)</calculatedColumnFormula>
    </tableColumn>
    <tableColumn id="8" xr3:uid="{9A81453F-2EA9-6245-9B1B-6D19FF4AB434}" name="Operating surplus and mixed income, gross" dataDxfId="13" totalsRowDxfId="12">
      <calculatedColumnFormula>+GETPIVOTDATA("Value",$A$2,$B$29,I$30,$C$29,I$31,$A$31,$A32)</calculatedColumnFormula>
    </tableColumn>
    <tableColumn id="10" xr3:uid="{42C2DFD0-D927-EC4F-89AE-F78161127CD5}" name="Value added, gross" dataDxfId="11" totalsRowDxfId="10">
      <calculatedColumnFormula>+GETPIVOTDATA("Value",$A$2,$B$29,J$30,$C$29,J$31,$A$31,$A32)</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3DC95-ED0C-D743-A679-C936BEE5E03B}" name="Tabella7" displayName="Tabella7" ref="A47:E77" totalsRowShown="0" headerRowDxfId="9" dataDxfId="7" headerRowBorderDxfId="8" tableBorderDxfId="6" totalsRowBorderDxfId="5">
  <autoFilter ref="A47:E77" xr:uid="{9713DC95-ED0C-D743-A679-C936BEE5E03B}"/>
  <tableColumns count="5">
    <tableColumn id="1" xr3:uid="{FAADE51E-96B9-CC42-9879-7459ADC14A71}" name="X" dataDxfId="4"/>
    <tableColumn id="2" xr3:uid="{1AA2888A-143B-FD4B-B9FF-D2B22A80CC56}" name="Y" dataDxfId="3"/>
    <tableColumn id="3" xr3:uid="{633967CA-37D1-3040-AAC3-DBC7DCD45B3E}" name="Approach" dataDxfId="2"/>
    <tableColumn id="4" xr3:uid="{E867E437-664B-864A-BEC9-E6B668B96992}" name="Correlations" dataDxfId="1"/>
    <tableColumn id="5" xr3:uid="{EEEBFCFF-843C-FF44-84B2-AA18E1F07024}"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5.xml"/><Relationship Id="rId1" Type="http://schemas.openxmlformats.org/officeDocument/2006/relationships/pivotTable" Target="../pivotTables/pivotTable16.xml"/><Relationship Id="rId5" Type="http://schemas.microsoft.com/office/2007/relationships/slicer" Target="../slicers/slicer3.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table" Target="../tables/table7.xml"/><Relationship Id="rId2" Type="http://schemas.openxmlformats.org/officeDocument/2006/relationships/pivotTable" Target="../pivotTables/pivotTable3.xml"/><Relationship Id="rId16" Type="http://schemas.openxmlformats.org/officeDocument/2006/relationships/table" Target="../tables/table6.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drawing" Target="../drawings/drawing2.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9E9F5-F1FC-BF45-B4D5-87A54349EE66}">
  <dimension ref="A1:C39"/>
  <sheetViews>
    <sheetView showGridLines="0" workbookViewId="0">
      <selection activeCell="A11" sqref="A11"/>
    </sheetView>
  </sheetViews>
  <sheetFormatPr baseColWidth="10" defaultColWidth="58.5" defaultRowHeight="15" x14ac:dyDescent="0.2"/>
  <cols>
    <col min="1" max="1" width="70" bestFit="1" customWidth="1"/>
    <col min="2" max="2" width="7.83203125" bestFit="1" customWidth="1"/>
    <col min="3" max="3" width="11.1640625" bestFit="1" customWidth="1"/>
  </cols>
  <sheetData>
    <row r="1" spans="1:3" x14ac:dyDescent="0.2">
      <c r="A1" s="34" t="s">
        <v>73</v>
      </c>
      <c r="B1" s="34" t="s">
        <v>80</v>
      </c>
      <c r="C1" s="33" t="s">
        <v>76</v>
      </c>
    </row>
    <row r="2" spans="1:3" ht="16" x14ac:dyDescent="0.2">
      <c r="A2" s="30" t="s">
        <v>5</v>
      </c>
      <c r="B2" s="30" t="s">
        <v>81</v>
      </c>
      <c r="C2" s="30" t="s">
        <v>79</v>
      </c>
    </row>
    <row r="3" spans="1:3" ht="16" x14ac:dyDescent="0.2">
      <c r="A3" s="30" t="s">
        <v>6</v>
      </c>
      <c r="B3" s="30" t="s">
        <v>100</v>
      </c>
      <c r="C3" s="30" t="s">
        <v>79</v>
      </c>
    </row>
    <row r="4" spans="1:3" ht="16" x14ac:dyDescent="0.2">
      <c r="A4" s="30" t="s">
        <v>7</v>
      </c>
      <c r="B4" s="30" t="s">
        <v>101</v>
      </c>
      <c r="C4" s="30" t="s">
        <v>79</v>
      </c>
    </row>
    <row r="5" spans="1:3" ht="16" x14ac:dyDescent="0.2">
      <c r="A5" s="30" t="s">
        <v>8</v>
      </c>
      <c r="B5" s="30" t="s">
        <v>102</v>
      </c>
      <c r="C5" s="30" t="s">
        <v>79</v>
      </c>
    </row>
    <row r="6" spans="1:3" ht="16" x14ac:dyDescent="0.2">
      <c r="A6" s="30" t="s">
        <v>9</v>
      </c>
      <c r="B6" s="30" t="s">
        <v>103</v>
      </c>
      <c r="C6" s="30" t="s">
        <v>79</v>
      </c>
    </row>
    <row r="7" spans="1:3" ht="16" x14ac:dyDescent="0.2">
      <c r="A7" s="30" t="s">
        <v>10</v>
      </c>
      <c r="B7" s="30" t="s">
        <v>104</v>
      </c>
      <c r="C7" s="30" t="s">
        <v>79</v>
      </c>
    </row>
    <row r="8" spans="1:3" ht="16" x14ac:dyDescent="0.2">
      <c r="A8" s="30" t="s">
        <v>11</v>
      </c>
      <c r="B8" s="30" t="s">
        <v>105</v>
      </c>
      <c r="C8" s="30" t="s">
        <v>79</v>
      </c>
    </row>
    <row r="9" spans="1:3" ht="16" x14ac:dyDescent="0.2">
      <c r="A9" s="30" t="s">
        <v>13</v>
      </c>
      <c r="B9" s="30" t="s">
        <v>82</v>
      </c>
      <c r="C9" s="30" t="s">
        <v>79</v>
      </c>
    </row>
    <row r="10" spans="1:3" ht="16" x14ac:dyDescent="0.2">
      <c r="A10" s="30" t="s">
        <v>14</v>
      </c>
      <c r="B10" s="30" t="s">
        <v>96</v>
      </c>
      <c r="C10" s="30" t="s">
        <v>79</v>
      </c>
    </row>
    <row r="11" spans="1:3" ht="16" x14ac:dyDescent="0.2">
      <c r="A11" s="30" t="s">
        <v>15</v>
      </c>
      <c r="B11" s="30" t="s">
        <v>97</v>
      </c>
      <c r="C11" s="30" t="s">
        <v>79</v>
      </c>
    </row>
    <row r="12" spans="1:3" ht="16" x14ac:dyDescent="0.2">
      <c r="A12" s="30" t="s">
        <v>16</v>
      </c>
      <c r="B12" s="30" t="s">
        <v>98</v>
      </c>
      <c r="C12" s="30" t="s">
        <v>79</v>
      </c>
    </row>
    <row r="13" spans="1:3" ht="16" x14ac:dyDescent="0.2">
      <c r="A13" s="30" t="s">
        <v>17</v>
      </c>
      <c r="B13" s="30" t="s">
        <v>99</v>
      </c>
      <c r="C13" s="30" t="s">
        <v>79</v>
      </c>
    </row>
    <row r="14" spans="1:3" ht="16" x14ac:dyDescent="0.2">
      <c r="A14" s="30" t="s">
        <v>18</v>
      </c>
      <c r="B14" s="30" t="s">
        <v>83</v>
      </c>
      <c r="C14" s="30" t="s">
        <v>79</v>
      </c>
    </row>
    <row r="15" spans="1:3" ht="16" x14ac:dyDescent="0.2">
      <c r="A15" s="30" t="s">
        <v>19</v>
      </c>
      <c r="B15" s="30" t="s">
        <v>90</v>
      </c>
      <c r="C15" s="30" t="s">
        <v>79</v>
      </c>
    </row>
    <row r="16" spans="1:3" ht="16" x14ac:dyDescent="0.2">
      <c r="A16" s="30" t="s">
        <v>20</v>
      </c>
      <c r="B16" s="30" t="s">
        <v>91</v>
      </c>
      <c r="C16" s="30" t="s">
        <v>79</v>
      </c>
    </row>
    <row r="17" spans="1:3" ht="16" x14ac:dyDescent="0.2">
      <c r="A17" s="30" t="s">
        <v>21</v>
      </c>
      <c r="B17" s="30" t="s">
        <v>84</v>
      </c>
      <c r="C17" s="30" t="s">
        <v>79</v>
      </c>
    </row>
    <row r="18" spans="1:3" ht="16" x14ac:dyDescent="0.2">
      <c r="A18" s="30" t="s">
        <v>22</v>
      </c>
      <c r="B18" s="30" t="s">
        <v>94</v>
      </c>
      <c r="C18" s="30" t="s">
        <v>79</v>
      </c>
    </row>
    <row r="19" spans="1:3" ht="16" x14ac:dyDescent="0.2">
      <c r="A19" s="30" t="s">
        <v>23</v>
      </c>
      <c r="B19" s="30" t="s">
        <v>95</v>
      </c>
      <c r="C19" s="30" t="s">
        <v>79</v>
      </c>
    </row>
    <row r="20" spans="1:3" ht="16" x14ac:dyDescent="0.2">
      <c r="A20" s="31" t="s">
        <v>27</v>
      </c>
      <c r="B20" s="31" t="s">
        <v>85</v>
      </c>
      <c r="C20" s="31" t="s">
        <v>78</v>
      </c>
    </row>
    <row r="21" spans="1:3" ht="16" x14ac:dyDescent="0.2">
      <c r="A21" s="31" t="s">
        <v>29</v>
      </c>
      <c r="B21" s="31" t="s">
        <v>92</v>
      </c>
      <c r="C21" s="31" t="s">
        <v>78</v>
      </c>
    </row>
    <row r="22" spans="1:3" ht="16" x14ac:dyDescent="0.2">
      <c r="A22" s="31" t="s">
        <v>28</v>
      </c>
      <c r="B22" s="31" t="s">
        <v>93</v>
      </c>
      <c r="C22" s="31" t="s">
        <v>78</v>
      </c>
    </row>
    <row r="23" spans="1:3" ht="16" x14ac:dyDescent="0.2">
      <c r="A23" s="31" t="s">
        <v>30</v>
      </c>
      <c r="B23" s="31" t="s">
        <v>88</v>
      </c>
      <c r="C23" s="31" t="s">
        <v>78</v>
      </c>
    </row>
    <row r="24" spans="1:3" ht="16" x14ac:dyDescent="0.2">
      <c r="A24" s="31" t="s">
        <v>31</v>
      </c>
      <c r="B24" s="31" t="s">
        <v>89</v>
      </c>
      <c r="C24" s="31" t="s">
        <v>78</v>
      </c>
    </row>
    <row r="25" spans="1:3" ht="16" x14ac:dyDescent="0.2">
      <c r="A25" s="31" t="s">
        <v>32</v>
      </c>
      <c r="B25" s="31" t="s">
        <v>108</v>
      </c>
      <c r="C25" s="31" t="s">
        <v>78</v>
      </c>
    </row>
    <row r="26" spans="1:3" ht="16" x14ac:dyDescent="0.2">
      <c r="A26" s="31" t="s">
        <v>33</v>
      </c>
      <c r="B26" s="31" t="s">
        <v>109</v>
      </c>
      <c r="C26" s="31" t="s">
        <v>78</v>
      </c>
    </row>
    <row r="27" spans="1:3" ht="16" x14ac:dyDescent="0.2">
      <c r="A27" s="32" t="s">
        <v>4</v>
      </c>
      <c r="B27" s="32" t="s">
        <v>86</v>
      </c>
      <c r="C27" s="32" t="s">
        <v>77</v>
      </c>
    </row>
    <row r="28" spans="1:3" ht="16" x14ac:dyDescent="0.2">
      <c r="A28" s="32" t="s">
        <v>34</v>
      </c>
      <c r="B28" s="32" t="s">
        <v>87</v>
      </c>
      <c r="C28" s="32" t="s">
        <v>77</v>
      </c>
    </row>
    <row r="29" spans="1:3" ht="16" x14ac:dyDescent="0.2">
      <c r="A29" s="32" t="s">
        <v>35</v>
      </c>
      <c r="B29" s="32" t="s">
        <v>106</v>
      </c>
      <c r="C29" s="32" t="s">
        <v>77</v>
      </c>
    </row>
    <row r="30" spans="1:3" ht="16" x14ac:dyDescent="0.2">
      <c r="A30" s="32" t="s">
        <v>36</v>
      </c>
      <c r="B30" s="32" t="s">
        <v>107</v>
      </c>
      <c r="C30" s="32" t="s">
        <v>77</v>
      </c>
    </row>
    <row r="31" spans="1:3" ht="16" x14ac:dyDescent="0.2">
      <c r="A31" s="30" t="s">
        <v>12</v>
      </c>
      <c r="B31" s="30"/>
      <c r="C31" s="30" t="s">
        <v>79</v>
      </c>
    </row>
    <row r="32" spans="1:3" ht="16" x14ac:dyDescent="0.2">
      <c r="A32" s="30" t="s">
        <v>25</v>
      </c>
      <c r="B32" s="30"/>
      <c r="C32" s="30" t="s">
        <v>79</v>
      </c>
    </row>
    <row r="33" spans="1:3" ht="16" x14ac:dyDescent="0.2">
      <c r="A33" s="30" t="s">
        <v>26</v>
      </c>
      <c r="B33" s="30"/>
      <c r="C33" s="30" t="s">
        <v>79</v>
      </c>
    </row>
    <row r="34" spans="1:3" ht="16" x14ac:dyDescent="0.2">
      <c r="A34" s="30" t="s">
        <v>24</v>
      </c>
      <c r="B34" s="30"/>
      <c r="C34" s="30" t="s">
        <v>79</v>
      </c>
    </row>
    <row r="35" spans="1:3" ht="16" x14ac:dyDescent="0.2">
      <c r="A35" s="30" t="s">
        <v>40</v>
      </c>
      <c r="B35" s="30"/>
      <c r="C35" s="30" t="s">
        <v>79</v>
      </c>
    </row>
    <row r="36" spans="1:3" ht="16" x14ac:dyDescent="0.2">
      <c r="A36" s="30" t="s">
        <v>41</v>
      </c>
      <c r="B36" s="30"/>
      <c r="C36" s="30" t="s">
        <v>79</v>
      </c>
    </row>
    <row r="37" spans="1:3" ht="16" x14ac:dyDescent="0.2">
      <c r="A37" s="30" t="s">
        <v>38</v>
      </c>
      <c r="B37" s="30"/>
      <c r="C37" s="30" t="s">
        <v>79</v>
      </c>
    </row>
    <row r="38" spans="1:3" ht="16" x14ac:dyDescent="0.2">
      <c r="A38" s="31" t="s">
        <v>39</v>
      </c>
      <c r="B38" s="31"/>
      <c r="C38" s="31" t="s">
        <v>78</v>
      </c>
    </row>
    <row r="39" spans="1:3" ht="16" x14ac:dyDescent="0.2">
      <c r="A39" s="32" t="s">
        <v>37</v>
      </c>
      <c r="B39" s="32"/>
      <c r="C39" s="32" t="s">
        <v>77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AA44-87CF-1640-8F1C-47B818D7A6F3}">
  <sheetPr>
    <tabColor theme="5"/>
  </sheetPr>
  <dimension ref="A2:L77"/>
  <sheetViews>
    <sheetView showGridLines="0" topLeftCell="A43" workbookViewId="0">
      <selection activeCell="B36" sqref="B36"/>
    </sheetView>
  </sheetViews>
  <sheetFormatPr baseColWidth="10" defaultColWidth="20.1640625" defaultRowHeight="15" x14ac:dyDescent="0.2"/>
  <cols>
    <col min="1" max="1" width="14" bestFit="1" customWidth="1"/>
    <col min="2" max="12" width="42.1640625" bestFit="1" customWidth="1"/>
    <col min="13" max="21" width="42.83203125" bestFit="1" customWidth="1"/>
  </cols>
  <sheetData>
    <row r="2" spans="1:12" ht="16" x14ac:dyDescent="0.2">
      <c r="A2" s="26" t="s">
        <v>75</v>
      </c>
      <c r="B2" s="26" t="s">
        <v>76</v>
      </c>
      <c r="C2" s="26" t="s">
        <v>73</v>
      </c>
      <c r="D2" s="27"/>
      <c r="E2" s="27"/>
      <c r="F2" s="27"/>
      <c r="G2" s="27"/>
      <c r="H2" s="27"/>
      <c r="I2" s="27"/>
      <c r="J2" s="27"/>
      <c r="K2" s="27"/>
      <c r="L2" s="27"/>
    </row>
    <row r="3" spans="1:12" ht="16" x14ac:dyDescent="0.2">
      <c r="A3" s="27"/>
      <c r="B3" s="27" t="s">
        <v>79</v>
      </c>
      <c r="C3" s="27"/>
      <c r="D3" s="27"/>
      <c r="E3" s="27"/>
      <c r="F3" s="27"/>
      <c r="G3" s="27"/>
      <c r="H3" s="27" t="s">
        <v>78</v>
      </c>
      <c r="I3" s="27"/>
      <c r="J3" s="27"/>
      <c r="K3" s="27" t="s">
        <v>77</v>
      </c>
      <c r="L3" s="27"/>
    </row>
    <row r="4" spans="1:12" ht="32" x14ac:dyDescent="0.2">
      <c r="A4" s="26" t="s">
        <v>127</v>
      </c>
      <c r="B4" s="27" t="s">
        <v>9</v>
      </c>
      <c r="C4" s="27" t="s">
        <v>6</v>
      </c>
      <c r="D4" s="27" t="s">
        <v>13</v>
      </c>
      <c r="E4" s="27" t="s">
        <v>18</v>
      </c>
      <c r="F4" s="27" t="s">
        <v>21</v>
      </c>
      <c r="G4" s="27" t="s">
        <v>112</v>
      </c>
      <c r="H4" s="27" t="s">
        <v>28</v>
      </c>
      <c r="I4" s="27" t="s">
        <v>30</v>
      </c>
      <c r="J4" s="27" t="s">
        <v>112</v>
      </c>
      <c r="K4" s="27" t="s">
        <v>4</v>
      </c>
      <c r="L4" s="27" t="s">
        <v>112</v>
      </c>
    </row>
    <row r="5" spans="1:12" ht="16" x14ac:dyDescent="0.2">
      <c r="A5" s="27" t="s">
        <v>128</v>
      </c>
      <c r="B5" s="29">
        <v>51.2</v>
      </c>
      <c r="C5" s="29">
        <v>20.6</v>
      </c>
      <c r="D5" s="29">
        <v>27.5</v>
      </c>
      <c r="E5" s="29">
        <v>62.1</v>
      </c>
      <c r="F5" s="29">
        <v>61.6</v>
      </c>
      <c r="G5" s="29">
        <v>0.5</v>
      </c>
      <c r="H5" s="29">
        <v>40.200000000000003</v>
      </c>
      <c r="I5" s="29">
        <v>40.4</v>
      </c>
      <c r="J5" s="29">
        <v>0</v>
      </c>
      <c r="K5" s="29">
        <v>89.6</v>
      </c>
      <c r="L5" s="29">
        <v>0</v>
      </c>
    </row>
    <row r="6" spans="1:12" ht="16" x14ac:dyDescent="0.2">
      <c r="A6" s="27" t="s">
        <v>129</v>
      </c>
      <c r="B6" s="29">
        <v>50.7</v>
      </c>
      <c r="C6" s="29">
        <v>23.8</v>
      </c>
      <c r="D6" s="29">
        <v>27.1</v>
      </c>
      <c r="E6" s="29">
        <v>95.7</v>
      </c>
      <c r="F6" s="29">
        <v>97.4</v>
      </c>
      <c r="G6" s="29">
        <v>-1.7000000000000028</v>
      </c>
      <c r="H6" s="29">
        <v>36.1</v>
      </c>
      <c r="I6" s="29">
        <v>42.5</v>
      </c>
      <c r="J6" s="29">
        <v>0</v>
      </c>
      <c r="K6" s="29">
        <v>89.7</v>
      </c>
      <c r="L6" s="29">
        <v>0</v>
      </c>
    </row>
    <row r="7" spans="1:12" ht="16" x14ac:dyDescent="0.2">
      <c r="A7" s="27" t="s">
        <v>148</v>
      </c>
      <c r="B7" s="29">
        <v>50.4</v>
      </c>
      <c r="C7" s="29">
        <v>11.4</v>
      </c>
      <c r="D7" s="29">
        <v>24.5</v>
      </c>
      <c r="E7" s="29">
        <v>76.900000000000006</v>
      </c>
      <c r="F7" s="29">
        <v>63.2</v>
      </c>
      <c r="G7" s="29">
        <v>13.700000000000003</v>
      </c>
      <c r="H7" s="29">
        <v>48.9</v>
      </c>
      <c r="I7" s="29">
        <v>39.299999999999997</v>
      </c>
      <c r="J7" s="29">
        <v>0</v>
      </c>
      <c r="K7" s="29">
        <v>97.3</v>
      </c>
      <c r="L7" s="29">
        <v>0</v>
      </c>
    </row>
    <row r="8" spans="1:12" ht="16" x14ac:dyDescent="0.2">
      <c r="A8" s="27" t="s">
        <v>136</v>
      </c>
      <c r="B8" s="29">
        <v>51.1</v>
      </c>
      <c r="C8" s="29">
        <v>21.9</v>
      </c>
      <c r="D8" s="29">
        <v>25</v>
      </c>
      <c r="E8" s="29">
        <v>50.9</v>
      </c>
      <c r="F8" s="29">
        <v>49</v>
      </c>
      <c r="G8" s="29">
        <v>1.8999999999999986</v>
      </c>
      <c r="H8" s="29">
        <v>42.8</v>
      </c>
      <c r="I8" s="29">
        <v>38.799999999999997</v>
      </c>
      <c r="J8" s="29">
        <v>0</v>
      </c>
      <c r="K8" s="29">
        <v>90.5</v>
      </c>
      <c r="L8" s="29">
        <v>0</v>
      </c>
    </row>
    <row r="9" spans="1:12" ht="16" x14ac:dyDescent="0.2">
      <c r="A9" s="27" t="s">
        <v>130</v>
      </c>
      <c r="B9" s="29">
        <v>43.2</v>
      </c>
      <c r="C9" s="29">
        <v>21.8</v>
      </c>
      <c r="D9" s="29">
        <v>23.9</v>
      </c>
      <c r="E9" s="29">
        <v>70</v>
      </c>
      <c r="F9" s="29">
        <v>58.9</v>
      </c>
      <c r="G9" s="29">
        <v>11.100000000000001</v>
      </c>
      <c r="H9" s="29">
        <v>44.8</v>
      </c>
      <c r="I9" s="29">
        <v>38.6</v>
      </c>
      <c r="J9" s="29">
        <v>0</v>
      </c>
      <c r="K9" s="29">
        <v>88.1</v>
      </c>
      <c r="L9" s="29">
        <v>0</v>
      </c>
    </row>
    <row r="10" spans="1:12" ht="16" x14ac:dyDescent="0.2">
      <c r="A10" s="27" t="s">
        <v>146</v>
      </c>
      <c r="B10" s="29">
        <v>56.9</v>
      </c>
      <c r="C10" s="29">
        <v>20.399999999999999</v>
      </c>
      <c r="D10" s="29">
        <v>21.5</v>
      </c>
      <c r="E10" s="29">
        <v>40.9</v>
      </c>
      <c r="F10" s="29">
        <v>39.700000000000003</v>
      </c>
      <c r="G10" s="29">
        <v>1.1999999999999957</v>
      </c>
      <c r="H10" s="29">
        <v>36.9</v>
      </c>
      <c r="I10" s="29">
        <v>42.4</v>
      </c>
      <c r="J10" s="29">
        <v>0</v>
      </c>
      <c r="K10" s="29">
        <v>91</v>
      </c>
      <c r="L10" s="29">
        <v>0</v>
      </c>
    </row>
    <row r="11" spans="1:12" ht="16" x14ac:dyDescent="0.2">
      <c r="A11" s="27" t="s">
        <v>131</v>
      </c>
      <c r="B11" s="29"/>
      <c r="C11" s="29"/>
      <c r="D11" s="29"/>
      <c r="E11" s="29"/>
      <c r="F11" s="29"/>
      <c r="G11" s="29">
        <v>0</v>
      </c>
      <c r="H11" s="29"/>
      <c r="I11" s="29"/>
      <c r="J11" s="29">
        <v>0</v>
      </c>
      <c r="K11" s="29"/>
      <c r="L11" s="29">
        <v>0</v>
      </c>
    </row>
    <row r="12" spans="1:12" ht="16" x14ac:dyDescent="0.2">
      <c r="A12" s="27" t="s">
        <v>133</v>
      </c>
      <c r="B12" s="29">
        <v>52.2</v>
      </c>
      <c r="C12" s="29">
        <v>21.3</v>
      </c>
      <c r="D12" s="29">
        <v>24.7</v>
      </c>
      <c r="E12" s="29">
        <v>56.3</v>
      </c>
      <c r="F12" s="29">
        <v>54.5</v>
      </c>
      <c r="G12" s="29">
        <v>1.7999999999999972</v>
      </c>
      <c r="H12" s="29">
        <v>37.299999999999997</v>
      </c>
      <c r="I12" s="29">
        <v>42.1</v>
      </c>
      <c r="J12" s="29">
        <v>0</v>
      </c>
      <c r="K12" s="29">
        <v>89.9</v>
      </c>
      <c r="L12" s="29">
        <v>0</v>
      </c>
    </row>
    <row r="13" spans="1:12" ht="16" x14ac:dyDescent="0.2">
      <c r="A13" s="27" t="s">
        <v>132</v>
      </c>
      <c r="B13" s="29"/>
      <c r="C13" s="29"/>
      <c r="D13" s="29"/>
      <c r="E13" s="29"/>
      <c r="F13" s="29"/>
      <c r="G13" s="29">
        <v>0</v>
      </c>
      <c r="H13" s="29"/>
      <c r="I13" s="29"/>
      <c r="J13" s="29">
        <v>0</v>
      </c>
      <c r="K13" s="29"/>
      <c r="L13" s="29">
        <v>0</v>
      </c>
    </row>
    <row r="14" spans="1:12" ht="16" x14ac:dyDescent="0.2">
      <c r="A14" s="27" t="s">
        <v>134</v>
      </c>
      <c r="B14" s="29">
        <v>51.5</v>
      </c>
      <c r="C14" s="29">
        <v>24</v>
      </c>
      <c r="D14" s="29">
        <v>26.3</v>
      </c>
      <c r="E14" s="29">
        <v>45.3</v>
      </c>
      <c r="F14" s="29">
        <v>47.7</v>
      </c>
      <c r="G14" s="29">
        <v>-2.4000000000000057</v>
      </c>
      <c r="H14" s="29">
        <v>38.9</v>
      </c>
      <c r="I14" s="29">
        <v>40.9</v>
      </c>
      <c r="J14" s="29">
        <v>0</v>
      </c>
      <c r="K14" s="29">
        <v>87</v>
      </c>
      <c r="L14" s="29">
        <v>0</v>
      </c>
    </row>
    <row r="15" spans="1:12" ht="16" x14ac:dyDescent="0.2">
      <c r="A15" s="27" t="s">
        <v>135</v>
      </c>
      <c r="B15" s="29">
        <v>53.4</v>
      </c>
      <c r="C15" s="29">
        <v>24</v>
      </c>
      <c r="D15" s="29">
        <v>26.5</v>
      </c>
      <c r="E15" s="29">
        <v>34.700000000000003</v>
      </c>
      <c r="F15" s="29">
        <v>38.6</v>
      </c>
      <c r="G15" s="29">
        <v>-3.8999999999999986</v>
      </c>
      <c r="H15" s="29">
        <v>39.5</v>
      </c>
      <c r="I15" s="29">
        <v>34.1</v>
      </c>
      <c r="J15" s="29">
        <v>0</v>
      </c>
      <c r="K15" s="29">
        <v>89.5</v>
      </c>
      <c r="L15" s="29">
        <v>0</v>
      </c>
    </row>
    <row r="16" spans="1:12" ht="16" x14ac:dyDescent="0.2">
      <c r="A16" s="27" t="s">
        <v>149</v>
      </c>
      <c r="B16" s="29"/>
      <c r="C16" s="29"/>
      <c r="D16" s="29"/>
      <c r="E16" s="29"/>
      <c r="F16" s="29"/>
      <c r="G16" s="29">
        <v>0</v>
      </c>
      <c r="H16" s="29"/>
      <c r="I16" s="29"/>
      <c r="J16" s="29">
        <v>0</v>
      </c>
      <c r="K16" s="29"/>
      <c r="L16" s="29">
        <v>0</v>
      </c>
    </row>
    <row r="17" spans="1:12" ht="16" x14ac:dyDescent="0.2">
      <c r="A17" s="27" t="s">
        <v>137</v>
      </c>
      <c r="B17" s="29">
        <v>68.5</v>
      </c>
      <c r="C17" s="29">
        <v>20.100000000000001</v>
      </c>
      <c r="D17" s="29">
        <v>21.1</v>
      </c>
      <c r="E17" s="29">
        <v>49.1</v>
      </c>
      <c r="F17" s="29">
        <v>58.9</v>
      </c>
      <c r="G17" s="29">
        <v>-9.7999999999999972</v>
      </c>
      <c r="H17" s="29">
        <v>27</v>
      </c>
      <c r="I17" s="29">
        <v>52.5</v>
      </c>
      <c r="J17" s="29">
        <v>0</v>
      </c>
      <c r="K17" s="29">
        <v>87.9</v>
      </c>
      <c r="L17" s="29">
        <v>0</v>
      </c>
    </row>
    <row r="18" spans="1:12" ht="16" x14ac:dyDescent="0.2">
      <c r="A18" s="27" t="s">
        <v>139</v>
      </c>
      <c r="B18" s="29">
        <v>24.5</v>
      </c>
      <c r="C18" s="29">
        <v>11.4</v>
      </c>
      <c r="D18" s="29">
        <v>23.7</v>
      </c>
      <c r="E18" s="29">
        <v>137.1</v>
      </c>
      <c r="F18" s="29">
        <v>97.2</v>
      </c>
      <c r="G18" s="29">
        <v>39.899999999999991</v>
      </c>
      <c r="H18" s="29">
        <v>20.100000000000001</v>
      </c>
      <c r="I18" s="29">
        <v>70.900000000000006</v>
      </c>
      <c r="J18" s="29">
        <v>0</v>
      </c>
      <c r="K18" s="29">
        <v>95.2</v>
      </c>
      <c r="L18" s="29">
        <v>0</v>
      </c>
    </row>
    <row r="19" spans="1:12" ht="16" x14ac:dyDescent="0.2">
      <c r="A19" s="27" t="s">
        <v>138</v>
      </c>
      <c r="B19" s="29">
        <v>51.7</v>
      </c>
      <c r="C19" s="29">
        <v>26.2</v>
      </c>
      <c r="D19" s="29">
        <v>22.5</v>
      </c>
      <c r="E19" s="29">
        <v>46.6</v>
      </c>
      <c r="F19" s="29">
        <v>47</v>
      </c>
      <c r="G19" s="29">
        <v>-0.39999999999999858</v>
      </c>
      <c r="H19" s="29">
        <v>42</v>
      </c>
      <c r="I19" s="29">
        <v>35.799999999999997</v>
      </c>
      <c r="J19" s="29">
        <v>0</v>
      </c>
      <c r="K19" s="29">
        <v>89.6</v>
      </c>
      <c r="L19" s="29">
        <v>0</v>
      </c>
    </row>
    <row r="20" spans="1:12" ht="16" x14ac:dyDescent="0.2">
      <c r="A20" s="27" t="s">
        <v>140</v>
      </c>
      <c r="B20" s="29">
        <v>59.6</v>
      </c>
      <c r="C20" s="29">
        <v>19.2</v>
      </c>
      <c r="D20" s="29">
        <v>22.7</v>
      </c>
      <c r="E20" s="29">
        <v>36.6</v>
      </c>
      <c r="F20" s="29">
        <v>38.1</v>
      </c>
      <c r="G20" s="29">
        <v>-1.5</v>
      </c>
      <c r="H20" s="29">
        <v>29.6</v>
      </c>
      <c r="I20" s="29">
        <v>48.1</v>
      </c>
      <c r="J20" s="29">
        <v>0</v>
      </c>
      <c r="K20" s="29">
        <v>89.9</v>
      </c>
      <c r="L20" s="29">
        <v>0</v>
      </c>
    </row>
    <row r="21" spans="1:12" ht="16" x14ac:dyDescent="0.2">
      <c r="A21" s="27" t="s">
        <v>141</v>
      </c>
      <c r="B21" s="29"/>
      <c r="C21" s="29"/>
      <c r="D21" s="29"/>
      <c r="E21" s="29"/>
      <c r="F21" s="29"/>
      <c r="G21" s="29">
        <v>0</v>
      </c>
      <c r="H21" s="29"/>
      <c r="I21" s="29"/>
      <c r="J21" s="29">
        <v>0</v>
      </c>
      <c r="K21" s="29"/>
      <c r="L21" s="29">
        <v>0</v>
      </c>
    </row>
    <row r="22" spans="1:12" ht="16" x14ac:dyDescent="0.2">
      <c r="A22" s="27" t="s">
        <v>143</v>
      </c>
      <c r="B22" s="29">
        <v>30.6</v>
      </c>
      <c r="C22" s="29">
        <v>17.600000000000001</v>
      </c>
      <c r="D22" s="29">
        <v>17.7</v>
      </c>
      <c r="E22" s="29">
        <v>211.3</v>
      </c>
      <c r="F22" s="29">
        <v>177.2</v>
      </c>
      <c r="G22" s="29">
        <v>34.100000000000023</v>
      </c>
      <c r="H22" s="29">
        <v>43</v>
      </c>
      <c r="I22" s="29">
        <v>40.299999999999997</v>
      </c>
      <c r="J22" s="29">
        <v>0</v>
      </c>
      <c r="K22" s="29">
        <v>91</v>
      </c>
      <c r="L22" s="29">
        <v>0</v>
      </c>
    </row>
    <row r="23" spans="1:12" ht="16" x14ac:dyDescent="0.2">
      <c r="A23" s="27" t="s">
        <v>142</v>
      </c>
      <c r="B23" s="29">
        <v>42.9</v>
      </c>
      <c r="C23" s="29">
        <v>25.1</v>
      </c>
      <c r="D23" s="29">
        <v>21.2</v>
      </c>
      <c r="E23" s="29">
        <v>93.8</v>
      </c>
      <c r="F23" s="29">
        <v>83</v>
      </c>
      <c r="G23" s="29">
        <v>10.799999999999997</v>
      </c>
      <c r="H23" s="29">
        <v>36.700000000000003</v>
      </c>
      <c r="I23" s="29">
        <v>43.3</v>
      </c>
      <c r="J23" s="29">
        <v>0</v>
      </c>
      <c r="K23" s="29">
        <v>89.7</v>
      </c>
      <c r="L23" s="29">
        <v>0</v>
      </c>
    </row>
    <row r="24" spans="1:12" ht="16" x14ac:dyDescent="0.2">
      <c r="A24" s="27" t="s">
        <v>144</v>
      </c>
      <c r="B24" s="29">
        <v>31.8</v>
      </c>
      <c r="C24" s="29">
        <v>18.2</v>
      </c>
      <c r="D24" s="29">
        <v>21.6</v>
      </c>
      <c r="E24" s="29">
        <v>55.5</v>
      </c>
      <c r="F24" s="29">
        <v>27.1</v>
      </c>
      <c r="G24" s="29">
        <v>28.4</v>
      </c>
      <c r="H24" s="29">
        <v>27.9</v>
      </c>
      <c r="I24" s="29">
        <v>58.2</v>
      </c>
      <c r="J24" s="29">
        <v>0</v>
      </c>
      <c r="K24" s="29">
        <v>92.6</v>
      </c>
      <c r="L24" s="29">
        <v>0</v>
      </c>
    </row>
    <row r="25" spans="1:12" ht="16" x14ac:dyDescent="0.2">
      <c r="A25" s="27" t="s">
        <v>145</v>
      </c>
      <c r="B25" s="29">
        <v>64.2</v>
      </c>
      <c r="C25" s="29">
        <v>17.600000000000001</v>
      </c>
      <c r="D25" s="29">
        <v>20.7</v>
      </c>
      <c r="E25" s="29">
        <v>49.6</v>
      </c>
      <c r="F25" s="29">
        <v>52</v>
      </c>
      <c r="G25" s="29">
        <v>-2.3999999999999986</v>
      </c>
      <c r="H25" s="29">
        <v>36</v>
      </c>
      <c r="I25" s="29">
        <v>40.200000000000003</v>
      </c>
      <c r="J25" s="29">
        <v>0</v>
      </c>
      <c r="K25" s="29">
        <v>86.6</v>
      </c>
      <c r="L25" s="29">
        <v>0</v>
      </c>
    </row>
    <row r="26" spans="1:12" ht="16" x14ac:dyDescent="0.2">
      <c r="A26" s="27" t="s">
        <v>147</v>
      </c>
      <c r="B26" s="29">
        <v>43.7</v>
      </c>
      <c r="C26" s="29">
        <v>24.8</v>
      </c>
      <c r="D26" s="29">
        <v>28.3</v>
      </c>
      <c r="E26" s="29">
        <v>53</v>
      </c>
      <c r="F26" s="29">
        <v>49.9</v>
      </c>
      <c r="G26" s="29">
        <v>3.1000000000000014</v>
      </c>
      <c r="H26" s="29">
        <v>37.9</v>
      </c>
      <c r="I26" s="29">
        <v>34.9</v>
      </c>
      <c r="J26" s="29">
        <v>0</v>
      </c>
      <c r="K26" s="29">
        <v>89.1</v>
      </c>
      <c r="L26" s="29">
        <v>0</v>
      </c>
    </row>
    <row r="27" spans="1:12" ht="16" x14ac:dyDescent="0.2">
      <c r="A27" s="27" t="s">
        <v>166</v>
      </c>
      <c r="B27" s="29">
        <v>68</v>
      </c>
      <c r="C27" s="29">
        <v>13.7</v>
      </c>
      <c r="D27" s="29">
        <v>22.1</v>
      </c>
      <c r="E27" s="29">
        <v>11.600000000000001</v>
      </c>
      <c r="F27" s="29">
        <v>15.4</v>
      </c>
      <c r="G27" s="29">
        <v>-3.7999999999999989</v>
      </c>
      <c r="H27" s="29">
        <v>43.2</v>
      </c>
      <c r="I27" s="29">
        <v>41.3</v>
      </c>
      <c r="J27" s="29">
        <v>0</v>
      </c>
      <c r="K27" s="29"/>
      <c r="L27" s="29">
        <v>0</v>
      </c>
    </row>
    <row r="29" spans="1:12" ht="16" x14ac:dyDescent="0.2">
      <c r="A29" s="82" t="s">
        <v>75</v>
      </c>
      <c r="B29" s="82" t="s">
        <v>76</v>
      </c>
      <c r="C29" s="82" t="s">
        <v>73</v>
      </c>
      <c r="D29" s="82"/>
      <c r="E29" s="82"/>
      <c r="F29" s="82"/>
      <c r="G29" s="82"/>
      <c r="H29" s="82"/>
      <c r="I29" s="82"/>
      <c r="J29" s="82"/>
    </row>
    <row r="30" spans="1:12" ht="16" x14ac:dyDescent="0.2">
      <c r="A30" s="82"/>
      <c r="B30" s="82" t="s">
        <v>79</v>
      </c>
      <c r="C30" s="82" t="s">
        <v>79</v>
      </c>
      <c r="D30" s="82" t="s">
        <v>79</v>
      </c>
      <c r="E30" s="82" t="s">
        <v>79</v>
      </c>
      <c r="F30" s="82" t="s">
        <v>79</v>
      </c>
      <c r="G30" s="82" t="s">
        <v>79</v>
      </c>
      <c r="H30" s="82" t="s">
        <v>78</v>
      </c>
      <c r="I30" s="82" t="s">
        <v>78</v>
      </c>
      <c r="J30" s="82" t="s">
        <v>77</v>
      </c>
    </row>
    <row r="31" spans="1:12" ht="32" x14ac:dyDescent="0.2">
      <c r="A31" s="83" t="s">
        <v>127</v>
      </c>
      <c r="B31" s="84" t="s">
        <v>9</v>
      </c>
      <c r="C31" s="84" t="s">
        <v>6</v>
      </c>
      <c r="D31" s="84" t="s">
        <v>13</v>
      </c>
      <c r="E31" s="84" t="s">
        <v>18</v>
      </c>
      <c r="F31" s="84" t="s">
        <v>21</v>
      </c>
      <c r="G31" s="84" t="s">
        <v>112</v>
      </c>
      <c r="H31" s="85" t="s">
        <v>28</v>
      </c>
      <c r="I31" s="84" t="s">
        <v>30</v>
      </c>
      <c r="J31" s="86" t="s">
        <v>4</v>
      </c>
      <c r="L31" s="44"/>
    </row>
    <row r="32" spans="1:12" ht="16" x14ac:dyDescent="0.2">
      <c r="A32" s="27" t="s">
        <v>130</v>
      </c>
      <c r="B32" s="29">
        <f t="shared" ref="B32:J42" si="0">+GETPIVOTDATA("Value",$A$2,$B$29,B$30,$C$29,B$31,$A$31,$A32)</f>
        <v>43.2</v>
      </c>
      <c r="C32" s="29">
        <f t="shared" si="0"/>
        <v>21.8</v>
      </c>
      <c r="D32" s="29">
        <f t="shared" si="0"/>
        <v>23.9</v>
      </c>
      <c r="E32" s="29">
        <f t="shared" si="0"/>
        <v>70</v>
      </c>
      <c r="F32" s="29">
        <f t="shared" si="0"/>
        <v>58.9</v>
      </c>
      <c r="G32" s="29">
        <f t="shared" si="0"/>
        <v>11.100000000000001</v>
      </c>
      <c r="H32" s="29">
        <f t="shared" si="0"/>
        <v>44.8</v>
      </c>
      <c r="I32" s="29">
        <f t="shared" si="0"/>
        <v>38.6</v>
      </c>
      <c r="J32" s="29">
        <f t="shared" si="0"/>
        <v>88.1</v>
      </c>
      <c r="L32" s="44"/>
    </row>
    <row r="33" spans="1:12" ht="16" x14ac:dyDescent="0.2">
      <c r="A33" s="27" t="s">
        <v>142</v>
      </c>
      <c r="B33" s="29">
        <f t="shared" si="0"/>
        <v>42.9</v>
      </c>
      <c r="C33" s="29">
        <f t="shared" si="0"/>
        <v>25.1</v>
      </c>
      <c r="D33" s="29">
        <f t="shared" si="0"/>
        <v>21.2</v>
      </c>
      <c r="E33" s="29">
        <f t="shared" si="0"/>
        <v>93.8</v>
      </c>
      <c r="F33" s="29">
        <f t="shared" si="0"/>
        <v>83</v>
      </c>
      <c r="G33" s="29">
        <f t="shared" si="0"/>
        <v>10.799999999999997</v>
      </c>
      <c r="H33" s="29">
        <f t="shared" si="0"/>
        <v>36.700000000000003</v>
      </c>
      <c r="I33" s="29">
        <f t="shared" si="0"/>
        <v>43.3</v>
      </c>
      <c r="J33" s="29">
        <f t="shared" si="0"/>
        <v>89.7</v>
      </c>
      <c r="L33" s="44"/>
    </row>
    <row r="34" spans="1:12" ht="16" x14ac:dyDescent="0.2">
      <c r="A34" s="27" t="s">
        <v>147</v>
      </c>
      <c r="B34" s="29">
        <f t="shared" si="0"/>
        <v>43.7</v>
      </c>
      <c r="C34" s="29">
        <f t="shared" si="0"/>
        <v>24.8</v>
      </c>
      <c r="D34" s="29">
        <f t="shared" si="0"/>
        <v>28.3</v>
      </c>
      <c r="E34" s="29">
        <f t="shared" si="0"/>
        <v>53</v>
      </c>
      <c r="F34" s="29">
        <f t="shared" si="0"/>
        <v>49.9</v>
      </c>
      <c r="G34" s="29">
        <f t="shared" si="0"/>
        <v>3.1000000000000014</v>
      </c>
      <c r="H34" s="29">
        <f t="shared" si="0"/>
        <v>37.9</v>
      </c>
      <c r="I34" s="29">
        <f t="shared" si="0"/>
        <v>34.9</v>
      </c>
      <c r="J34" s="29">
        <f t="shared" si="0"/>
        <v>89.1</v>
      </c>
      <c r="L34" s="44"/>
    </row>
    <row r="35" spans="1:12" ht="16" x14ac:dyDescent="0.2">
      <c r="A35" s="27" t="s">
        <v>136</v>
      </c>
      <c r="B35" s="29">
        <f t="shared" si="0"/>
        <v>51.1</v>
      </c>
      <c r="C35" s="29">
        <f t="shared" si="0"/>
        <v>21.9</v>
      </c>
      <c r="D35" s="29">
        <f t="shared" si="0"/>
        <v>25</v>
      </c>
      <c r="E35" s="29">
        <f t="shared" si="0"/>
        <v>50.9</v>
      </c>
      <c r="F35" s="29">
        <f t="shared" si="0"/>
        <v>49</v>
      </c>
      <c r="G35" s="29">
        <f t="shared" si="0"/>
        <v>1.8999999999999986</v>
      </c>
      <c r="H35" s="29">
        <f t="shared" si="0"/>
        <v>42.8</v>
      </c>
      <c r="I35" s="29">
        <f t="shared" si="0"/>
        <v>38.799999999999997</v>
      </c>
      <c r="J35" s="29">
        <f t="shared" si="0"/>
        <v>90.5</v>
      </c>
      <c r="L35" s="44"/>
    </row>
    <row r="36" spans="1:12" ht="16" x14ac:dyDescent="0.2">
      <c r="A36" s="27" t="s">
        <v>133</v>
      </c>
      <c r="B36" s="29">
        <f t="shared" si="0"/>
        <v>52.2</v>
      </c>
      <c r="C36" s="29">
        <f t="shared" si="0"/>
        <v>21.3</v>
      </c>
      <c r="D36" s="29">
        <f t="shared" si="0"/>
        <v>24.7</v>
      </c>
      <c r="E36" s="29">
        <f t="shared" si="0"/>
        <v>56.3</v>
      </c>
      <c r="F36" s="29">
        <f t="shared" si="0"/>
        <v>54.5</v>
      </c>
      <c r="G36" s="29">
        <f t="shared" si="0"/>
        <v>1.7999999999999972</v>
      </c>
      <c r="H36" s="29">
        <f t="shared" si="0"/>
        <v>37.299999999999997</v>
      </c>
      <c r="I36" s="29">
        <f t="shared" si="0"/>
        <v>42.1</v>
      </c>
      <c r="J36" s="29">
        <f t="shared" si="0"/>
        <v>89.9</v>
      </c>
      <c r="L36" s="44"/>
    </row>
    <row r="37" spans="1:12" ht="16" x14ac:dyDescent="0.2">
      <c r="A37" s="27" t="s">
        <v>146</v>
      </c>
      <c r="B37" s="29">
        <f t="shared" si="0"/>
        <v>56.9</v>
      </c>
      <c r="C37" s="29">
        <f t="shared" si="0"/>
        <v>20.399999999999999</v>
      </c>
      <c r="D37" s="29">
        <f t="shared" si="0"/>
        <v>21.5</v>
      </c>
      <c r="E37" s="29">
        <f t="shared" si="0"/>
        <v>40.9</v>
      </c>
      <c r="F37" s="29">
        <f t="shared" si="0"/>
        <v>39.700000000000003</v>
      </c>
      <c r="G37" s="29">
        <f t="shared" si="0"/>
        <v>1.1999999999999957</v>
      </c>
      <c r="H37" s="29">
        <f t="shared" si="0"/>
        <v>36.9</v>
      </c>
      <c r="I37" s="29">
        <f t="shared" si="0"/>
        <v>42.4</v>
      </c>
      <c r="J37" s="29">
        <f t="shared" si="0"/>
        <v>91</v>
      </c>
      <c r="L37" s="44"/>
    </row>
    <row r="38" spans="1:12" ht="16" x14ac:dyDescent="0.2">
      <c r="A38" s="27" t="s">
        <v>128</v>
      </c>
      <c r="B38" s="29">
        <f t="shared" si="0"/>
        <v>51.2</v>
      </c>
      <c r="C38" s="29">
        <f t="shared" si="0"/>
        <v>20.6</v>
      </c>
      <c r="D38" s="29">
        <f t="shared" si="0"/>
        <v>27.5</v>
      </c>
      <c r="E38" s="29">
        <f t="shared" si="0"/>
        <v>62.1</v>
      </c>
      <c r="F38" s="29">
        <f t="shared" si="0"/>
        <v>61.6</v>
      </c>
      <c r="G38" s="29">
        <f t="shared" si="0"/>
        <v>0.5</v>
      </c>
      <c r="H38" s="29">
        <f t="shared" si="0"/>
        <v>40.200000000000003</v>
      </c>
      <c r="I38" s="29">
        <f t="shared" si="0"/>
        <v>40.4</v>
      </c>
      <c r="J38" s="29">
        <f t="shared" si="0"/>
        <v>89.6</v>
      </c>
      <c r="L38" s="44"/>
    </row>
    <row r="39" spans="1:12" ht="16" x14ac:dyDescent="0.2">
      <c r="A39" s="27" t="s">
        <v>140</v>
      </c>
      <c r="B39" s="29">
        <f t="shared" si="0"/>
        <v>59.6</v>
      </c>
      <c r="C39" s="29">
        <f t="shared" si="0"/>
        <v>19.2</v>
      </c>
      <c r="D39" s="29">
        <f t="shared" si="0"/>
        <v>22.7</v>
      </c>
      <c r="E39" s="29">
        <f t="shared" si="0"/>
        <v>36.6</v>
      </c>
      <c r="F39" s="29">
        <f t="shared" si="0"/>
        <v>38.1</v>
      </c>
      <c r="G39" s="29">
        <f t="shared" si="0"/>
        <v>-1.5</v>
      </c>
      <c r="H39" s="29">
        <f t="shared" si="0"/>
        <v>29.6</v>
      </c>
      <c r="I39" s="29">
        <f t="shared" si="0"/>
        <v>48.1</v>
      </c>
      <c r="J39" s="29">
        <f t="shared" si="0"/>
        <v>89.9</v>
      </c>
      <c r="L39" s="44"/>
    </row>
    <row r="40" spans="1:12" ht="16" x14ac:dyDescent="0.2">
      <c r="A40" s="27" t="s">
        <v>129</v>
      </c>
      <c r="B40" s="29">
        <f t="shared" si="0"/>
        <v>50.7</v>
      </c>
      <c r="C40" s="29">
        <f t="shared" si="0"/>
        <v>23.8</v>
      </c>
      <c r="D40" s="29">
        <f t="shared" si="0"/>
        <v>27.1</v>
      </c>
      <c r="E40" s="29">
        <f t="shared" si="0"/>
        <v>95.7</v>
      </c>
      <c r="F40" s="29">
        <f t="shared" si="0"/>
        <v>97.4</v>
      </c>
      <c r="G40" s="29">
        <f t="shared" si="0"/>
        <v>-1.7000000000000028</v>
      </c>
      <c r="H40" s="29">
        <f t="shared" si="0"/>
        <v>36.1</v>
      </c>
      <c r="I40" s="29">
        <f t="shared" si="0"/>
        <v>42.5</v>
      </c>
      <c r="J40" s="29">
        <f t="shared" si="0"/>
        <v>89.7</v>
      </c>
      <c r="L40" s="44"/>
    </row>
    <row r="41" spans="1:12" ht="16" x14ac:dyDescent="0.2">
      <c r="A41" s="27" t="s">
        <v>145</v>
      </c>
      <c r="B41" s="29">
        <f t="shared" si="0"/>
        <v>64.2</v>
      </c>
      <c r="C41" s="29">
        <f t="shared" si="0"/>
        <v>17.600000000000001</v>
      </c>
      <c r="D41" s="29">
        <f t="shared" si="0"/>
        <v>20.7</v>
      </c>
      <c r="E41" s="29">
        <f t="shared" si="0"/>
        <v>49.6</v>
      </c>
      <c r="F41" s="29">
        <f t="shared" si="0"/>
        <v>52</v>
      </c>
      <c r="G41" s="29">
        <f t="shared" si="0"/>
        <v>-2.3999999999999986</v>
      </c>
      <c r="H41" s="29">
        <f t="shared" si="0"/>
        <v>36</v>
      </c>
      <c r="I41" s="29">
        <f t="shared" si="0"/>
        <v>40.200000000000003</v>
      </c>
      <c r="J41" s="29">
        <f t="shared" si="0"/>
        <v>86.6</v>
      </c>
      <c r="L41" s="44"/>
    </row>
    <row r="42" spans="1:12" ht="16" x14ac:dyDescent="0.2">
      <c r="A42" s="27" t="s">
        <v>134</v>
      </c>
      <c r="B42" s="29">
        <f t="shared" si="0"/>
        <v>51.5</v>
      </c>
      <c r="C42" s="29">
        <f t="shared" si="0"/>
        <v>24</v>
      </c>
      <c r="D42" s="29">
        <f t="shared" si="0"/>
        <v>26.3</v>
      </c>
      <c r="E42" s="29">
        <f t="shared" si="0"/>
        <v>45.3</v>
      </c>
      <c r="F42" s="29">
        <f t="shared" si="0"/>
        <v>47.7</v>
      </c>
      <c r="G42" s="29">
        <f t="shared" si="0"/>
        <v>-2.4000000000000057</v>
      </c>
      <c r="H42" s="29">
        <f t="shared" si="0"/>
        <v>38.9</v>
      </c>
      <c r="I42" s="29">
        <f t="shared" si="0"/>
        <v>40.9</v>
      </c>
      <c r="J42" s="29">
        <f t="shared" si="0"/>
        <v>87</v>
      </c>
      <c r="L42" s="44"/>
    </row>
    <row r="43" spans="1:12" ht="16" x14ac:dyDescent="0.2">
      <c r="A43" s="27" t="s">
        <v>166</v>
      </c>
      <c r="B43" s="29">
        <f t="shared" ref="B43:I45" si="1">+GETPIVOTDATA("Value",$A$2,$B$29,B$30,$C$29,B$31,$A$31,$A43)</f>
        <v>68</v>
      </c>
      <c r="C43" s="29">
        <f t="shared" si="1"/>
        <v>13.7</v>
      </c>
      <c r="D43" s="29">
        <f t="shared" si="1"/>
        <v>22.1</v>
      </c>
      <c r="E43" s="29">
        <f t="shared" si="1"/>
        <v>11.600000000000001</v>
      </c>
      <c r="F43" s="29">
        <f t="shared" si="1"/>
        <v>15.4</v>
      </c>
      <c r="G43" s="29">
        <f t="shared" si="1"/>
        <v>-3.7999999999999989</v>
      </c>
      <c r="H43" s="29">
        <f t="shared" si="1"/>
        <v>43.2</v>
      </c>
      <c r="I43" s="29">
        <f t="shared" si="1"/>
        <v>41.3</v>
      </c>
      <c r="J43" s="29"/>
      <c r="L43" s="44"/>
    </row>
    <row r="44" spans="1:12" ht="16" x14ac:dyDescent="0.2">
      <c r="A44" s="27" t="s">
        <v>135</v>
      </c>
      <c r="B44" s="29">
        <f t="shared" si="1"/>
        <v>53.4</v>
      </c>
      <c r="C44" s="29">
        <f t="shared" si="1"/>
        <v>24</v>
      </c>
      <c r="D44" s="29">
        <f t="shared" si="1"/>
        <v>26.5</v>
      </c>
      <c r="E44" s="29">
        <f t="shared" si="1"/>
        <v>34.700000000000003</v>
      </c>
      <c r="F44" s="29">
        <f t="shared" si="1"/>
        <v>38.6</v>
      </c>
      <c r="G44" s="29">
        <f t="shared" si="1"/>
        <v>-3.8999999999999986</v>
      </c>
      <c r="H44" s="29">
        <f t="shared" si="1"/>
        <v>39.5</v>
      </c>
      <c r="I44" s="29">
        <f t="shared" si="1"/>
        <v>34.1</v>
      </c>
      <c r="J44" s="29">
        <f>+GETPIVOTDATA("Value",$A$2,$B$29,J$30,$C$29,J$31,$A$31,$A44)</f>
        <v>89.5</v>
      </c>
    </row>
    <row r="45" spans="1:12" ht="16" x14ac:dyDescent="0.2">
      <c r="A45" s="27" t="s">
        <v>137</v>
      </c>
      <c r="B45" s="29">
        <f t="shared" si="1"/>
        <v>68.5</v>
      </c>
      <c r="C45" s="67">
        <f t="shared" si="1"/>
        <v>20.100000000000001</v>
      </c>
      <c r="D45" s="67">
        <f t="shared" si="1"/>
        <v>21.1</v>
      </c>
      <c r="E45" s="67">
        <f t="shared" si="1"/>
        <v>49.1</v>
      </c>
      <c r="F45" s="67">
        <f t="shared" si="1"/>
        <v>58.9</v>
      </c>
      <c r="G45" s="67">
        <f t="shared" si="1"/>
        <v>-9.7999999999999972</v>
      </c>
      <c r="H45" s="68">
        <f t="shared" si="1"/>
        <v>27</v>
      </c>
      <c r="I45" s="67">
        <f t="shared" si="1"/>
        <v>52.5</v>
      </c>
      <c r="J45" s="67">
        <f>+GETPIVOTDATA("Value",$A$2,$B$29,J$30,$C$29,J$31,$A$31,$A45)</f>
        <v>87.9</v>
      </c>
    </row>
    <row r="46" spans="1:12" x14ac:dyDescent="0.2">
      <c r="A46" s="28"/>
      <c r="B46" s="35"/>
      <c r="C46" s="35"/>
      <c r="D46" s="35"/>
      <c r="E46" s="35"/>
      <c r="F46" s="35"/>
      <c r="G46" s="35"/>
      <c r="H46" s="35"/>
      <c r="I46" s="35"/>
    </row>
    <row r="47" spans="1:12" ht="16" x14ac:dyDescent="0.2">
      <c r="A47" s="78" t="s">
        <v>114</v>
      </c>
      <c r="B47" s="79" t="s">
        <v>115</v>
      </c>
      <c r="C47" s="79" t="s">
        <v>76</v>
      </c>
      <c r="D47" s="80" t="s">
        <v>194</v>
      </c>
      <c r="E47" s="81" t="s">
        <v>124</v>
      </c>
    </row>
    <row r="48" spans="1:12" x14ac:dyDescent="0.2">
      <c r="A48" s="47" t="s">
        <v>117</v>
      </c>
      <c r="B48" s="45" t="s">
        <v>116</v>
      </c>
      <c r="C48" s="49" t="s">
        <v>119</v>
      </c>
      <c r="D48" s="50">
        <f>+CORREL(Tabella5[Value added, gross],Tabella5[Net Exports])</f>
        <v>0.23346449792251389</v>
      </c>
      <c r="E48" s="46"/>
    </row>
    <row r="49" spans="1:5" x14ac:dyDescent="0.2">
      <c r="A49" s="47" t="s">
        <v>4</v>
      </c>
      <c r="B49" s="46" t="s">
        <v>118</v>
      </c>
      <c r="C49" s="49" t="s">
        <v>119</v>
      </c>
      <c r="D49" s="50">
        <f>+CORREL(Tabella5[Value added, gross],Tabella5[Exports of goods and services])</f>
        <v>7.2895596704690674E-2</v>
      </c>
      <c r="E49" s="46"/>
    </row>
    <row r="50" spans="1:5" x14ac:dyDescent="0.2">
      <c r="A50" s="47" t="s">
        <v>4</v>
      </c>
      <c r="B50" s="46" t="s">
        <v>28</v>
      </c>
      <c r="C50" s="49" t="s">
        <v>150</v>
      </c>
      <c r="D50" s="50">
        <f>+CORREL(Tabella5[Value added, gross],Tabella5[Wages and salaries])</f>
        <v>8.985676251071055E-2</v>
      </c>
      <c r="E50" s="46"/>
    </row>
    <row r="51" spans="1:5" x14ac:dyDescent="0.2">
      <c r="A51" s="47" t="s">
        <v>4</v>
      </c>
      <c r="B51" s="45" t="s">
        <v>30</v>
      </c>
      <c r="C51" s="49" t="s">
        <v>150</v>
      </c>
      <c r="D51" s="50">
        <f>+CORREL(Tabella5[Value added, gross],Tabella5[Operating surplus and mixed income, gross])</f>
        <v>-5.0372755405008407E-2</v>
      </c>
      <c r="E51" s="46"/>
    </row>
    <row r="52" spans="1:5" x14ac:dyDescent="0.2">
      <c r="A52" s="47" t="s">
        <v>4</v>
      </c>
      <c r="B52" s="45" t="s">
        <v>9</v>
      </c>
      <c r="C52" s="49" t="s">
        <v>119</v>
      </c>
      <c r="D52" s="50">
        <f>+CORREL(Tabella5[Value added, gross],Tabella5[Household and NPISH final consumption expenditure])</f>
        <v>-0.26258614355552778</v>
      </c>
      <c r="E52" s="46"/>
    </row>
    <row r="53" spans="1:5" x14ac:dyDescent="0.2">
      <c r="A53" s="47" t="s">
        <v>4</v>
      </c>
      <c r="B53" s="45" t="s">
        <v>13</v>
      </c>
      <c r="C53" s="49" t="s">
        <v>119</v>
      </c>
      <c r="D53" s="50">
        <f>+CORREL(Tabella5[Value added, gross],Tabella5[Gross capital formation])</f>
        <v>0.14090566839801349</v>
      </c>
      <c r="E53" s="46"/>
    </row>
    <row r="54" spans="1:5" x14ac:dyDescent="0.2">
      <c r="A54" s="47" t="s">
        <v>18</v>
      </c>
      <c r="B54" s="46" t="s">
        <v>21</v>
      </c>
      <c r="C54" s="49" t="s">
        <v>120</v>
      </c>
      <c r="D54" s="50">
        <f>+CORREL(Tabella5[Exports of goods and services],Tabella5[Imports of goods and services])</f>
        <v>0.97187929442628795</v>
      </c>
      <c r="E54" s="46" t="s">
        <v>125</v>
      </c>
    </row>
    <row r="55" spans="1:5" x14ac:dyDescent="0.2">
      <c r="A55" s="47" t="s">
        <v>9</v>
      </c>
      <c r="B55" s="45" t="s">
        <v>151</v>
      </c>
      <c r="C55" s="49" t="s">
        <v>120</v>
      </c>
      <c r="D55" s="50">
        <f>+CORREL(Tabella5[Household and NPISH final consumption expenditure],Tabella5[Final consumption expenditure of general government])</f>
        <v>-0.80254640664120969</v>
      </c>
      <c r="E55" s="46" t="s">
        <v>125</v>
      </c>
    </row>
    <row r="56" spans="1:5" x14ac:dyDescent="0.2">
      <c r="A56" s="47" t="s">
        <v>9</v>
      </c>
      <c r="B56" s="47" t="s">
        <v>13</v>
      </c>
      <c r="C56" s="49" t="s">
        <v>120</v>
      </c>
      <c r="D56" s="50">
        <f>+CORREL(Tabella5[Household and NPISH final consumption expenditure],Tabella5[Gross capital formation])</f>
        <v>-0.54944576365624598</v>
      </c>
      <c r="E56" s="46" t="s">
        <v>125</v>
      </c>
    </row>
    <row r="57" spans="1:5" x14ac:dyDescent="0.2">
      <c r="A57" s="47" t="s">
        <v>13</v>
      </c>
      <c r="B57" s="45" t="s">
        <v>30</v>
      </c>
      <c r="C57" s="49" t="s">
        <v>121</v>
      </c>
      <c r="D57" s="50">
        <f>+CORREL(Tabella5[Gross capital formation],Tabella5[Operating surplus and mixed income, gross])</f>
        <v>-0.57910864705527698</v>
      </c>
      <c r="E57" s="46"/>
    </row>
    <row r="58" spans="1:5" x14ac:dyDescent="0.2">
      <c r="A58" s="47" t="s">
        <v>13</v>
      </c>
      <c r="B58" s="45" t="s">
        <v>28</v>
      </c>
      <c r="C58" s="49" t="s">
        <v>121</v>
      </c>
      <c r="D58" s="50">
        <f>+CORREL(Tabella5[Gross capital formation],Tabella5[Wages and salaries])</f>
        <v>0.34529238929490191</v>
      </c>
      <c r="E58" s="46"/>
    </row>
    <row r="59" spans="1:5" x14ac:dyDescent="0.2">
      <c r="A59" s="47" t="s">
        <v>18</v>
      </c>
      <c r="B59" s="46" t="s">
        <v>30</v>
      </c>
      <c r="C59" s="49" t="s">
        <v>121</v>
      </c>
      <c r="D59" s="50">
        <f>+CORREL(Tabella5[Exports of goods and services],Tabella5[Operating surplus and mixed income, gross])</f>
        <v>4.0998093302175957E-2</v>
      </c>
      <c r="E59" s="46"/>
    </row>
    <row r="60" spans="1:5" x14ac:dyDescent="0.2">
      <c r="A60" s="47" t="s">
        <v>18</v>
      </c>
      <c r="B60" s="45" t="s">
        <v>28</v>
      </c>
      <c r="C60" s="49" t="s">
        <v>121</v>
      </c>
      <c r="D60" s="50">
        <f>+CORREL(Tabella5[Exports of goods and services],Tabella5[Wages and salaries])</f>
        <v>-4.0778677049063239E-2</v>
      </c>
      <c r="E60" s="46"/>
    </row>
    <row r="61" spans="1:5" x14ac:dyDescent="0.2">
      <c r="A61" s="47" t="s">
        <v>111</v>
      </c>
      <c r="B61" s="46" t="s">
        <v>30</v>
      </c>
      <c r="C61" s="49" t="s">
        <v>121</v>
      </c>
      <c r="D61" s="50">
        <f>+CORREL(Tabella5[Net Exports],Tabella5[Operating surplus and mixed income, gross])</f>
        <v>-0.35946310956860139</v>
      </c>
      <c r="E61" s="46"/>
    </row>
    <row r="62" spans="1:5" x14ac:dyDescent="0.2">
      <c r="A62" s="47" t="s">
        <v>111</v>
      </c>
      <c r="B62" s="45" t="s">
        <v>28</v>
      </c>
      <c r="C62" s="49" t="s">
        <v>121</v>
      </c>
      <c r="D62" s="50">
        <f>+CORREL(Tabella5[Net Exports],Tabella5[Wages and salaries])</f>
        <v>0.49108027894689077</v>
      </c>
      <c r="E62" s="46"/>
    </row>
    <row r="63" spans="1:5" x14ac:dyDescent="0.2">
      <c r="A63" s="47" t="s">
        <v>9</v>
      </c>
      <c r="B63" s="45" t="s">
        <v>30</v>
      </c>
      <c r="C63" s="49" t="s">
        <v>121</v>
      </c>
      <c r="D63" s="50">
        <f>+CORREL(Tabella5[Household and NPISH final consumption expenditure],Tabella5[Operating surplus and mixed income, gross])</f>
        <v>0.53099884209636528</v>
      </c>
      <c r="E63" s="46" t="s">
        <v>125</v>
      </c>
    </row>
    <row r="64" spans="1:5" x14ac:dyDescent="0.2">
      <c r="A64" s="47" t="s">
        <v>9</v>
      </c>
      <c r="B64" s="45" t="s">
        <v>28</v>
      </c>
      <c r="C64" s="49" t="s">
        <v>121</v>
      </c>
      <c r="D64" s="50">
        <f>+CORREL(Tabella5[Household and NPISH final consumption expenditure],Tabella5[Wages and salaries])</f>
        <v>-0.43237125155441491</v>
      </c>
      <c r="E64" s="46"/>
    </row>
    <row r="65" spans="1:5" x14ac:dyDescent="0.2">
      <c r="A65" s="48" t="s">
        <v>28</v>
      </c>
      <c r="B65" s="45" t="s">
        <v>9</v>
      </c>
      <c r="C65" s="49" t="s">
        <v>123</v>
      </c>
      <c r="D65" s="50">
        <f>+CORREL(Tabella5[Wages and salaries],Tabella5[Household and NPISH final consumption expenditure])</f>
        <v>-0.43237125155441491</v>
      </c>
      <c r="E65" s="46"/>
    </row>
    <row r="66" spans="1:5" x14ac:dyDescent="0.2">
      <c r="A66" s="47" t="s">
        <v>30</v>
      </c>
      <c r="B66" s="45" t="s">
        <v>9</v>
      </c>
      <c r="C66" s="49" t="s">
        <v>123</v>
      </c>
      <c r="D66" s="50">
        <f>+CORREL(Tabella5[Operating surplus and mixed income, gross],Tabella5[Household and NPISH final consumption expenditure])</f>
        <v>0.53099884209636528</v>
      </c>
      <c r="E66" s="46"/>
    </row>
    <row r="67" spans="1:5" x14ac:dyDescent="0.2">
      <c r="A67" s="48" t="s">
        <v>28</v>
      </c>
      <c r="B67" s="45" t="s">
        <v>13</v>
      </c>
      <c r="C67" s="49" t="s">
        <v>123</v>
      </c>
      <c r="D67" s="50">
        <f>+CORREL(Tabella5[Wages and salaries],Tabella5[Gross capital formation])</f>
        <v>0.34529238929490191</v>
      </c>
      <c r="E67" s="46"/>
    </row>
    <row r="68" spans="1:5" x14ac:dyDescent="0.2">
      <c r="A68" s="47" t="s">
        <v>30</v>
      </c>
      <c r="B68" s="45" t="s">
        <v>13</v>
      </c>
      <c r="C68" s="49" t="s">
        <v>123</v>
      </c>
      <c r="D68" s="50">
        <f>+CORREL(Tabella5[Operating surplus and mixed income, gross],Tabella5[Gross capital formation])</f>
        <v>-0.57910864705527698</v>
      </c>
      <c r="E68" s="46"/>
    </row>
    <row r="69" spans="1:5" x14ac:dyDescent="0.2">
      <c r="A69" s="48" t="s">
        <v>28</v>
      </c>
      <c r="B69" s="45" t="s">
        <v>116</v>
      </c>
      <c r="C69" s="49" t="s">
        <v>123</v>
      </c>
      <c r="D69" s="50">
        <f>+CORREL(Tabella5[Wages and salaries],Tabella5[Net Exports])</f>
        <v>0.49108027894689077</v>
      </c>
      <c r="E69" s="46"/>
    </row>
    <row r="70" spans="1:5" x14ac:dyDescent="0.2">
      <c r="A70" s="47" t="s">
        <v>30</v>
      </c>
      <c r="B70" s="45" t="s">
        <v>116</v>
      </c>
      <c r="C70" s="49" t="s">
        <v>123</v>
      </c>
      <c r="D70" s="50">
        <f>+CORREL(Tabella5[Operating surplus and mixed income, gross],Tabella5[Net Exports])</f>
        <v>-0.35946310956860139</v>
      </c>
      <c r="E70" s="46"/>
    </row>
    <row r="71" spans="1:5" x14ac:dyDescent="0.2">
      <c r="A71" s="48" t="s">
        <v>28</v>
      </c>
      <c r="B71" s="45" t="s">
        <v>118</v>
      </c>
      <c r="C71" s="49" t="s">
        <v>123</v>
      </c>
      <c r="D71" s="50">
        <f>+CORREL(Tabella5[Wages and salaries],Tabella5[Exports of goods and services])</f>
        <v>-4.0778677049063239E-2</v>
      </c>
      <c r="E71" s="46"/>
    </row>
    <row r="72" spans="1:5" x14ac:dyDescent="0.2">
      <c r="A72" s="47" t="s">
        <v>30</v>
      </c>
      <c r="B72" s="45" t="s">
        <v>118</v>
      </c>
      <c r="C72" s="49" t="s">
        <v>123</v>
      </c>
      <c r="D72" s="50">
        <f>+CORREL(Tabella5[Operating surplus and mixed income, gross],Tabella5[Exports of goods and services])</f>
        <v>4.0998093302175957E-2</v>
      </c>
      <c r="E72" s="46"/>
    </row>
    <row r="73" spans="1:5" x14ac:dyDescent="0.2">
      <c r="A73" s="48" t="s">
        <v>111</v>
      </c>
      <c r="B73" s="45" t="s">
        <v>117</v>
      </c>
      <c r="C73" s="49" t="s">
        <v>122</v>
      </c>
      <c r="D73" s="50">
        <f>+CORREL(Tabella5[Net Exports],Tabella5[Value added, gross])</f>
        <v>0.23346449792251389</v>
      </c>
      <c r="E73" s="46"/>
    </row>
    <row r="74" spans="1:5" x14ac:dyDescent="0.2">
      <c r="A74" s="47" t="s">
        <v>18</v>
      </c>
      <c r="B74" s="45" t="s">
        <v>117</v>
      </c>
      <c r="C74" s="49" t="s">
        <v>122</v>
      </c>
      <c r="D74" s="50">
        <f>+CORREL(Tabella5[Exports of goods and services],Tabella5[Value added, gross])</f>
        <v>7.2895596704690674E-2</v>
      </c>
      <c r="E74" s="46"/>
    </row>
    <row r="75" spans="1:5" x14ac:dyDescent="0.2">
      <c r="A75" s="48" t="s">
        <v>13</v>
      </c>
      <c r="B75" s="45" t="s">
        <v>117</v>
      </c>
      <c r="C75" s="49" t="s">
        <v>122</v>
      </c>
      <c r="D75" s="50">
        <f>+CORREL(Tabella5[Gross capital formation],Tabella5[Value added, gross])</f>
        <v>0.14090566839801349</v>
      </c>
      <c r="E75" s="46"/>
    </row>
    <row r="76" spans="1:5" x14ac:dyDescent="0.2">
      <c r="A76" s="51" t="s">
        <v>9</v>
      </c>
      <c r="B76" s="52" t="s">
        <v>117</v>
      </c>
      <c r="C76" s="53" t="s">
        <v>122</v>
      </c>
      <c r="D76" s="54">
        <f>+CORREL(Tabella5[Household and NPISH final consumption expenditure],Tabella5[Value added, gross])</f>
        <v>-0.26258614355552778</v>
      </c>
      <c r="E76" s="55"/>
    </row>
    <row r="77" spans="1:5" x14ac:dyDescent="0.2">
      <c r="A77" s="52" t="s">
        <v>28</v>
      </c>
      <c r="B77" s="52" t="s">
        <v>30</v>
      </c>
      <c r="C77" s="53" t="s">
        <v>126</v>
      </c>
      <c r="D77" s="54">
        <f>+CORREL(Tabella5[Wages and salaries],Tabella5[Operating surplus and mixed income, gross])</f>
        <v>-0.76681187134854678</v>
      </c>
      <c r="E77" s="52" t="s">
        <v>125</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121F8-2DA9-5F45-9432-124241F1A505}">
  <sheetPr>
    <tabColor theme="5"/>
  </sheetPr>
  <dimension ref="A1"/>
  <sheetViews>
    <sheetView showGridLines="0" workbookViewId="0">
      <selection activeCell="Q32" sqref="Q32"/>
    </sheetView>
  </sheetViews>
  <sheetFormatPr baseColWidth="10"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26"/>
  <sheetViews>
    <sheetView showGridLines="0" workbookViewId="0">
      <selection activeCell="A20" sqref="A20"/>
    </sheetView>
  </sheetViews>
  <sheetFormatPr baseColWidth="10" defaultColWidth="9.83203125" defaultRowHeight="15" x14ac:dyDescent="0.2"/>
  <cols>
    <col min="1" max="1" width="70" style="10" bestFit="1" customWidth="1"/>
    <col min="2" max="2" width="34.5" style="10" bestFit="1" customWidth="1"/>
    <col min="3" max="3" width="7.1640625" style="10" bestFit="1" customWidth="1"/>
    <col min="4" max="4" width="37.83203125" style="10" bestFit="1" customWidth="1"/>
    <col min="5" max="5" width="81.5" style="10" bestFit="1" customWidth="1"/>
    <col min="6" max="7" width="36.5" style="10" customWidth="1"/>
    <col min="8" max="16384" width="9.83203125" style="10"/>
  </cols>
  <sheetData>
    <row r="1" spans="1:5" x14ac:dyDescent="0.2">
      <c r="A1" s="3" t="s">
        <v>73</v>
      </c>
      <c r="B1" s="4" t="s">
        <v>72</v>
      </c>
      <c r="C1" s="3" t="s">
        <v>71</v>
      </c>
      <c r="D1" s="3" t="s">
        <v>1</v>
      </c>
      <c r="E1" s="5" t="s">
        <v>2</v>
      </c>
    </row>
    <row r="2" spans="1:5" x14ac:dyDescent="0.2">
      <c r="A2" s="6" t="s">
        <v>3</v>
      </c>
      <c r="B2" s="7" t="s">
        <v>42</v>
      </c>
      <c r="C2" s="6">
        <v>2022</v>
      </c>
      <c r="D2" s="11">
        <v>100</v>
      </c>
      <c r="E2" s="12">
        <v>100</v>
      </c>
    </row>
    <row r="3" spans="1:5" x14ac:dyDescent="0.2">
      <c r="A3" s="6" t="s">
        <v>4</v>
      </c>
      <c r="B3" s="7" t="s">
        <v>42</v>
      </c>
      <c r="C3" s="6">
        <v>2022</v>
      </c>
      <c r="D3" s="13">
        <v>89.9</v>
      </c>
      <c r="E3" s="12">
        <v>100</v>
      </c>
    </row>
    <row r="4" spans="1:5" x14ac:dyDescent="0.2">
      <c r="A4" s="6" t="s">
        <v>5</v>
      </c>
      <c r="B4" s="7" t="s">
        <v>42</v>
      </c>
      <c r="C4" s="6">
        <v>2022</v>
      </c>
      <c r="D4" s="13">
        <v>73.5</v>
      </c>
      <c r="E4" s="12">
        <v>100</v>
      </c>
    </row>
    <row r="5" spans="1:5" x14ac:dyDescent="0.2">
      <c r="A5" s="6" t="s">
        <v>6</v>
      </c>
      <c r="B5" s="7" t="s">
        <v>42</v>
      </c>
      <c r="C5" s="6">
        <v>2022</v>
      </c>
      <c r="D5" s="13">
        <v>21.3</v>
      </c>
      <c r="E5" s="12">
        <v>100</v>
      </c>
    </row>
    <row r="6" spans="1:5" x14ac:dyDescent="0.2">
      <c r="A6" s="6" t="s">
        <v>7</v>
      </c>
      <c r="B6" s="7" t="s">
        <v>42</v>
      </c>
      <c r="C6" s="6">
        <v>2022</v>
      </c>
      <c r="D6" s="13">
        <v>13.4</v>
      </c>
      <c r="E6" s="12">
        <v>100</v>
      </c>
    </row>
    <row r="7" spans="1:5" x14ac:dyDescent="0.2">
      <c r="A7" s="6" t="s">
        <v>8</v>
      </c>
      <c r="B7" s="7" t="s">
        <v>42</v>
      </c>
      <c r="C7" s="6">
        <v>2022</v>
      </c>
      <c r="D7" s="13">
        <v>7.9</v>
      </c>
      <c r="E7" s="12">
        <v>100</v>
      </c>
    </row>
    <row r="8" spans="1:5" x14ac:dyDescent="0.2">
      <c r="A8" s="6" t="s">
        <v>9</v>
      </c>
      <c r="B8" s="7" t="s">
        <v>42</v>
      </c>
      <c r="C8" s="6">
        <v>2022</v>
      </c>
      <c r="D8" s="13">
        <v>52.2</v>
      </c>
      <c r="E8" s="12">
        <v>100</v>
      </c>
    </row>
    <row r="9" spans="1:5" x14ac:dyDescent="0.2">
      <c r="A9" s="6" t="s">
        <v>10</v>
      </c>
      <c r="B9" s="7" t="s">
        <v>42</v>
      </c>
      <c r="C9" s="6">
        <v>2022</v>
      </c>
      <c r="D9" s="13">
        <v>50.8</v>
      </c>
      <c r="E9" s="12">
        <v>100</v>
      </c>
    </row>
    <row r="10" spans="1:5" x14ac:dyDescent="0.2">
      <c r="A10" s="6" t="s">
        <v>11</v>
      </c>
      <c r="B10" s="7" t="s">
        <v>42</v>
      </c>
      <c r="C10" s="6">
        <v>2022</v>
      </c>
      <c r="D10" s="13">
        <v>1.3</v>
      </c>
      <c r="E10" s="12">
        <v>100</v>
      </c>
    </row>
    <row r="11" spans="1:5" x14ac:dyDescent="0.2">
      <c r="A11" s="6" t="s">
        <v>12</v>
      </c>
      <c r="B11" s="7" t="s">
        <v>42</v>
      </c>
      <c r="C11" s="6">
        <v>2022</v>
      </c>
      <c r="D11" s="13">
        <v>65.599999999999994</v>
      </c>
      <c r="E11" s="12">
        <v>100</v>
      </c>
    </row>
    <row r="12" spans="1:5" x14ac:dyDescent="0.2">
      <c r="A12" s="6" t="s">
        <v>13</v>
      </c>
      <c r="B12" s="7" t="s">
        <v>42</v>
      </c>
      <c r="C12" s="6">
        <v>2022</v>
      </c>
      <c r="D12" s="13">
        <v>24.7</v>
      </c>
      <c r="E12" s="12">
        <v>100</v>
      </c>
    </row>
    <row r="13" spans="1:5" x14ac:dyDescent="0.2">
      <c r="A13" s="6" t="s">
        <v>14</v>
      </c>
      <c r="B13" s="7" t="s">
        <v>42</v>
      </c>
      <c r="C13" s="6">
        <v>2022</v>
      </c>
      <c r="D13" s="13">
        <v>22.5</v>
      </c>
      <c r="E13" s="12">
        <v>100</v>
      </c>
    </row>
    <row r="14" spans="1:5" x14ac:dyDescent="0.2">
      <c r="A14" s="6" t="s">
        <v>15</v>
      </c>
      <c r="B14" s="7" t="s">
        <v>42</v>
      </c>
      <c r="C14" s="6">
        <v>2022</v>
      </c>
      <c r="D14" s="13">
        <v>2.2000000000000002</v>
      </c>
      <c r="E14" s="14" t="s">
        <v>63</v>
      </c>
    </row>
    <row r="15" spans="1:5" x14ac:dyDescent="0.2">
      <c r="A15" s="6" t="s">
        <v>16</v>
      </c>
      <c r="B15" s="7" t="s">
        <v>42</v>
      </c>
      <c r="C15" s="6">
        <v>2022</v>
      </c>
      <c r="D15" s="15" t="s">
        <v>63</v>
      </c>
      <c r="E15" s="14" t="s">
        <v>63</v>
      </c>
    </row>
    <row r="16" spans="1:5" x14ac:dyDescent="0.2">
      <c r="A16" s="6" t="s">
        <v>17</v>
      </c>
      <c r="B16" s="7" t="s">
        <v>42</v>
      </c>
      <c r="C16" s="6">
        <v>2022</v>
      </c>
      <c r="D16" s="15" t="s">
        <v>63</v>
      </c>
      <c r="E16" s="14" t="s">
        <v>63</v>
      </c>
    </row>
    <row r="17" spans="1:5" x14ac:dyDescent="0.2">
      <c r="A17" s="6" t="s">
        <v>18</v>
      </c>
      <c r="B17" s="7" t="s">
        <v>42</v>
      </c>
      <c r="C17" s="6">
        <v>2022</v>
      </c>
      <c r="D17" s="13">
        <v>56.3</v>
      </c>
      <c r="E17" s="12">
        <v>100</v>
      </c>
    </row>
    <row r="18" spans="1:5" x14ac:dyDescent="0.2">
      <c r="A18" s="6" t="s">
        <v>19</v>
      </c>
      <c r="B18" s="7" t="s">
        <v>42</v>
      </c>
      <c r="C18" s="6">
        <v>2022</v>
      </c>
      <c r="D18" s="13">
        <v>40.4</v>
      </c>
      <c r="E18" s="12">
        <v>100</v>
      </c>
    </row>
    <row r="19" spans="1:5" x14ac:dyDescent="0.2">
      <c r="A19" s="6" t="s">
        <v>20</v>
      </c>
      <c r="B19" s="7" t="s">
        <v>42</v>
      </c>
      <c r="C19" s="6">
        <v>2022</v>
      </c>
      <c r="D19" s="13">
        <v>15.9</v>
      </c>
      <c r="E19" s="12">
        <v>100</v>
      </c>
    </row>
    <row r="20" spans="1:5" x14ac:dyDescent="0.2">
      <c r="A20" s="6" t="s">
        <v>21</v>
      </c>
      <c r="B20" s="7" t="s">
        <v>42</v>
      </c>
      <c r="C20" s="6">
        <v>2022</v>
      </c>
      <c r="D20" s="13">
        <v>54.5</v>
      </c>
      <c r="E20" s="12">
        <v>100</v>
      </c>
    </row>
    <row r="21" spans="1:5" x14ac:dyDescent="0.2">
      <c r="A21" s="6" t="s">
        <v>22</v>
      </c>
      <c r="B21" s="7" t="s">
        <v>42</v>
      </c>
      <c r="C21" s="6">
        <v>2022</v>
      </c>
      <c r="D21" s="13">
        <v>40.5</v>
      </c>
      <c r="E21" s="12">
        <v>100</v>
      </c>
    </row>
    <row r="22" spans="1:5" x14ac:dyDescent="0.2">
      <c r="A22" s="6" t="s">
        <v>23</v>
      </c>
      <c r="B22" s="7" t="s">
        <v>42</v>
      </c>
      <c r="C22" s="6">
        <v>2022</v>
      </c>
      <c r="D22" s="11">
        <v>14</v>
      </c>
      <c r="E22" s="12">
        <v>100</v>
      </c>
    </row>
    <row r="23" spans="1:5" x14ac:dyDescent="0.2">
      <c r="A23" s="6" t="s">
        <v>24</v>
      </c>
      <c r="B23" s="7" t="s">
        <v>42</v>
      </c>
      <c r="C23" s="6">
        <v>2022</v>
      </c>
      <c r="D23" s="15" t="s">
        <v>63</v>
      </c>
      <c r="E23" s="14" t="s">
        <v>63</v>
      </c>
    </row>
    <row r="24" spans="1:5" x14ac:dyDescent="0.2">
      <c r="A24" s="6" t="s">
        <v>25</v>
      </c>
      <c r="B24" s="7" t="s">
        <v>42</v>
      </c>
      <c r="C24" s="6">
        <v>2022</v>
      </c>
      <c r="D24" s="15" t="s">
        <v>63</v>
      </c>
      <c r="E24" s="14" t="s">
        <v>63</v>
      </c>
    </row>
    <row r="25" spans="1:5" x14ac:dyDescent="0.2">
      <c r="A25" s="6" t="s">
        <v>26</v>
      </c>
      <c r="B25" s="7" t="s">
        <v>42</v>
      </c>
      <c r="C25" s="6">
        <v>2022</v>
      </c>
      <c r="D25" s="15" t="s">
        <v>63</v>
      </c>
      <c r="E25" s="14" t="s">
        <v>63</v>
      </c>
    </row>
    <row r="26" spans="1:5" x14ac:dyDescent="0.2">
      <c r="A26" s="6" t="s">
        <v>27</v>
      </c>
      <c r="B26" s="7" t="s">
        <v>42</v>
      </c>
      <c r="C26" s="6">
        <v>2022</v>
      </c>
      <c r="D26" s="13">
        <v>46.9</v>
      </c>
      <c r="E26" s="12">
        <v>100</v>
      </c>
    </row>
    <row r="27" spans="1:5" x14ac:dyDescent="0.2">
      <c r="A27" s="6" t="s">
        <v>28</v>
      </c>
      <c r="B27" s="7" t="s">
        <v>42</v>
      </c>
      <c r="C27" s="6">
        <v>2022</v>
      </c>
      <c r="D27" s="13">
        <v>37.299999999999997</v>
      </c>
      <c r="E27" s="12">
        <v>100</v>
      </c>
    </row>
    <row r="28" spans="1:5" x14ac:dyDescent="0.2">
      <c r="A28" s="6" t="s">
        <v>29</v>
      </c>
      <c r="B28" s="7" t="s">
        <v>42</v>
      </c>
      <c r="C28" s="6">
        <v>2022</v>
      </c>
      <c r="D28" s="13">
        <v>9.6</v>
      </c>
      <c r="E28" s="12">
        <v>100</v>
      </c>
    </row>
    <row r="29" spans="1:5" x14ac:dyDescent="0.2">
      <c r="A29" s="6" t="s">
        <v>30</v>
      </c>
      <c r="B29" s="7" t="s">
        <v>42</v>
      </c>
      <c r="C29" s="6">
        <v>2022</v>
      </c>
      <c r="D29" s="13">
        <v>42.1</v>
      </c>
      <c r="E29" s="12">
        <v>100</v>
      </c>
    </row>
    <row r="30" spans="1:5" x14ac:dyDescent="0.2">
      <c r="A30" s="6" t="s">
        <v>31</v>
      </c>
      <c r="B30" s="7" t="s">
        <v>42</v>
      </c>
      <c r="C30" s="6">
        <v>2022</v>
      </c>
      <c r="D30" s="13">
        <v>11.1</v>
      </c>
      <c r="E30" s="12">
        <v>100</v>
      </c>
    </row>
    <row r="31" spans="1:5" x14ac:dyDescent="0.2">
      <c r="A31" s="6" t="s">
        <v>32</v>
      </c>
      <c r="B31" s="7" t="s">
        <v>42</v>
      </c>
      <c r="C31" s="6">
        <v>2022</v>
      </c>
      <c r="D31" s="13">
        <v>13.6</v>
      </c>
      <c r="E31" s="12">
        <v>100</v>
      </c>
    </row>
    <row r="32" spans="1:5" x14ac:dyDescent="0.2">
      <c r="A32" s="6" t="s">
        <v>33</v>
      </c>
      <c r="B32" s="7" t="s">
        <v>42</v>
      </c>
      <c r="C32" s="6">
        <v>2022</v>
      </c>
      <c r="D32" s="13">
        <v>2.5</v>
      </c>
      <c r="E32" s="12">
        <v>100</v>
      </c>
    </row>
    <row r="33" spans="1:5" x14ac:dyDescent="0.2">
      <c r="A33" s="6" t="s">
        <v>34</v>
      </c>
      <c r="B33" s="7" t="s">
        <v>42</v>
      </c>
      <c r="C33" s="6">
        <v>2022</v>
      </c>
      <c r="D33" s="13">
        <v>10.1</v>
      </c>
      <c r="E33" s="12">
        <v>100</v>
      </c>
    </row>
    <row r="34" spans="1:5" x14ac:dyDescent="0.2">
      <c r="A34" s="6" t="s">
        <v>35</v>
      </c>
      <c r="B34" s="7" t="s">
        <v>42</v>
      </c>
      <c r="C34" s="6">
        <v>2022</v>
      </c>
      <c r="D34" s="15" t="s">
        <v>63</v>
      </c>
      <c r="E34" s="14" t="s">
        <v>63</v>
      </c>
    </row>
    <row r="35" spans="1:5" x14ac:dyDescent="0.2">
      <c r="A35" s="6" t="s">
        <v>36</v>
      </c>
      <c r="B35" s="7" t="s">
        <v>42</v>
      </c>
      <c r="C35" s="6">
        <v>2022</v>
      </c>
      <c r="D35" s="15" t="s">
        <v>63</v>
      </c>
      <c r="E35" s="14" t="s">
        <v>63</v>
      </c>
    </row>
    <row r="36" spans="1:5" x14ac:dyDescent="0.2">
      <c r="A36" s="6" t="s">
        <v>37</v>
      </c>
      <c r="B36" s="7" t="s">
        <v>42</v>
      </c>
      <c r="C36" s="6">
        <v>2022</v>
      </c>
      <c r="D36" s="15" t="s">
        <v>63</v>
      </c>
      <c r="E36" s="14" t="s">
        <v>63</v>
      </c>
    </row>
    <row r="37" spans="1:5" x14ac:dyDescent="0.2">
      <c r="A37" s="6" t="s">
        <v>38</v>
      </c>
      <c r="B37" s="7" t="s">
        <v>42</v>
      </c>
      <c r="C37" s="6">
        <v>2022</v>
      </c>
      <c r="D37" s="15" t="s">
        <v>63</v>
      </c>
      <c r="E37" s="14" t="s">
        <v>63</v>
      </c>
    </row>
    <row r="38" spans="1:5" x14ac:dyDescent="0.2">
      <c r="A38" s="6" t="s">
        <v>39</v>
      </c>
      <c r="B38" s="7" t="s">
        <v>42</v>
      </c>
      <c r="C38" s="6">
        <v>2022</v>
      </c>
      <c r="D38" s="15" t="s">
        <v>63</v>
      </c>
      <c r="E38" s="14" t="s">
        <v>63</v>
      </c>
    </row>
    <row r="39" spans="1:5" x14ac:dyDescent="0.2">
      <c r="A39" s="6" t="s">
        <v>40</v>
      </c>
      <c r="B39" s="7" t="s">
        <v>42</v>
      </c>
      <c r="C39" s="6">
        <v>2022</v>
      </c>
      <c r="D39" s="13">
        <v>98.2</v>
      </c>
      <c r="E39" s="12">
        <v>100</v>
      </c>
    </row>
    <row r="40" spans="1:5" x14ac:dyDescent="0.2">
      <c r="A40" s="6" t="s">
        <v>41</v>
      </c>
      <c r="B40" s="7" t="s">
        <v>42</v>
      </c>
      <c r="C40" s="6">
        <v>2022</v>
      </c>
      <c r="D40" s="13">
        <v>154.5</v>
      </c>
      <c r="E40" s="12">
        <v>100</v>
      </c>
    </row>
    <row r="41" spans="1:5" x14ac:dyDescent="0.2">
      <c r="A41" s="6" t="s">
        <v>3</v>
      </c>
      <c r="B41" s="7" t="s">
        <v>43</v>
      </c>
      <c r="C41" s="6">
        <v>2022</v>
      </c>
      <c r="D41" s="15" t="s">
        <v>63</v>
      </c>
      <c r="E41" s="14" t="s">
        <v>63</v>
      </c>
    </row>
    <row r="42" spans="1:5" x14ac:dyDescent="0.2">
      <c r="A42" s="6" t="s">
        <v>4</v>
      </c>
      <c r="B42" s="7" t="s">
        <v>43</v>
      </c>
      <c r="C42" s="6">
        <v>2022</v>
      </c>
      <c r="D42" s="15" t="s">
        <v>63</v>
      </c>
      <c r="E42" s="14" t="s">
        <v>63</v>
      </c>
    </row>
    <row r="43" spans="1:5" x14ac:dyDescent="0.2">
      <c r="A43" s="6" t="s">
        <v>5</v>
      </c>
      <c r="B43" s="7" t="s">
        <v>43</v>
      </c>
      <c r="C43" s="6">
        <v>2022</v>
      </c>
      <c r="D43" s="15" t="s">
        <v>63</v>
      </c>
      <c r="E43" s="14" t="s">
        <v>63</v>
      </c>
    </row>
    <row r="44" spans="1:5" x14ac:dyDescent="0.2">
      <c r="A44" s="6" t="s">
        <v>6</v>
      </c>
      <c r="B44" s="7" t="s">
        <v>43</v>
      </c>
      <c r="C44" s="6">
        <v>2022</v>
      </c>
      <c r="D44" s="15" t="s">
        <v>63</v>
      </c>
      <c r="E44" s="14" t="s">
        <v>63</v>
      </c>
    </row>
    <row r="45" spans="1:5" x14ac:dyDescent="0.2">
      <c r="A45" s="6" t="s">
        <v>7</v>
      </c>
      <c r="B45" s="7" t="s">
        <v>43</v>
      </c>
      <c r="C45" s="6">
        <v>2022</v>
      </c>
      <c r="D45" s="15" t="s">
        <v>63</v>
      </c>
      <c r="E45" s="14" t="s">
        <v>63</v>
      </c>
    </row>
    <row r="46" spans="1:5" x14ac:dyDescent="0.2">
      <c r="A46" s="6" t="s">
        <v>8</v>
      </c>
      <c r="B46" s="7" t="s">
        <v>43</v>
      </c>
      <c r="C46" s="6">
        <v>2022</v>
      </c>
      <c r="D46" s="15" t="s">
        <v>63</v>
      </c>
      <c r="E46" s="14" t="s">
        <v>63</v>
      </c>
    </row>
    <row r="47" spans="1:5" x14ac:dyDescent="0.2">
      <c r="A47" s="6" t="s">
        <v>9</v>
      </c>
      <c r="B47" s="7" t="s">
        <v>43</v>
      </c>
      <c r="C47" s="6">
        <v>2022</v>
      </c>
      <c r="D47" s="15" t="s">
        <v>63</v>
      </c>
      <c r="E47" s="14" t="s">
        <v>63</v>
      </c>
    </row>
    <row r="48" spans="1:5" x14ac:dyDescent="0.2">
      <c r="A48" s="6" t="s">
        <v>10</v>
      </c>
      <c r="B48" s="7" t="s">
        <v>43</v>
      </c>
      <c r="C48" s="6">
        <v>2022</v>
      </c>
      <c r="D48" s="15" t="s">
        <v>63</v>
      </c>
      <c r="E48" s="14" t="s">
        <v>63</v>
      </c>
    </row>
    <row r="49" spans="1:5" x14ac:dyDescent="0.2">
      <c r="A49" s="6" t="s">
        <v>11</v>
      </c>
      <c r="B49" s="7" t="s">
        <v>43</v>
      </c>
      <c r="C49" s="6">
        <v>2022</v>
      </c>
      <c r="D49" s="15" t="s">
        <v>63</v>
      </c>
      <c r="E49" s="14" t="s">
        <v>63</v>
      </c>
    </row>
    <row r="50" spans="1:5" x14ac:dyDescent="0.2">
      <c r="A50" s="6" t="s">
        <v>12</v>
      </c>
      <c r="B50" s="7" t="s">
        <v>43</v>
      </c>
      <c r="C50" s="6">
        <v>2022</v>
      </c>
      <c r="D50" s="15" t="s">
        <v>63</v>
      </c>
      <c r="E50" s="14" t="s">
        <v>63</v>
      </c>
    </row>
    <row r="51" spans="1:5" x14ac:dyDescent="0.2">
      <c r="A51" s="6" t="s">
        <v>13</v>
      </c>
      <c r="B51" s="7" t="s">
        <v>43</v>
      </c>
      <c r="C51" s="6">
        <v>2022</v>
      </c>
      <c r="D51" s="15" t="s">
        <v>63</v>
      </c>
      <c r="E51" s="14" t="s">
        <v>63</v>
      </c>
    </row>
    <row r="52" spans="1:5" x14ac:dyDescent="0.2">
      <c r="A52" s="6" t="s">
        <v>14</v>
      </c>
      <c r="B52" s="7" t="s">
        <v>43</v>
      </c>
      <c r="C52" s="6">
        <v>2022</v>
      </c>
      <c r="D52" s="15" t="s">
        <v>63</v>
      </c>
      <c r="E52" s="14" t="s">
        <v>63</v>
      </c>
    </row>
    <row r="53" spans="1:5" x14ac:dyDescent="0.2">
      <c r="A53" s="6" t="s">
        <v>15</v>
      </c>
      <c r="B53" s="7" t="s">
        <v>43</v>
      </c>
      <c r="C53" s="6">
        <v>2022</v>
      </c>
      <c r="D53" s="15" t="s">
        <v>63</v>
      </c>
      <c r="E53" s="14" t="s">
        <v>63</v>
      </c>
    </row>
    <row r="54" spans="1:5" x14ac:dyDescent="0.2">
      <c r="A54" s="6" t="s">
        <v>16</v>
      </c>
      <c r="B54" s="7" t="s">
        <v>43</v>
      </c>
      <c r="C54" s="6">
        <v>2022</v>
      </c>
      <c r="D54" s="15" t="s">
        <v>63</v>
      </c>
      <c r="E54" s="14" t="s">
        <v>63</v>
      </c>
    </row>
    <row r="55" spans="1:5" x14ac:dyDescent="0.2">
      <c r="A55" s="6" t="s">
        <v>17</v>
      </c>
      <c r="B55" s="7" t="s">
        <v>43</v>
      </c>
      <c r="C55" s="6">
        <v>2022</v>
      </c>
      <c r="D55" s="15" t="s">
        <v>63</v>
      </c>
      <c r="E55" s="14" t="s">
        <v>63</v>
      </c>
    </row>
    <row r="56" spans="1:5" x14ac:dyDescent="0.2">
      <c r="A56" s="6" t="s">
        <v>18</v>
      </c>
      <c r="B56" s="7" t="s">
        <v>43</v>
      </c>
      <c r="C56" s="6">
        <v>2022</v>
      </c>
      <c r="D56" s="15" t="s">
        <v>63</v>
      </c>
      <c r="E56" s="14" t="s">
        <v>63</v>
      </c>
    </row>
    <row r="57" spans="1:5" x14ac:dyDescent="0.2">
      <c r="A57" s="6" t="s">
        <v>19</v>
      </c>
      <c r="B57" s="7" t="s">
        <v>43</v>
      </c>
      <c r="C57" s="6">
        <v>2022</v>
      </c>
      <c r="D57" s="15" t="s">
        <v>63</v>
      </c>
      <c r="E57" s="14" t="s">
        <v>63</v>
      </c>
    </row>
    <row r="58" spans="1:5" x14ac:dyDescent="0.2">
      <c r="A58" s="6" t="s">
        <v>20</v>
      </c>
      <c r="B58" s="7" t="s">
        <v>43</v>
      </c>
      <c r="C58" s="6">
        <v>2022</v>
      </c>
      <c r="D58" s="15" t="s">
        <v>63</v>
      </c>
      <c r="E58" s="14" t="s">
        <v>63</v>
      </c>
    </row>
    <row r="59" spans="1:5" x14ac:dyDescent="0.2">
      <c r="A59" s="6" t="s">
        <v>21</v>
      </c>
      <c r="B59" s="7" t="s">
        <v>43</v>
      </c>
      <c r="C59" s="6">
        <v>2022</v>
      </c>
      <c r="D59" s="15" t="s">
        <v>63</v>
      </c>
      <c r="E59" s="14" t="s">
        <v>63</v>
      </c>
    </row>
    <row r="60" spans="1:5" x14ac:dyDescent="0.2">
      <c r="A60" s="6" t="s">
        <v>22</v>
      </c>
      <c r="B60" s="7" t="s">
        <v>43</v>
      </c>
      <c r="C60" s="6">
        <v>2022</v>
      </c>
      <c r="D60" s="15" t="s">
        <v>63</v>
      </c>
      <c r="E60" s="14" t="s">
        <v>63</v>
      </c>
    </row>
    <row r="61" spans="1:5" x14ac:dyDescent="0.2">
      <c r="A61" s="6" t="s">
        <v>23</v>
      </c>
      <c r="B61" s="7" t="s">
        <v>43</v>
      </c>
      <c r="C61" s="6">
        <v>2022</v>
      </c>
      <c r="D61" s="15" t="s">
        <v>63</v>
      </c>
      <c r="E61" s="14" t="s">
        <v>63</v>
      </c>
    </row>
    <row r="62" spans="1:5" x14ac:dyDescent="0.2">
      <c r="A62" s="6" t="s">
        <v>24</v>
      </c>
      <c r="B62" s="7" t="s">
        <v>43</v>
      </c>
      <c r="C62" s="6">
        <v>2022</v>
      </c>
      <c r="D62" s="15" t="s">
        <v>63</v>
      </c>
      <c r="E62" s="14" t="s">
        <v>63</v>
      </c>
    </row>
    <row r="63" spans="1:5" x14ac:dyDescent="0.2">
      <c r="A63" s="6" t="s">
        <v>25</v>
      </c>
      <c r="B63" s="7" t="s">
        <v>43</v>
      </c>
      <c r="C63" s="6">
        <v>2022</v>
      </c>
      <c r="D63" s="15" t="s">
        <v>63</v>
      </c>
      <c r="E63" s="14" t="s">
        <v>63</v>
      </c>
    </row>
    <row r="64" spans="1:5" x14ac:dyDescent="0.2">
      <c r="A64" s="6" t="s">
        <v>26</v>
      </c>
      <c r="B64" s="7" t="s">
        <v>43</v>
      </c>
      <c r="C64" s="6">
        <v>2022</v>
      </c>
      <c r="D64" s="15" t="s">
        <v>63</v>
      </c>
      <c r="E64" s="14" t="s">
        <v>63</v>
      </c>
    </row>
    <row r="65" spans="1:5" x14ac:dyDescent="0.2">
      <c r="A65" s="6" t="s">
        <v>27</v>
      </c>
      <c r="B65" s="7" t="s">
        <v>43</v>
      </c>
      <c r="C65" s="6">
        <v>2022</v>
      </c>
      <c r="D65" s="15" t="s">
        <v>63</v>
      </c>
      <c r="E65" s="14" t="s">
        <v>63</v>
      </c>
    </row>
    <row r="66" spans="1:5" x14ac:dyDescent="0.2">
      <c r="A66" s="6" t="s">
        <v>28</v>
      </c>
      <c r="B66" s="7" t="s">
        <v>43</v>
      </c>
      <c r="C66" s="6">
        <v>2022</v>
      </c>
      <c r="D66" s="15" t="s">
        <v>63</v>
      </c>
      <c r="E66" s="14" t="s">
        <v>63</v>
      </c>
    </row>
    <row r="67" spans="1:5" x14ac:dyDescent="0.2">
      <c r="A67" s="6" t="s">
        <v>29</v>
      </c>
      <c r="B67" s="7" t="s">
        <v>43</v>
      </c>
      <c r="C67" s="6">
        <v>2022</v>
      </c>
      <c r="D67" s="15" t="s">
        <v>63</v>
      </c>
      <c r="E67" s="14" t="s">
        <v>63</v>
      </c>
    </row>
    <row r="68" spans="1:5" x14ac:dyDescent="0.2">
      <c r="A68" s="6" t="s">
        <v>30</v>
      </c>
      <c r="B68" s="7" t="s">
        <v>43</v>
      </c>
      <c r="C68" s="6">
        <v>2022</v>
      </c>
      <c r="D68" s="15" t="s">
        <v>63</v>
      </c>
      <c r="E68" s="14" t="s">
        <v>63</v>
      </c>
    </row>
    <row r="69" spans="1:5" x14ac:dyDescent="0.2">
      <c r="A69" s="6" t="s">
        <v>31</v>
      </c>
      <c r="B69" s="7" t="s">
        <v>43</v>
      </c>
      <c r="C69" s="6">
        <v>2022</v>
      </c>
      <c r="D69" s="15" t="s">
        <v>63</v>
      </c>
      <c r="E69" s="14" t="s">
        <v>63</v>
      </c>
    </row>
    <row r="70" spans="1:5" x14ac:dyDescent="0.2">
      <c r="A70" s="6" t="s">
        <v>32</v>
      </c>
      <c r="B70" s="7" t="s">
        <v>43</v>
      </c>
      <c r="C70" s="6">
        <v>2022</v>
      </c>
      <c r="D70" s="15" t="s">
        <v>63</v>
      </c>
      <c r="E70" s="14" t="s">
        <v>63</v>
      </c>
    </row>
    <row r="71" spans="1:5" x14ac:dyDescent="0.2">
      <c r="A71" s="6" t="s">
        <v>33</v>
      </c>
      <c r="B71" s="7" t="s">
        <v>43</v>
      </c>
      <c r="C71" s="6">
        <v>2022</v>
      </c>
      <c r="D71" s="15" t="s">
        <v>63</v>
      </c>
      <c r="E71" s="14" t="s">
        <v>63</v>
      </c>
    </row>
    <row r="72" spans="1:5" x14ac:dyDescent="0.2">
      <c r="A72" s="6" t="s">
        <v>34</v>
      </c>
      <c r="B72" s="7" t="s">
        <v>43</v>
      </c>
      <c r="C72" s="6">
        <v>2022</v>
      </c>
      <c r="D72" s="15" t="s">
        <v>63</v>
      </c>
      <c r="E72" s="14" t="s">
        <v>63</v>
      </c>
    </row>
    <row r="73" spans="1:5" x14ac:dyDescent="0.2">
      <c r="A73" s="6" t="s">
        <v>35</v>
      </c>
      <c r="B73" s="7" t="s">
        <v>43</v>
      </c>
      <c r="C73" s="6">
        <v>2022</v>
      </c>
      <c r="D73" s="15" t="s">
        <v>63</v>
      </c>
      <c r="E73" s="14" t="s">
        <v>63</v>
      </c>
    </row>
    <row r="74" spans="1:5" x14ac:dyDescent="0.2">
      <c r="A74" s="6" t="s">
        <v>36</v>
      </c>
      <c r="B74" s="7" t="s">
        <v>43</v>
      </c>
      <c r="C74" s="6">
        <v>2022</v>
      </c>
      <c r="D74" s="15" t="s">
        <v>63</v>
      </c>
      <c r="E74" s="14" t="s">
        <v>63</v>
      </c>
    </row>
    <row r="75" spans="1:5" x14ac:dyDescent="0.2">
      <c r="A75" s="6" t="s">
        <v>37</v>
      </c>
      <c r="B75" s="7" t="s">
        <v>43</v>
      </c>
      <c r="C75" s="6">
        <v>2022</v>
      </c>
      <c r="D75" s="15" t="s">
        <v>63</v>
      </c>
      <c r="E75" s="14" t="s">
        <v>63</v>
      </c>
    </row>
    <row r="76" spans="1:5" x14ac:dyDescent="0.2">
      <c r="A76" s="6" t="s">
        <v>38</v>
      </c>
      <c r="B76" s="7" t="s">
        <v>43</v>
      </c>
      <c r="C76" s="6">
        <v>2022</v>
      </c>
      <c r="D76" s="15" t="s">
        <v>63</v>
      </c>
      <c r="E76" s="14" t="s">
        <v>63</v>
      </c>
    </row>
    <row r="77" spans="1:5" x14ac:dyDescent="0.2">
      <c r="A77" s="6" t="s">
        <v>39</v>
      </c>
      <c r="B77" s="7" t="s">
        <v>43</v>
      </c>
      <c r="C77" s="6">
        <v>2022</v>
      </c>
      <c r="D77" s="15" t="s">
        <v>63</v>
      </c>
      <c r="E77" s="14" t="s">
        <v>63</v>
      </c>
    </row>
    <row r="78" spans="1:5" x14ac:dyDescent="0.2">
      <c r="A78" s="6" t="s">
        <v>40</v>
      </c>
      <c r="B78" s="7" t="s">
        <v>43</v>
      </c>
      <c r="C78" s="6">
        <v>2022</v>
      </c>
      <c r="D78" s="15" t="s">
        <v>63</v>
      </c>
      <c r="E78" s="14" t="s">
        <v>63</v>
      </c>
    </row>
    <row r="79" spans="1:5" x14ac:dyDescent="0.2">
      <c r="A79" s="6" t="s">
        <v>41</v>
      </c>
      <c r="B79" s="7" t="s">
        <v>43</v>
      </c>
      <c r="C79" s="6">
        <v>2022</v>
      </c>
      <c r="D79" s="15" t="s">
        <v>63</v>
      </c>
      <c r="E79" s="14" t="s">
        <v>63</v>
      </c>
    </row>
    <row r="80" spans="1:5" x14ac:dyDescent="0.2">
      <c r="A80" s="6" t="s">
        <v>3</v>
      </c>
      <c r="B80" s="7" t="s">
        <v>44</v>
      </c>
      <c r="C80" s="6">
        <v>2022</v>
      </c>
      <c r="D80" s="15" t="s">
        <v>63</v>
      </c>
      <c r="E80" s="14" t="s">
        <v>63</v>
      </c>
    </row>
    <row r="81" spans="1:5" x14ac:dyDescent="0.2">
      <c r="A81" s="6" t="s">
        <v>4</v>
      </c>
      <c r="B81" s="7" t="s">
        <v>44</v>
      </c>
      <c r="C81" s="6">
        <v>2022</v>
      </c>
      <c r="D81" s="15" t="s">
        <v>63</v>
      </c>
      <c r="E81" s="14" t="s">
        <v>63</v>
      </c>
    </row>
    <row r="82" spans="1:5" x14ac:dyDescent="0.2">
      <c r="A82" s="6" t="s">
        <v>5</v>
      </c>
      <c r="B82" s="7" t="s">
        <v>44</v>
      </c>
      <c r="C82" s="6">
        <v>2022</v>
      </c>
      <c r="D82" s="15" t="s">
        <v>63</v>
      </c>
      <c r="E82" s="14" t="s">
        <v>63</v>
      </c>
    </row>
    <row r="83" spans="1:5" x14ac:dyDescent="0.2">
      <c r="A83" s="6" t="s">
        <v>6</v>
      </c>
      <c r="B83" s="7" t="s">
        <v>44</v>
      </c>
      <c r="C83" s="6">
        <v>2022</v>
      </c>
      <c r="D83" s="15" t="s">
        <v>63</v>
      </c>
      <c r="E83" s="14" t="s">
        <v>63</v>
      </c>
    </row>
    <row r="84" spans="1:5" x14ac:dyDescent="0.2">
      <c r="A84" s="6" t="s">
        <v>7</v>
      </c>
      <c r="B84" s="7" t="s">
        <v>44</v>
      </c>
      <c r="C84" s="6">
        <v>2022</v>
      </c>
      <c r="D84" s="15" t="s">
        <v>63</v>
      </c>
      <c r="E84" s="14" t="s">
        <v>63</v>
      </c>
    </row>
    <row r="85" spans="1:5" x14ac:dyDescent="0.2">
      <c r="A85" s="6" t="s">
        <v>8</v>
      </c>
      <c r="B85" s="7" t="s">
        <v>44</v>
      </c>
      <c r="C85" s="6">
        <v>2022</v>
      </c>
      <c r="D85" s="15" t="s">
        <v>63</v>
      </c>
      <c r="E85" s="14" t="s">
        <v>63</v>
      </c>
    </row>
    <row r="86" spans="1:5" x14ac:dyDescent="0.2">
      <c r="A86" s="6" t="s">
        <v>9</v>
      </c>
      <c r="B86" s="7" t="s">
        <v>44</v>
      </c>
      <c r="C86" s="6">
        <v>2022</v>
      </c>
      <c r="D86" s="15" t="s">
        <v>63</v>
      </c>
      <c r="E86" s="14" t="s">
        <v>63</v>
      </c>
    </row>
    <row r="87" spans="1:5" x14ac:dyDescent="0.2">
      <c r="A87" s="6" t="s">
        <v>10</v>
      </c>
      <c r="B87" s="7" t="s">
        <v>44</v>
      </c>
      <c r="C87" s="6">
        <v>2022</v>
      </c>
      <c r="D87" s="15" t="s">
        <v>63</v>
      </c>
      <c r="E87" s="14" t="s">
        <v>63</v>
      </c>
    </row>
    <row r="88" spans="1:5" x14ac:dyDescent="0.2">
      <c r="A88" s="6" t="s">
        <v>11</v>
      </c>
      <c r="B88" s="7" t="s">
        <v>44</v>
      </c>
      <c r="C88" s="6">
        <v>2022</v>
      </c>
      <c r="D88" s="15" t="s">
        <v>63</v>
      </c>
      <c r="E88" s="14" t="s">
        <v>63</v>
      </c>
    </row>
    <row r="89" spans="1:5" x14ac:dyDescent="0.2">
      <c r="A89" s="6" t="s">
        <v>12</v>
      </c>
      <c r="B89" s="7" t="s">
        <v>44</v>
      </c>
      <c r="C89" s="6">
        <v>2022</v>
      </c>
      <c r="D89" s="15" t="s">
        <v>63</v>
      </c>
      <c r="E89" s="14" t="s">
        <v>63</v>
      </c>
    </row>
    <row r="90" spans="1:5" x14ac:dyDescent="0.2">
      <c r="A90" s="6" t="s">
        <v>13</v>
      </c>
      <c r="B90" s="7" t="s">
        <v>44</v>
      </c>
      <c r="C90" s="6">
        <v>2022</v>
      </c>
      <c r="D90" s="15" t="s">
        <v>63</v>
      </c>
      <c r="E90" s="14" t="s">
        <v>63</v>
      </c>
    </row>
    <row r="91" spans="1:5" x14ac:dyDescent="0.2">
      <c r="A91" s="6" t="s">
        <v>14</v>
      </c>
      <c r="B91" s="7" t="s">
        <v>44</v>
      </c>
      <c r="C91" s="6">
        <v>2022</v>
      </c>
      <c r="D91" s="15" t="s">
        <v>63</v>
      </c>
      <c r="E91" s="14" t="s">
        <v>63</v>
      </c>
    </row>
    <row r="92" spans="1:5" x14ac:dyDescent="0.2">
      <c r="A92" s="6" t="s">
        <v>15</v>
      </c>
      <c r="B92" s="7" t="s">
        <v>44</v>
      </c>
      <c r="C92" s="6">
        <v>2022</v>
      </c>
      <c r="D92" s="15" t="s">
        <v>63</v>
      </c>
      <c r="E92" s="14" t="s">
        <v>63</v>
      </c>
    </row>
    <row r="93" spans="1:5" x14ac:dyDescent="0.2">
      <c r="A93" s="6" t="s">
        <v>16</v>
      </c>
      <c r="B93" s="7" t="s">
        <v>44</v>
      </c>
      <c r="C93" s="6">
        <v>2022</v>
      </c>
      <c r="D93" s="15" t="s">
        <v>63</v>
      </c>
      <c r="E93" s="14" t="s">
        <v>63</v>
      </c>
    </row>
    <row r="94" spans="1:5" x14ac:dyDescent="0.2">
      <c r="A94" s="6" t="s">
        <v>17</v>
      </c>
      <c r="B94" s="7" t="s">
        <v>44</v>
      </c>
      <c r="C94" s="6">
        <v>2022</v>
      </c>
      <c r="D94" s="15" t="s">
        <v>63</v>
      </c>
      <c r="E94" s="14" t="s">
        <v>63</v>
      </c>
    </row>
    <row r="95" spans="1:5" x14ac:dyDescent="0.2">
      <c r="A95" s="6" t="s">
        <v>18</v>
      </c>
      <c r="B95" s="7" t="s">
        <v>44</v>
      </c>
      <c r="C95" s="6">
        <v>2022</v>
      </c>
      <c r="D95" s="15" t="s">
        <v>63</v>
      </c>
      <c r="E95" s="14" t="s">
        <v>63</v>
      </c>
    </row>
    <row r="96" spans="1:5" x14ac:dyDescent="0.2">
      <c r="A96" s="6" t="s">
        <v>19</v>
      </c>
      <c r="B96" s="7" t="s">
        <v>44</v>
      </c>
      <c r="C96" s="6">
        <v>2022</v>
      </c>
      <c r="D96" s="15" t="s">
        <v>63</v>
      </c>
      <c r="E96" s="14" t="s">
        <v>63</v>
      </c>
    </row>
    <row r="97" spans="1:5" x14ac:dyDescent="0.2">
      <c r="A97" s="6" t="s">
        <v>20</v>
      </c>
      <c r="B97" s="7" t="s">
        <v>44</v>
      </c>
      <c r="C97" s="6">
        <v>2022</v>
      </c>
      <c r="D97" s="15" t="s">
        <v>63</v>
      </c>
      <c r="E97" s="14" t="s">
        <v>63</v>
      </c>
    </row>
    <row r="98" spans="1:5" x14ac:dyDescent="0.2">
      <c r="A98" s="6" t="s">
        <v>21</v>
      </c>
      <c r="B98" s="7" t="s">
        <v>44</v>
      </c>
      <c r="C98" s="6">
        <v>2022</v>
      </c>
      <c r="D98" s="15" t="s">
        <v>63</v>
      </c>
      <c r="E98" s="14" t="s">
        <v>63</v>
      </c>
    </row>
    <row r="99" spans="1:5" x14ac:dyDescent="0.2">
      <c r="A99" s="6" t="s">
        <v>22</v>
      </c>
      <c r="B99" s="7" t="s">
        <v>44</v>
      </c>
      <c r="C99" s="6">
        <v>2022</v>
      </c>
      <c r="D99" s="15" t="s">
        <v>63</v>
      </c>
      <c r="E99" s="14" t="s">
        <v>63</v>
      </c>
    </row>
    <row r="100" spans="1:5" x14ac:dyDescent="0.2">
      <c r="A100" s="6" t="s">
        <v>23</v>
      </c>
      <c r="B100" s="7" t="s">
        <v>44</v>
      </c>
      <c r="C100" s="6">
        <v>2022</v>
      </c>
      <c r="D100" s="15" t="s">
        <v>63</v>
      </c>
      <c r="E100" s="14" t="s">
        <v>63</v>
      </c>
    </row>
    <row r="101" spans="1:5" x14ac:dyDescent="0.2">
      <c r="A101" s="6" t="s">
        <v>24</v>
      </c>
      <c r="B101" s="7" t="s">
        <v>44</v>
      </c>
      <c r="C101" s="6">
        <v>2022</v>
      </c>
      <c r="D101" s="15" t="s">
        <v>63</v>
      </c>
      <c r="E101" s="14" t="s">
        <v>63</v>
      </c>
    </row>
    <row r="102" spans="1:5" x14ac:dyDescent="0.2">
      <c r="A102" s="6" t="s">
        <v>25</v>
      </c>
      <c r="B102" s="7" t="s">
        <v>44</v>
      </c>
      <c r="C102" s="6">
        <v>2022</v>
      </c>
      <c r="D102" s="15" t="s">
        <v>63</v>
      </c>
      <c r="E102" s="14" t="s">
        <v>63</v>
      </c>
    </row>
    <row r="103" spans="1:5" x14ac:dyDescent="0.2">
      <c r="A103" s="6" t="s">
        <v>26</v>
      </c>
      <c r="B103" s="7" t="s">
        <v>44</v>
      </c>
      <c r="C103" s="6">
        <v>2022</v>
      </c>
      <c r="D103" s="15" t="s">
        <v>63</v>
      </c>
      <c r="E103" s="14" t="s">
        <v>63</v>
      </c>
    </row>
    <row r="104" spans="1:5" x14ac:dyDescent="0.2">
      <c r="A104" s="6" t="s">
        <v>27</v>
      </c>
      <c r="B104" s="7" t="s">
        <v>44</v>
      </c>
      <c r="C104" s="6">
        <v>2022</v>
      </c>
      <c r="D104" s="15" t="s">
        <v>63</v>
      </c>
      <c r="E104" s="14" t="s">
        <v>63</v>
      </c>
    </row>
    <row r="105" spans="1:5" x14ac:dyDescent="0.2">
      <c r="A105" s="6" t="s">
        <v>28</v>
      </c>
      <c r="B105" s="7" t="s">
        <v>44</v>
      </c>
      <c r="C105" s="6">
        <v>2022</v>
      </c>
      <c r="D105" s="15" t="s">
        <v>63</v>
      </c>
      <c r="E105" s="14" t="s">
        <v>63</v>
      </c>
    </row>
    <row r="106" spans="1:5" x14ac:dyDescent="0.2">
      <c r="A106" s="6" t="s">
        <v>29</v>
      </c>
      <c r="B106" s="7" t="s">
        <v>44</v>
      </c>
      <c r="C106" s="6">
        <v>2022</v>
      </c>
      <c r="D106" s="15" t="s">
        <v>63</v>
      </c>
      <c r="E106" s="14" t="s">
        <v>63</v>
      </c>
    </row>
    <row r="107" spans="1:5" x14ac:dyDescent="0.2">
      <c r="A107" s="6" t="s">
        <v>30</v>
      </c>
      <c r="B107" s="7" t="s">
        <v>44</v>
      </c>
      <c r="C107" s="6">
        <v>2022</v>
      </c>
      <c r="D107" s="15" t="s">
        <v>63</v>
      </c>
      <c r="E107" s="14" t="s">
        <v>63</v>
      </c>
    </row>
    <row r="108" spans="1:5" x14ac:dyDescent="0.2">
      <c r="A108" s="6" t="s">
        <v>31</v>
      </c>
      <c r="B108" s="7" t="s">
        <v>44</v>
      </c>
      <c r="C108" s="6">
        <v>2022</v>
      </c>
      <c r="D108" s="15" t="s">
        <v>63</v>
      </c>
      <c r="E108" s="14" t="s">
        <v>63</v>
      </c>
    </row>
    <row r="109" spans="1:5" x14ac:dyDescent="0.2">
      <c r="A109" s="6" t="s">
        <v>32</v>
      </c>
      <c r="B109" s="7" t="s">
        <v>44</v>
      </c>
      <c r="C109" s="6">
        <v>2022</v>
      </c>
      <c r="D109" s="15" t="s">
        <v>63</v>
      </c>
      <c r="E109" s="14" t="s">
        <v>63</v>
      </c>
    </row>
    <row r="110" spans="1:5" x14ac:dyDescent="0.2">
      <c r="A110" s="6" t="s">
        <v>33</v>
      </c>
      <c r="B110" s="7" t="s">
        <v>44</v>
      </c>
      <c r="C110" s="6">
        <v>2022</v>
      </c>
      <c r="D110" s="15" t="s">
        <v>63</v>
      </c>
      <c r="E110" s="14" t="s">
        <v>63</v>
      </c>
    </row>
    <row r="111" spans="1:5" x14ac:dyDescent="0.2">
      <c r="A111" s="6" t="s">
        <v>34</v>
      </c>
      <c r="B111" s="7" t="s">
        <v>44</v>
      </c>
      <c r="C111" s="6">
        <v>2022</v>
      </c>
      <c r="D111" s="15" t="s">
        <v>63</v>
      </c>
      <c r="E111" s="14" t="s">
        <v>63</v>
      </c>
    </row>
    <row r="112" spans="1:5" x14ac:dyDescent="0.2">
      <c r="A112" s="6" t="s">
        <v>35</v>
      </c>
      <c r="B112" s="7" t="s">
        <v>44</v>
      </c>
      <c r="C112" s="6">
        <v>2022</v>
      </c>
      <c r="D112" s="15" t="s">
        <v>63</v>
      </c>
      <c r="E112" s="14" t="s">
        <v>63</v>
      </c>
    </row>
    <row r="113" spans="1:5" x14ac:dyDescent="0.2">
      <c r="A113" s="6" t="s">
        <v>36</v>
      </c>
      <c r="B113" s="7" t="s">
        <v>44</v>
      </c>
      <c r="C113" s="6">
        <v>2022</v>
      </c>
      <c r="D113" s="15" t="s">
        <v>63</v>
      </c>
      <c r="E113" s="14" t="s">
        <v>63</v>
      </c>
    </row>
    <row r="114" spans="1:5" x14ac:dyDescent="0.2">
      <c r="A114" s="6" t="s">
        <v>37</v>
      </c>
      <c r="B114" s="7" t="s">
        <v>44</v>
      </c>
      <c r="C114" s="6">
        <v>2022</v>
      </c>
      <c r="D114" s="15" t="s">
        <v>63</v>
      </c>
      <c r="E114" s="14" t="s">
        <v>63</v>
      </c>
    </row>
    <row r="115" spans="1:5" x14ac:dyDescent="0.2">
      <c r="A115" s="6" t="s">
        <v>38</v>
      </c>
      <c r="B115" s="7" t="s">
        <v>44</v>
      </c>
      <c r="C115" s="6">
        <v>2022</v>
      </c>
      <c r="D115" s="15" t="s">
        <v>63</v>
      </c>
      <c r="E115" s="14" t="s">
        <v>63</v>
      </c>
    </row>
    <row r="116" spans="1:5" x14ac:dyDescent="0.2">
      <c r="A116" s="6" t="s">
        <v>39</v>
      </c>
      <c r="B116" s="7" t="s">
        <v>44</v>
      </c>
      <c r="C116" s="6">
        <v>2022</v>
      </c>
      <c r="D116" s="15" t="s">
        <v>63</v>
      </c>
      <c r="E116" s="14" t="s">
        <v>63</v>
      </c>
    </row>
    <row r="117" spans="1:5" x14ac:dyDescent="0.2">
      <c r="A117" s="6" t="s">
        <v>40</v>
      </c>
      <c r="B117" s="7" t="s">
        <v>44</v>
      </c>
      <c r="C117" s="6">
        <v>2022</v>
      </c>
      <c r="D117" s="15" t="s">
        <v>63</v>
      </c>
      <c r="E117" s="14" t="s">
        <v>63</v>
      </c>
    </row>
    <row r="118" spans="1:5" x14ac:dyDescent="0.2">
      <c r="A118" s="6" t="s">
        <v>41</v>
      </c>
      <c r="B118" s="7" t="s">
        <v>44</v>
      </c>
      <c r="C118" s="6">
        <v>2022</v>
      </c>
      <c r="D118" s="15" t="s">
        <v>63</v>
      </c>
      <c r="E118" s="14" t="s">
        <v>63</v>
      </c>
    </row>
    <row r="119" spans="1:5" x14ac:dyDescent="0.2">
      <c r="A119" s="6" t="s">
        <v>3</v>
      </c>
      <c r="B119" s="7" t="s">
        <v>45</v>
      </c>
      <c r="C119" s="6">
        <v>2022</v>
      </c>
      <c r="D119" s="11">
        <v>100</v>
      </c>
      <c r="E119" s="16">
        <v>3.1</v>
      </c>
    </row>
    <row r="120" spans="1:5" x14ac:dyDescent="0.2">
      <c r="A120" s="6" t="s">
        <v>4</v>
      </c>
      <c r="B120" s="7" t="s">
        <v>45</v>
      </c>
      <c r="C120" s="6">
        <v>2022</v>
      </c>
      <c r="D120" s="13">
        <v>89.7</v>
      </c>
      <c r="E120" s="16">
        <v>3.1</v>
      </c>
    </row>
    <row r="121" spans="1:5" x14ac:dyDescent="0.2">
      <c r="A121" s="6" t="s">
        <v>5</v>
      </c>
      <c r="B121" s="7" t="s">
        <v>45</v>
      </c>
      <c r="C121" s="6">
        <v>2022</v>
      </c>
      <c r="D121" s="13">
        <v>74.5</v>
      </c>
      <c r="E121" s="16">
        <v>3.2</v>
      </c>
    </row>
    <row r="122" spans="1:5" x14ac:dyDescent="0.2">
      <c r="A122" s="6" t="s">
        <v>6</v>
      </c>
      <c r="B122" s="7" t="s">
        <v>45</v>
      </c>
      <c r="C122" s="6">
        <v>2022</v>
      </c>
      <c r="D122" s="13">
        <v>23.8</v>
      </c>
      <c r="E122" s="16">
        <v>3.5</v>
      </c>
    </row>
    <row r="123" spans="1:5" x14ac:dyDescent="0.2">
      <c r="A123" s="6" t="s">
        <v>7</v>
      </c>
      <c r="B123" s="7" t="s">
        <v>45</v>
      </c>
      <c r="C123" s="6">
        <v>2022</v>
      </c>
      <c r="D123" s="13">
        <v>15.5</v>
      </c>
      <c r="E123" s="16">
        <v>3.6</v>
      </c>
    </row>
    <row r="124" spans="1:5" x14ac:dyDescent="0.2">
      <c r="A124" s="6" t="s">
        <v>8</v>
      </c>
      <c r="B124" s="7" t="s">
        <v>45</v>
      </c>
      <c r="C124" s="6">
        <v>2022</v>
      </c>
      <c r="D124" s="13">
        <v>8.3000000000000007</v>
      </c>
      <c r="E124" s="16">
        <v>3.2</v>
      </c>
    </row>
    <row r="125" spans="1:5" x14ac:dyDescent="0.2">
      <c r="A125" s="6" t="s">
        <v>9</v>
      </c>
      <c r="B125" s="7" t="s">
        <v>45</v>
      </c>
      <c r="C125" s="6">
        <v>2022</v>
      </c>
      <c r="D125" s="13">
        <v>50.7</v>
      </c>
      <c r="E125" s="12">
        <v>3</v>
      </c>
    </row>
    <row r="126" spans="1:5" x14ac:dyDescent="0.2">
      <c r="A126" s="6" t="s">
        <v>10</v>
      </c>
      <c r="B126" s="7" t="s">
        <v>45</v>
      </c>
      <c r="C126" s="6">
        <v>2022</v>
      </c>
      <c r="D126" s="13">
        <v>49.6</v>
      </c>
      <c r="E126" s="12">
        <v>3</v>
      </c>
    </row>
    <row r="127" spans="1:5" x14ac:dyDescent="0.2">
      <c r="A127" s="6" t="s">
        <v>11</v>
      </c>
      <c r="B127" s="7" t="s">
        <v>45</v>
      </c>
      <c r="C127" s="6">
        <v>2022</v>
      </c>
      <c r="D127" s="13">
        <v>1.1000000000000001</v>
      </c>
      <c r="E127" s="16">
        <v>2.6</v>
      </c>
    </row>
    <row r="128" spans="1:5" x14ac:dyDescent="0.2">
      <c r="A128" s="6" t="s">
        <v>12</v>
      </c>
      <c r="B128" s="7" t="s">
        <v>45</v>
      </c>
      <c r="C128" s="6">
        <v>2022</v>
      </c>
      <c r="D128" s="13">
        <v>66.2</v>
      </c>
      <c r="E128" s="16">
        <v>3.1</v>
      </c>
    </row>
    <row r="129" spans="1:5" x14ac:dyDescent="0.2">
      <c r="A129" s="6" t="s">
        <v>13</v>
      </c>
      <c r="B129" s="7" t="s">
        <v>45</v>
      </c>
      <c r="C129" s="6">
        <v>2022</v>
      </c>
      <c r="D129" s="13">
        <v>27.1</v>
      </c>
      <c r="E129" s="16">
        <v>3.4</v>
      </c>
    </row>
    <row r="130" spans="1:5" x14ac:dyDescent="0.2">
      <c r="A130" s="6" t="s">
        <v>14</v>
      </c>
      <c r="B130" s="7" t="s">
        <v>45</v>
      </c>
      <c r="C130" s="6">
        <v>2022</v>
      </c>
      <c r="D130" s="13">
        <v>23.9</v>
      </c>
      <c r="E130" s="16">
        <v>3.3</v>
      </c>
    </row>
    <row r="131" spans="1:5" x14ac:dyDescent="0.2">
      <c r="A131" s="6" t="s">
        <v>15</v>
      </c>
      <c r="B131" s="7" t="s">
        <v>45</v>
      </c>
      <c r="C131" s="6">
        <v>2022</v>
      </c>
      <c r="D131" s="13">
        <v>3.2</v>
      </c>
      <c r="E131" s="14" t="s">
        <v>63</v>
      </c>
    </row>
    <row r="132" spans="1:5" x14ac:dyDescent="0.2">
      <c r="A132" s="6" t="s">
        <v>16</v>
      </c>
      <c r="B132" s="7" t="s">
        <v>45</v>
      </c>
      <c r="C132" s="6">
        <v>2022</v>
      </c>
      <c r="D132" s="13">
        <v>3.2</v>
      </c>
      <c r="E132" s="14" t="s">
        <v>63</v>
      </c>
    </row>
    <row r="133" spans="1:5" x14ac:dyDescent="0.2">
      <c r="A133" s="6" t="s">
        <v>17</v>
      </c>
      <c r="B133" s="7" t="s">
        <v>45</v>
      </c>
      <c r="C133" s="6">
        <v>2022</v>
      </c>
      <c r="D133" s="11">
        <v>0</v>
      </c>
      <c r="E133" s="14" t="s">
        <v>63</v>
      </c>
    </row>
    <row r="134" spans="1:5" x14ac:dyDescent="0.2">
      <c r="A134" s="6" t="s">
        <v>18</v>
      </c>
      <c r="B134" s="7" t="s">
        <v>45</v>
      </c>
      <c r="C134" s="6">
        <v>2022</v>
      </c>
      <c r="D134" s="13">
        <v>95.7</v>
      </c>
      <c r="E134" s="16">
        <v>5.3</v>
      </c>
    </row>
    <row r="135" spans="1:5" x14ac:dyDescent="0.2">
      <c r="A135" s="6" t="s">
        <v>19</v>
      </c>
      <c r="B135" s="7" t="s">
        <v>45</v>
      </c>
      <c r="C135" s="6">
        <v>2022</v>
      </c>
      <c r="D135" s="13">
        <v>72.2</v>
      </c>
      <c r="E135" s="16">
        <v>5.6</v>
      </c>
    </row>
    <row r="136" spans="1:5" x14ac:dyDescent="0.2">
      <c r="A136" s="6" t="s">
        <v>20</v>
      </c>
      <c r="B136" s="7" t="s">
        <v>45</v>
      </c>
      <c r="C136" s="6">
        <v>2022</v>
      </c>
      <c r="D136" s="13">
        <v>23.6</v>
      </c>
      <c r="E136" s="16">
        <v>4.5999999999999996</v>
      </c>
    </row>
    <row r="137" spans="1:5" x14ac:dyDescent="0.2">
      <c r="A137" s="6" t="s">
        <v>21</v>
      </c>
      <c r="B137" s="7" t="s">
        <v>45</v>
      </c>
      <c r="C137" s="6">
        <v>2022</v>
      </c>
      <c r="D137" s="13">
        <v>97.4</v>
      </c>
      <c r="E137" s="16">
        <v>5.6</v>
      </c>
    </row>
    <row r="138" spans="1:5" x14ac:dyDescent="0.2">
      <c r="A138" s="6" t="s">
        <v>22</v>
      </c>
      <c r="B138" s="7" t="s">
        <v>45</v>
      </c>
      <c r="C138" s="6">
        <v>2022</v>
      </c>
      <c r="D138" s="13">
        <v>73.5</v>
      </c>
      <c r="E138" s="16">
        <v>5.7</v>
      </c>
    </row>
    <row r="139" spans="1:5" x14ac:dyDescent="0.2">
      <c r="A139" s="6" t="s">
        <v>23</v>
      </c>
      <c r="B139" s="7" t="s">
        <v>45</v>
      </c>
      <c r="C139" s="6">
        <v>2022</v>
      </c>
      <c r="D139" s="13">
        <v>23.8</v>
      </c>
      <c r="E139" s="16">
        <v>5.3</v>
      </c>
    </row>
    <row r="140" spans="1:5" x14ac:dyDescent="0.2">
      <c r="A140" s="6" t="s">
        <v>24</v>
      </c>
      <c r="B140" s="7" t="s">
        <v>45</v>
      </c>
      <c r="C140" s="6">
        <v>2022</v>
      </c>
      <c r="D140" s="15" t="s">
        <v>63</v>
      </c>
      <c r="E140" s="14" t="s">
        <v>63</v>
      </c>
    </row>
    <row r="141" spans="1:5" x14ac:dyDescent="0.2">
      <c r="A141" s="6" t="s">
        <v>25</v>
      </c>
      <c r="B141" s="7" t="s">
        <v>45</v>
      </c>
      <c r="C141" s="6">
        <v>2022</v>
      </c>
      <c r="D141" s="15" t="s">
        <v>63</v>
      </c>
      <c r="E141" s="14" t="s">
        <v>63</v>
      </c>
    </row>
    <row r="142" spans="1:5" x14ac:dyDescent="0.2">
      <c r="A142" s="6" t="s">
        <v>26</v>
      </c>
      <c r="B142" s="7" t="s">
        <v>45</v>
      </c>
      <c r="C142" s="6">
        <v>2022</v>
      </c>
      <c r="D142" s="15" t="s">
        <v>63</v>
      </c>
      <c r="E142" s="14" t="s">
        <v>63</v>
      </c>
    </row>
    <row r="143" spans="1:5" x14ac:dyDescent="0.2">
      <c r="A143" s="6" t="s">
        <v>27</v>
      </c>
      <c r="B143" s="7" t="s">
        <v>45</v>
      </c>
      <c r="C143" s="6">
        <v>2022</v>
      </c>
      <c r="D143" s="13">
        <v>48.3</v>
      </c>
      <c r="E143" s="16">
        <v>3.2</v>
      </c>
    </row>
    <row r="144" spans="1:5" x14ac:dyDescent="0.2">
      <c r="A144" s="6" t="s">
        <v>28</v>
      </c>
      <c r="B144" s="7" t="s">
        <v>45</v>
      </c>
      <c r="C144" s="6">
        <v>2022</v>
      </c>
      <c r="D144" s="13">
        <v>36.1</v>
      </c>
      <c r="E144" s="12">
        <v>3</v>
      </c>
    </row>
    <row r="145" spans="1:5" x14ac:dyDescent="0.2">
      <c r="A145" s="6" t="s">
        <v>29</v>
      </c>
      <c r="B145" s="7" t="s">
        <v>45</v>
      </c>
      <c r="C145" s="6">
        <v>2022</v>
      </c>
      <c r="D145" s="13">
        <v>12.2</v>
      </c>
      <c r="E145" s="12">
        <v>4</v>
      </c>
    </row>
    <row r="146" spans="1:5" x14ac:dyDescent="0.2">
      <c r="A146" s="6" t="s">
        <v>30</v>
      </c>
      <c r="B146" s="7" t="s">
        <v>45</v>
      </c>
      <c r="C146" s="6">
        <v>2022</v>
      </c>
      <c r="D146" s="13">
        <v>42.5</v>
      </c>
      <c r="E146" s="16">
        <v>3.1</v>
      </c>
    </row>
    <row r="147" spans="1:5" x14ac:dyDescent="0.2">
      <c r="A147" s="6" t="s">
        <v>31</v>
      </c>
      <c r="B147" s="7" t="s">
        <v>45</v>
      </c>
      <c r="C147" s="6">
        <v>2022</v>
      </c>
      <c r="D147" s="13">
        <v>9.1999999999999993</v>
      </c>
      <c r="E147" s="16">
        <v>2.6</v>
      </c>
    </row>
    <row r="148" spans="1:5" x14ac:dyDescent="0.2">
      <c r="A148" s="6" t="s">
        <v>32</v>
      </c>
      <c r="B148" s="7" t="s">
        <v>45</v>
      </c>
      <c r="C148" s="6">
        <v>2022</v>
      </c>
      <c r="D148" s="13">
        <v>13.1</v>
      </c>
      <c r="E148" s="12">
        <v>3</v>
      </c>
    </row>
    <row r="149" spans="1:5" x14ac:dyDescent="0.2">
      <c r="A149" s="6" t="s">
        <v>33</v>
      </c>
      <c r="B149" s="7" t="s">
        <v>45</v>
      </c>
      <c r="C149" s="6">
        <v>2022</v>
      </c>
      <c r="D149" s="13">
        <v>3.9</v>
      </c>
      <c r="E149" s="16">
        <v>4.9000000000000004</v>
      </c>
    </row>
    <row r="150" spans="1:5" x14ac:dyDescent="0.2">
      <c r="A150" s="6" t="s">
        <v>34</v>
      </c>
      <c r="B150" s="7" t="s">
        <v>45</v>
      </c>
      <c r="C150" s="6">
        <v>2022</v>
      </c>
      <c r="D150" s="13">
        <v>10.3</v>
      </c>
      <c r="E150" s="16">
        <v>3.2</v>
      </c>
    </row>
    <row r="151" spans="1:5" x14ac:dyDescent="0.2">
      <c r="A151" s="6" t="s">
        <v>35</v>
      </c>
      <c r="B151" s="7" t="s">
        <v>45</v>
      </c>
      <c r="C151" s="6">
        <v>2022</v>
      </c>
      <c r="D151" s="11">
        <v>11</v>
      </c>
      <c r="E151" s="14" t="s">
        <v>63</v>
      </c>
    </row>
    <row r="152" spans="1:5" x14ac:dyDescent="0.2">
      <c r="A152" s="6" t="s">
        <v>36</v>
      </c>
      <c r="B152" s="7" t="s">
        <v>45</v>
      </c>
      <c r="C152" s="6">
        <v>2022</v>
      </c>
      <c r="D152" s="13">
        <v>0.8</v>
      </c>
      <c r="E152" s="14" t="s">
        <v>63</v>
      </c>
    </row>
    <row r="153" spans="1:5" x14ac:dyDescent="0.2">
      <c r="A153" s="6" t="s">
        <v>37</v>
      </c>
      <c r="B153" s="7" t="s">
        <v>45</v>
      </c>
      <c r="C153" s="6">
        <v>2022</v>
      </c>
      <c r="D153" s="11">
        <v>0</v>
      </c>
      <c r="E153" s="14" t="s">
        <v>63</v>
      </c>
    </row>
    <row r="154" spans="1:5" x14ac:dyDescent="0.2">
      <c r="A154" s="6" t="s">
        <v>38</v>
      </c>
      <c r="B154" s="7" t="s">
        <v>45</v>
      </c>
      <c r="C154" s="6">
        <v>2022</v>
      </c>
      <c r="D154" s="11">
        <v>0</v>
      </c>
      <c r="E154" s="14" t="s">
        <v>63</v>
      </c>
    </row>
    <row r="155" spans="1:5" x14ac:dyDescent="0.2">
      <c r="A155" s="6" t="s">
        <v>39</v>
      </c>
      <c r="B155" s="7" t="s">
        <v>45</v>
      </c>
      <c r="C155" s="6">
        <v>2022</v>
      </c>
      <c r="D155" s="11">
        <v>0</v>
      </c>
      <c r="E155" s="14" t="s">
        <v>63</v>
      </c>
    </row>
    <row r="156" spans="1:5" x14ac:dyDescent="0.2">
      <c r="A156" s="6" t="s">
        <v>40</v>
      </c>
      <c r="B156" s="7" t="s">
        <v>45</v>
      </c>
      <c r="C156" s="6">
        <v>2022</v>
      </c>
      <c r="D156" s="13">
        <v>101.6</v>
      </c>
      <c r="E156" s="16">
        <v>3.2</v>
      </c>
    </row>
    <row r="157" spans="1:5" x14ac:dyDescent="0.2">
      <c r="A157" s="6" t="s">
        <v>41</v>
      </c>
      <c r="B157" s="7" t="s">
        <v>45</v>
      </c>
      <c r="C157" s="6">
        <v>2022</v>
      </c>
      <c r="D157" s="13">
        <v>197.4</v>
      </c>
      <c r="E157" s="12">
        <v>4</v>
      </c>
    </row>
    <row r="158" spans="1:5" x14ac:dyDescent="0.2">
      <c r="A158" s="6" t="s">
        <v>3</v>
      </c>
      <c r="B158" s="7" t="s">
        <v>46</v>
      </c>
      <c r="C158" s="6">
        <v>2022</v>
      </c>
      <c r="D158" s="11">
        <v>100</v>
      </c>
      <c r="E158" s="16">
        <v>1.8</v>
      </c>
    </row>
    <row r="159" spans="1:5" x14ac:dyDescent="0.2">
      <c r="A159" s="6" t="s">
        <v>4</v>
      </c>
      <c r="B159" s="7" t="s">
        <v>46</v>
      </c>
      <c r="C159" s="6">
        <v>2022</v>
      </c>
      <c r="D159" s="13">
        <v>88.1</v>
      </c>
      <c r="E159" s="16">
        <v>1.8</v>
      </c>
    </row>
    <row r="160" spans="1:5" x14ac:dyDescent="0.2">
      <c r="A160" s="6" t="s">
        <v>5</v>
      </c>
      <c r="B160" s="7" t="s">
        <v>46</v>
      </c>
      <c r="C160" s="6">
        <v>2022</v>
      </c>
      <c r="D160" s="11">
        <v>65</v>
      </c>
      <c r="E160" s="16">
        <v>1.6</v>
      </c>
    </row>
    <row r="161" spans="1:5" x14ac:dyDescent="0.2">
      <c r="A161" s="6" t="s">
        <v>6</v>
      </c>
      <c r="B161" s="7" t="s">
        <v>46</v>
      </c>
      <c r="C161" s="6">
        <v>2022</v>
      </c>
      <c r="D161" s="13">
        <v>21.8</v>
      </c>
      <c r="E161" s="16">
        <v>1.8</v>
      </c>
    </row>
    <row r="162" spans="1:5" x14ac:dyDescent="0.2">
      <c r="A162" s="6" t="s">
        <v>7</v>
      </c>
      <c r="B162" s="7" t="s">
        <v>46</v>
      </c>
      <c r="C162" s="6">
        <v>2022</v>
      </c>
      <c r="D162" s="13">
        <v>15.3</v>
      </c>
      <c r="E162" s="16">
        <v>2.1</v>
      </c>
    </row>
    <row r="163" spans="1:5" x14ac:dyDescent="0.2">
      <c r="A163" s="6" t="s">
        <v>8</v>
      </c>
      <c r="B163" s="7" t="s">
        <v>46</v>
      </c>
      <c r="C163" s="6">
        <v>2022</v>
      </c>
      <c r="D163" s="13">
        <v>6.5</v>
      </c>
      <c r="E163" s="16">
        <v>1.5</v>
      </c>
    </row>
    <row r="164" spans="1:5" x14ac:dyDescent="0.2">
      <c r="A164" s="6" t="s">
        <v>9</v>
      </c>
      <c r="B164" s="7" t="s">
        <v>46</v>
      </c>
      <c r="C164" s="6">
        <v>2022</v>
      </c>
      <c r="D164" s="13">
        <v>43.2</v>
      </c>
      <c r="E164" s="16">
        <v>1.5</v>
      </c>
    </row>
    <row r="165" spans="1:5" x14ac:dyDescent="0.2">
      <c r="A165" s="6" t="s">
        <v>10</v>
      </c>
      <c r="B165" s="7" t="s">
        <v>46</v>
      </c>
      <c r="C165" s="6">
        <v>2022</v>
      </c>
      <c r="D165" s="11">
        <v>42</v>
      </c>
      <c r="E165" s="16">
        <v>1.5</v>
      </c>
    </row>
    <row r="166" spans="1:5" x14ac:dyDescent="0.2">
      <c r="A166" s="6" t="s">
        <v>11</v>
      </c>
      <c r="B166" s="7" t="s">
        <v>46</v>
      </c>
      <c r="C166" s="6">
        <v>2022</v>
      </c>
      <c r="D166" s="13">
        <v>1.3</v>
      </c>
      <c r="E166" s="16">
        <v>1.8</v>
      </c>
    </row>
    <row r="167" spans="1:5" x14ac:dyDescent="0.2">
      <c r="A167" s="6" t="s">
        <v>12</v>
      </c>
      <c r="B167" s="7" t="s">
        <v>46</v>
      </c>
      <c r="C167" s="6">
        <v>2022</v>
      </c>
      <c r="D167" s="13">
        <v>58.6</v>
      </c>
      <c r="E167" s="16">
        <v>1.6</v>
      </c>
    </row>
    <row r="168" spans="1:5" x14ac:dyDescent="0.2">
      <c r="A168" s="6" t="s">
        <v>13</v>
      </c>
      <c r="B168" s="7" t="s">
        <v>46</v>
      </c>
      <c r="C168" s="6">
        <v>2022</v>
      </c>
      <c r="D168" s="13">
        <v>23.9</v>
      </c>
      <c r="E168" s="16">
        <v>1.7</v>
      </c>
    </row>
    <row r="169" spans="1:5" x14ac:dyDescent="0.2">
      <c r="A169" s="6" t="s">
        <v>14</v>
      </c>
      <c r="B169" s="7" t="s">
        <v>46</v>
      </c>
      <c r="C169" s="6">
        <v>2022</v>
      </c>
      <c r="D169" s="13">
        <v>21.7</v>
      </c>
      <c r="E169" s="16">
        <v>1.7</v>
      </c>
    </row>
    <row r="170" spans="1:5" x14ac:dyDescent="0.2">
      <c r="A170" s="6" t="s">
        <v>15</v>
      </c>
      <c r="B170" s="7" t="s">
        <v>46</v>
      </c>
      <c r="C170" s="6">
        <v>2022</v>
      </c>
      <c r="D170" s="13">
        <v>2.1</v>
      </c>
      <c r="E170" s="14" t="s">
        <v>63</v>
      </c>
    </row>
    <row r="171" spans="1:5" x14ac:dyDescent="0.2">
      <c r="A171" s="6" t="s">
        <v>16</v>
      </c>
      <c r="B171" s="7" t="s">
        <v>46</v>
      </c>
      <c r="C171" s="6">
        <v>2022</v>
      </c>
      <c r="D171" s="11">
        <v>2</v>
      </c>
      <c r="E171" s="14" t="s">
        <v>63</v>
      </c>
    </row>
    <row r="172" spans="1:5" x14ac:dyDescent="0.2">
      <c r="A172" s="6" t="s">
        <v>17</v>
      </c>
      <c r="B172" s="7" t="s">
        <v>46</v>
      </c>
      <c r="C172" s="6">
        <v>2022</v>
      </c>
      <c r="D172" s="13">
        <v>0.1</v>
      </c>
      <c r="E172" s="14" t="s">
        <v>63</v>
      </c>
    </row>
    <row r="173" spans="1:5" x14ac:dyDescent="0.2">
      <c r="A173" s="6" t="s">
        <v>18</v>
      </c>
      <c r="B173" s="7" t="s">
        <v>46</v>
      </c>
      <c r="C173" s="6">
        <v>2022</v>
      </c>
      <c r="D173" s="11">
        <v>70</v>
      </c>
      <c r="E173" s="16">
        <v>2.2000000000000002</v>
      </c>
    </row>
    <row r="174" spans="1:5" x14ac:dyDescent="0.2">
      <c r="A174" s="6" t="s">
        <v>19</v>
      </c>
      <c r="B174" s="7" t="s">
        <v>46</v>
      </c>
      <c r="C174" s="6">
        <v>2022</v>
      </c>
      <c r="D174" s="13">
        <v>37.1</v>
      </c>
      <c r="E174" s="16">
        <v>1.6</v>
      </c>
    </row>
    <row r="175" spans="1:5" x14ac:dyDescent="0.2">
      <c r="A175" s="6" t="s">
        <v>20</v>
      </c>
      <c r="B175" s="7" t="s">
        <v>46</v>
      </c>
      <c r="C175" s="6">
        <v>2022</v>
      </c>
      <c r="D175" s="13">
        <v>32.9</v>
      </c>
      <c r="E175" s="16">
        <v>3.7</v>
      </c>
    </row>
    <row r="176" spans="1:5" x14ac:dyDescent="0.2">
      <c r="A176" s="6" t="s">
        <v>21</v>
      </c>
      <c r="B176" s="7" t="s">
        <v>46</v>
      </c>
      <c r="C176" s="6">
        <v>2022</v>
      </c>
      <c r="D176" s="13">
        <v>58.9</v>
      </c>
      <c r="E176" s="16">
        <v>1.9</v>
      </c>
    </row>
    <row r="177" spans="1:5" x14ac:dyDescent="0.2">
      <c r="A177" s="6" t="s">
        <v>22</v>
      </c>
      <c r="B177" s="7" t="s">
        <v>46</v>
      </c>
      <c r="C177" s="6">
        <v>2022</v>
      </c>
      <c r="D177" s="13">
        <v>33.9</v>
      </c>
      <c r="E177" s="16">
        <v>1.5</v>
      </c>
    </row>
    <row r="178" spans="1:5" x14ac:dyDescent="0.2">
      <c r="A178" s="6" t="s">
        <v>23</v>
      </c>
      <c r="B178" s="7" t="s">
        <v>46</v>
      </c>
      <c r="C178" s="6">
        <v>2022</v>
      </c>
      <c r="D178" s="11">
        <v>25</v>
      </c>
      <c r="E178" s="16">
        <v>3.2</v>
      </c>
    </row>
    <row r="179" spans="1:5" x14ac:dyDescent="0.2">
      <c r="A179" s="6" t="s">
        <v>24</v>
      </c>
      <c r="B179" s="7" t="s">
        <v>46</v>
      </c>
      <c r="C179" s="6">
        <v>2022</v>
      </c>
      <c r="D179" s="15" t="s">
        <v>63</v>
      </c>
      <c r="E179" s="14" t="s">
        <v>63</v>
      </c>
    </row>
    <row r="180" spans="1:5" x14ac:dyDescent="0.2">
      <c r="A180" s="6" t="s">
        <v>25</v>
      </c>
      <c r="B180" s="7" t="s">
        <v>46</v>
      </c>
      <c r="C180" s="6">
        <v>2022</v>
      </c>
      <c r="D180" s="15" t="s">
        <v>63</v>
      </c>
      <c r="E180" s="14" t="s">
        <v>63</v>
      </c>
    </row>
    <row r="181" spans="1:5" x14ac:dyDescent="0.2">
      <c r="A181" s="6" t="s">
        <v>26</v>
      </c>
      <c r="B181" s="7" t="s">
        <v>46</v>
      </c>
      <c r="C181" s="6">
        <v>2022</v>
      </c>
      <c r="D181" s="15" t="s">
        <v>63</v>
      </c>
      <c r="E181" s="14" t="s">
        <v>63</v>
      </c>
    </row>
    <row r="182" spans="1:5" x14ac:dyDescent="0.2">
      <c r="A182" s="6" t="s">
        <v>27</v>
      </c>
      <c r="B182" s="7" t="s">
        <v>46</v>
      </c>
      <c r="C182" s="6">
        <v>2022</v>
      </c>
      <c r="D182" s="13">
        <v>48.6</v>
      </c>
      <c r="E182" s="16">
        <v>1.9</v>
      </c>
    </row>
    <row r="183" spans="1:5" x14ac:dyDescent="0.2">
      <c r="A183" s="6" t="s">
        <v>28</v>
      </c>
      <c r="B183" s="7" t="s">
        <v>46</v>
      </c>
      <c r="C183" s="6">
        <v>2022</v>
      </c>
      <c r="D183" s="13">
        <v>44.8</v>
      </c>
      <c r="E183" s="16">
        <v>2.2000000000000002</v>
      </c>
    </row>
    <row r="184" spans="1:5" x14ac:dyDescent="0.2">
      <c r="A184" s="6" t="s">
        <v>29</v>
      </c>
      <c r="B184" s="7" t="s">
        <v>46</v>
      </c>
      <c r="C184" s="6">
        <v>2022</v>
      </c>
      <c r="D184" s="13">
        <v>3.8</v>
      </c>
      <c r="E184" s="16">
        <v>0.7</v>
      </c>
    </row>
    <row r="185" spans="1:5" x14ac:dyDescent="0.2">
      <c r="A185" s="6" t="s">
        <v>30</v>
      </c>
      <c r="B185" s="7" t="s">
        <v>46</v>
      </c>
      <c r="C185" s="6">
        <v>2022</v>
      </c>
      <c r="D185" s="13">
        <v>38.6</v>
      </c>
      <c r="E185" s="16">
        <v>1.6</v>
      </c>
    </row>
    <row r="186" spans="1:5" x14ac:dyDescent="0.2">
      <c r="A186" s="6" t="s">
        <v>31</v>
      </c>
      <c r="B186" s="7" t="s">
        <v>46</v>
      </c>
      <c r="C186" s="6">
        <v>2022</v>
      </c>
      <c r="D186" s="13">
        <v>12.8</v>
      </c>
      <c r="E186" s="16">
        <v>2.1</v>
      </c>
    </row>
    <row r="187" spans="1:5" x14ac:dyDescent="0.2">
      <c r="A187" s="6" t="s">
        <v>32</v>
      </c>
      <c r="B187" s="7" t="s">
        <v>46</v>
      </c>
      <c r="C187" s="6">
        <v>2022</v>
      </c>
      <c r="D187" s="13">
        <v>14.5</v>
      </c>
      <c r="E187" s="16">
        <v>1.9</v>
      </c>
    </row>
    <row r="188" spans="1:5" x14ac:dyDescent="0.2">
      <c r="A188" s="6" t="s">
        <v>33</v>
      </c>
      <c r="B188" s="7" t="s">
        <v>46</v>
      </c>
      <c r="C188" s="6">
        <v>2022</v>
      </c>
      <c r="D188" s="13">
        <v>1.6</v>
      </c>
      <c r="E188" s="16">
        <v>1.2</v>
      </c>
    </row>
    <row r="189" spans="1:5" x14ac:dyDescent="0.2">
      <c r="A189" s="6" t="s">
        <v>34</v>
      </c>
      <c r="B189" s="7" t="s">
        <v>46</v>
      </c>
      <c r="C189" s="6">
        <v>2022</v>
      </c>
      <c r="D189" s="13">
        <v>11.9</v>
      </c>
      <c r="E189" s="16">
        <v>2.1</v>
      </c>
    </row>
    <row r="190" spans="1:5" x14ac:dyDescent="0.2">
      <c r="A190" s="6" t="s">
        <v>35</v>
      </c>
      <c r="B190" s="7" t="s">
        <v>46</v>
      </c>
      <c r="C190" s="6">
        <v>2022</v>
      </c>
      <c r="D190" s="13">
        <v>12.4</v>
      </c>
      <c r="E190" s="14" t="s">
        <v>63</v>
      </c>
    </row>
    <row r="191" spans="1:5" x14ac:dyDescent="0.2">
      <c r="A191" s="6" t="s">
        <v>36</v>
      </c>
      <c r="B191" s="7" t="s">
        <v>46</v>
      </c>
      <c r="C191" s="6">
        <v>2022</v>
      </c>
      <c r="D191" s="13">
        <v>0.5</v>
      </c>
      <c r="E191" s="14" t="s">
        <v>63</v>
      </c>
    </row>
    <row r="192" spans="1:5" x14ac:dyDescent="0.2">
      <c r="A192" s="6" t="s">
        <v>37</v>
      </c>
      <c r="B192" s="7" t="s">
        <v>46</v>
      </c>
      <c r="C192" s="6">
        <v>2022</v>
      </c>
      <c r="D192" s="11">
        <v>0</v>
      </c>
      <c r="E192" s="14" t="s">
        <v>63</v>
      </c>
    </row>
    <row r="193" spans="1:5" x14ac:dyDescent="0.2">
      <c r="A193" s="6" t="s">
        <v>38</v>
      </c>
      <c r="B193" s="7" t="s">
        <v>46</v>
      </c>
      <c r="C193" s="6">
        <v>2022</v>
      </c>
      <c r="D193" s="11">
        <v>0</v>
      </c>
      <c r="E193" s="14" t="s">
        <v>63</v>
      </c>
    </row>
    <row r="194" spans="1:5" x14ac:dyDescent="0.2">
      <c r="A194" s="6" t="s">
        <v>39</v>
      </c>
      <c r="B194" s="7" t="s">
        <v>46</v>
      </c>
      <c r="C194" s="6">
        <v>2022</v>
      </c>
      <c r="D194" s="11">
        <v>0</v>
      </c>
      <c r="E194" s="14" t="s">
        <v>63</v>
      </c>
    </row>
    <row r="195" spans="1:5" x14ac:dyDescent="0.2">
      <c r="A195" s="6" t="s">
        <v>40</v>
      </c>
      <c r="B195" s="7" t="s">
        <v>46</v>
      </c>
      <c r="C195" s="6">
        <v>2022</v>
      </c>
      <c r="D195" s="13">
        <v>88.9</v>
      </c>
      <c r="E195" s="16">
        <v>1.6</v>
      </c>
    </row>
    <row r="196" spans="1:5" x14ac:dyDescent="0.2">
      <c r="A196" s="6" t="s">
        <v>41</v>
      </c>
      <c r="B196" s="7" t="s">
        <v>46</v>
      </c>
      <c r="C196" s="6">
        <v>2022</v>
      </c>
      <c r="D196" s="13">
        <v>158.9</v>
      </c>
      <c r="E196" s="16">
        <v>1.8</v>
      </c>
    </row>
    <row r="197" spans="1:5" x14ac:dyDescent="0.2">
      <c r="A197" s="6" t="s">
        <v>3</v>
      </c>
      <c r="B197" s="7" t="s">
        <v>47</v>
      </c>
      <c r="C197" s="6">
        <v>2022</v>
      </c>
      <c r="D197" s="11">
        <v>100</v>
      </c>
      <c r="E197" s="16">
        <v>21.8</v>
      </c>
    </row>
    <row r="198" spans="1:5" x14ac:dyDescent="0.2">
      <c r="A198" s="6" t="s">
        <v>4</v>
      </c>
      <c r="B198" s="7" t="s">
        <v>47</v>
      </c>
      <c r="C198" s="6">
        <v>2022</v>
      </c>
      <c r="D198" s="13">
        <v>90.5</v>
      </c>
      <c r="E198" s="16">
        <v>21.9</v>
      </c>
    </row>
    <row r="199" spans="1:5" x14ac:dyDescent="0.2">
      <c r="A199" s="6" t="s">
        <v>5</v>
      </c>
      <c r="B199" s="7" t="s">
        <v>47</v>
      </c>
      <c r="C199" s="6">
        <v>2022</v>
      </c>
      <c r="D199" s="11">
        <v>73</v>
      </c>
      <c r="E199" s="16">
        <v>21.6</v>
      </c>
    </row>
    <row r="200" spans="1:5" x14ac:dyDescent="0.2">
      <c r="A200" s="6" t="s">
        <v>6</v>
      </c>
      <c r="B200" s="7" t="s">
        <v>47</v>
      </c>
      <c r="C200" s="6">
        <v>2022</v>
      </c>
      <c r="D200" s="13">
        <v>21.9</v>
      </c>
      <c r="E200" s="16">
        <v>22.4</v>
      </c>
    </row>
    <row r="201" spans="1:5" x14ac:dyDescent="0.2">
      <c r="A201" s="6" t="s">
        <v>7</v>
      </c>
      <c r="B201" s="7" t="s">
        <v>47</v>
      </c>
      <c r="C201" s="6">
        <v>2022</v>
      </c>
      <c r="D201" s="11">
        <v>14</v>
      </c>
      <c r="E201" s="16">
        <v>22.7</v>
      </c>
    </row>
    <row r="202" spans="1:5" x14ac:dyDescent="0.2">
      <c r="A202" s="6" t="s">
        <v>8</v>
      </c>
      <c r="B202" s="7" t="s">
        <v>47</v>
      </c>
      <c r="C202" s="6">
        <v>2022</v>
      </c>
      <c r="D202" s="11">
        <v>8</v>
      </c>
      <c r="E202" s="16">
        <v>21.9</v>
      </c>
    </row>
    <row r="203" spans="1:5" x14ac:dyDescent="0.2">
      <c r="A203" s="6" t="s">
        <v>9</v>
      </c>
      <c r="B203" s="7" t="s">
        <v>47</v>
      </c>
      <c r="C203" s="6">
        <v>2022</v>
      </c>
      <c r="D203" s="13">
        <v>51.1</v>
      </c>
      <c r="E203" s="16">
        <v>21.3</v>
      </c>
    </row>
    <row r="204" spans="1:5" x14ac:dyDescent="0.2">
      <c r="A204" s="6" t="s">
        <v>10</v>
      </c>
      <c r="B204" s="7" t="s">
        <v>47</v>
      </c>
      <c r="C204" s="6">
        <v>2022</v>
      </c>
      <c r="D204" s="13">
        <v>49.6</v>
      </c>
      <c r="E204" s="16">
        <v>21.2</v>
      </c>
    </row>
    <row r="205" spans="1:5" x14ac:dyDescent="0.2">
      <c r="A205" s="6" t="s">
        <v>11</v>
      </c>
      <c r="B205" s="7" t="s">
        <v>47</v>
      </c>
      <c r="C205" s="6">
        <v>2022</v>
      </c>
      <c r="D205" s="13">
        <v>1.5</v>
      </c>
      <c r="E205" s="16">
        <v>24.7</v>
      </c>
    </row>
    <row r="206" spans="1:5" x14ac:dyDescent="0.2">
      <c r="A206" s="6" t="s">
        <v>12</v>
      </c>
      <c r="B206" s="7" t="s">
        <v>47</v>
      </c>
      <c r="C206" s="6">
        <v>2022</v>
      </c>
      <c r="D206" s="11">
        <v>65</v>
      </c>
      <c r="E206" s="16">
        <v>21.6</v>
      </c>
    </row>
    <row r="207" spans="1:5" x14ac:dyDescent="0.2">
      <c r="A207" s="6" t="s">
        <v>13</v>
      </c>
      <c r="B207" s="7" t="s">
        <v>47</v>
      </c>
      <c r="C207" s="6">
        <v>2022</v>
      </c>
      <c r="D207" s="11">
        <v>25</v>
      </c>
      <c r="E207" s="16">
        <v>22.1</v>
      </c>
    </row>
    <row r="208" spans="1:5" x14ac:dyDescent="0.2">
      <c r="A208" s="6" t="s">
        <v>14</v>
      </c>
      <c r="B208" s="7" t="s">
        <v>47</v>
      </c>
      <c r="C208" s="6">
        <v>2022</v>
      </c>
      <c r="D208" s="13">
        <v>22.1</v>
      </c>
      <c r="E208" s="16">
        <v>21.4</v>
      </c>
    </row>
    <row r="209" spans="1:5" x14ac:dyDescent="0.2">
      <c r="A209" s="6" t="s">
        <v>15</v>
      </c>
      <c r="B209" s="7" t="s">
        <v>47</v>
      </c>
      <c r="C209" s="6">
        <v>2022</v>
      </c>
      <c r="D209" s="13">
        <v>2.9</v>
      </c>
      <c r="E209" s="14" t="s">
        <v>63</v>
      </c>
    </row>
    <row r="210" spans="1:5" x14ac:dyDescent="0.2">
      <c r="A210" s="6" t="s">
        <v>16</v>
      </c>
      <c r="B210" s="7" t="s">
        <v>47</v>
      </c>
      <c r="C210" s="6">
        <v>2022</v>
      </c>
      <c r="D210" s="13">
        <v>2.7</v>
      </c>
      <c r="E210" s="14" t="s">
        <v>63</v>
      </c>
    </row>
    <row r="211" spans="1:5" x14ac:dyDescent="0.2">
      <c r="A211" s="6" t="s">
        <v>17</v>
      </c>
      <c r="B211" s="7" t="s">
        <v>47</v>
      </c>
      <c r="C211" s="6">
        <v>2022</v>
      </c>
      <c r="D211" s="13">
        <v>0.3</v>
      </c>
      <c r="E211" s="14" t="s">
        <v>63</v>
      </c>
    </row>
    <row r="212" spans="1:5" x14ac:dyDescent="0.2">
      <c r="A212" s="6" t="s">
        <v>18</v>
      </c>
      <c r="B212" s="7" t="s">
        <v>47</v>
      </c>
      <c r="C212" s="6">
        <v>2022</v>
      </c>
      <c r="D212" s="13">
        <v>50.9</v>
      </c>
      <c r="E212" s="16">
        <v>19.7</v>
      </c>
    </row>
    <row r="213" spans="1:5" x14ac:dyDescent="0.2">
      <c r="A213" s="6" t="s">
        <v>19</v>
      </c>
      <c r="B213" s="7" t="s">
        <v>47</v>
      </c>
      <c r="C213" s="6">
        <v>2022</v>
      </c>
      <c r="D213" s="13">
        <v>40.4</v>
      </c>
      <c r="E213" s="16">
        <v>21.8</v>
      </c>
    </row>
    <row r="214" spans="1:5" x14ac:dyDescent="0.2">
      <c r="A214" s="6" t="s">
        <v>20</v>
      </c>
      <c r="B214" s="7" t="s">
        <v>47</v>
      </c>
      <c r="C214" s="6">
        <v>2022</v>
      </c>
      <c r="D214" s="13">
        <v>10.5</v>
      </c>
      <c r="E214" s="16">
        <v>14.4</v>
      </c>
    </row>
    <row r="215" spans="1:5" x14ac:dyDescent="0.2">
      <c r="A215" s="6" t="s">
        <v>21</v>
      </c>
      <c r="B215" s="7" t="s">
        <v>47</v>
      </c>
      <c r="C215" s="6">
        <v>2022</v>
      </c>
      <c r="D215" s="11">
        <v>49</v>
      </c>
      <c r="E215" s="16">
        <v>19.600000000000001</v>
      </c>
    </row>
    <row r="216" spans="1:5" x14ac:dyDescent="0.2">
      <c r="A216" s="6" t="s">
        <v>22</v>
      </c>
      <c r="B216" s="7" t="s">
        <v>47</v>
      </c>
      <c r="C216" s="6">
        <v>2022</v>
      </c>
      <c r="D216" s="13">
        <v>37.6</v>
      </c>
      <c r="E216" s="16">
        <v>20.3</v>
      </c>
    </row>
    <row r="217" spans="1:5" x14ac:dyDescent="0.2">
      <c r="A217" s="6" t="s">
        <v>23</v>
      </c>
      <c r="B217" s="7" t="s">
        <v>47</v>
      </c>
      <c r="C217" s="6">
        <v>2022</v>
      </c>
      <c r="D217" s="13">
        <v>11.3</v>
      </c>
      <c r="E217" s="16">
        <v>17.600000000000001</v>
      </c>
    </row>
    <row r="218" spans="1:5" x14ac:dyDescent="0.2">
      <c r="A218" s="6" t="s">
        <v>24</v>
      </c>
      <c r="B218" s="7" t="s">
        <v>47</v>
      </c>
      <c r="C218" s="6">
        <v>2022</v>
      </c>
      <c r="D218" s="15" t="s">
        <v>63</v>
      </c>
      <c r="E218" s="14" t="s">
        <v>63</v>
      </c>
    </row>
    <row r="219" spans="1:5" x14ac:dyDescent="0.2">
      <c r="A219" s="6" t="s">
        <v>25</v>
      </c>
      <c r="B219" s="7" t="s">
        <v>47</v>
      </c>
      <c r="C219" s="6">
        <v>2022</v>
      </c>
      <c r="D219" s="15" t="s">
        <v>63</v>
      </c>
      <c r="E219" s="14" t="s">
        <v>63</v>
      </c>
    </row>
    <row r="220" spans="1:5" x14ac:dyDescent="0.2">
      <c r="A220" s="6" t="s">
        <v>26</v>
      </c>
      <c r="B220" s="7" t="s">
        <v>47</v>
      </c>
      <c r="C220" s="6">
        <v>2022</v>
      </c>
      <c r="D220" s="15" t="s">
        <v>63</v>
      </c>
      <c r="E220" s="14" t="s">
        <v>63</v>
      </c>
    </row>
    <row r="221" spans="1:5" x14ac:dyDescent="0.2">
      <c r="A221" s="6" t="s">
        <v>27</v>
      </c>
      <c r="B221" s="7" t="s">
        <v>47</v>
      </c>
      <c r="C221" s="6">
        <v>2022</v>
      </c>
      <c r="D221" s="13">
        <v>52.1</v>
      </c>
      <c r="E221" s="16">
        <v>24.2</v>
      </c>
    </row>
    <row r="222" spans="1:5" x14ac:dyDescent="0.2">
      <c r="A222" s="6" t="s">
        <v>28</v>
      </c>
      <c r="B222" s="7" t="s">
        <v>47</v>
      </c>
      <c r="C222" s="6">
        <v>2022</v>
      </c>
      <c r="D222" s="13">
        <v>42.8</v>
      </c>
      <c r="E222" s="12">
        <v>25</v>
      </c>
    </row>
    <row r="223" spans="1:5" x14ac:dyDescent="0.2">
      <c r="A223" s="6" t="s">
        <v>29</v>
      </c>
      <c r="B223" s="7" t="s">
        <v>47</v>
      </c>
      <c r="C223" s="6">
        <v>2022</v>
      </c>
      <c r="D223" s="13">
        <v>9.3000000000000007</v>
      </c>
      <c r="E223" s="16">
        <v>21.2</v>
      </c>
    </row>
    <row r="224" spans="1:5" x14ac:dyDescent="0.2">
      <c r="A224" s="6" t="s">
        <v>30</v>
      </c>
      <c r="B224" s="7" t="s">
        <v>47</v>
      </c>
      <c r="C224" s="6">
        <v>2022</v>
      </c>
      <c r="D224" s="13">
        <v>38.799999999999997</v>
      </c>
      <c r="E224" s="16">
        <v>20.100000000000001</v>
      </c>
    </row>
    <row r="225" spans="1:5" x14ac:dyDescent="0.2">
      <c r="A225" s="6" t="s">
        <v>31</v>
      </c>
      <c r="B225" s="7" t="s">
        <v>47</v>
      </c>
      <c r="C225" s="6">
        <v>2022</v>
      </c>
      <c r="D225" s="13">
        <v>9.1</v>
      </c>
      <c r="E225" s="12">
        <v>18</v>
      </c>
    </row>
    <row r="226" spans="1:5" x14ac:dyDescent="0.2">
      <c r="A226" s="6" t="s">
        <v>32</v>
      </c>
      <c r="B226" s="7" t="s">
        <v>47</v>
      </c>
      <c r="C226" s="6">
        <v>2022</v>
      </c>
      <c r="D226" s="13">
        <v>11.1</v>
      </c>
      <c r="E226" s="16">
        <v>17.7</v>
      </c>
    </row>
    <row r="227" spans="1:5" x14ac:dyDescent="0.2">
      <c r="A227" s="6" t="s">
        <v>33</v>
      </c>
      <c r="B227" s="7" t="s">
        <v>47</v>
      </c>
      <c r="C227" s="6">
        <v>2022</v>
      </c>
      <c r="D227" s="13">
        <v>1.9</v>
      </c>
      <c r="E227" s="16">
        <v>16.7</v>
      </c>
    </row>
    <row r="228" spans="1:5" x14ac:dyDescent="0.2">
      <c r="A228" s="6" t="s">
        <v>34</v>
      </c>
      <c r="B228" s="7" t="s">
        <v>47</v>
      </c>
      <c r="C228" s="6">
        <v>2022</v>
      </c>
      <c r="D228" s="13">
        <v>9.5</v>
      </c>
      <c r="E228" s="16">
        <v>20.5</v>
      </c>
    </row>
    <row r="229" spans="1:5" x14ac:dyDescent="0.2">
      <c r="A229" s="6" t="s">
        <v>35</v>
      </c>
      <c r="B229" s="7" t="s">
        <v>47</v>
      </c>
      <c r="C229" s="6">
        <v>2022</v>
      </c>
      <c r="D229" s="13">
        <v>10.1</v>
      </c>
      <c r="E229" s="14" t="s">
        <v>63</v>
      </c>
    </row>
    <row r="230" spans="1:5" x14ac:dyDescent="0.2">
      <c r="A230" s="6" t="s">
        <v>36</v>
      </c>
      <c r="B230" s="7" t="s">
        <v>47</v>
      </c>
      <c r="C230" s="6">
        <v>2022</v>
      </c>
      <c r="D230" s="13">
        <v>0.6</v>
      </c>
      <c r="E230" s="14" t="s">
        <v>63</v>
      </c>
    </row>
    <row r="231" spans="1:5" x14ac:dyDescent="0.2">
      <c r="A231" s="6" t="s">
        <v>37</v>
      </c>
      <c r="B231" s="7" t="s">
        <v>47</v>
      </c>
      <c r="C231" s="6">
        <v>2022</v>
      </c>
      <c r="D231" s="11">
        <v>0</v>
      </c>
      <c r="E231" s="14" t="s">
        <v>63</v>
      </c>
    </row>
    <row r="232" spans="1:5" x14ac:dyDescent="0.2">
      <c r="A232" s="6" t="s">
        <v>38</v>
      </c>
      <c r="B232" s="7" t="s">
        <v>47</v>
      </c>
      <c r="C232" s="6">
        <v>2022</v>
      </c>
      <c r="D232" s="11">
        <v>0</v>
      </c>
      <c r="E232" s="14" t="s">
        <v>63</v>
      </c>
    </row>
    <row r="233" spans="1:5" x14ac:dyDescent="0.2">
      <c r="A233" s="6" t="s">
        <v>39</v>
      </c>
      <c r="B233" s="7" t="s">
        <v>47</v>
      </c>
      <c r="C233" s="6">
        <v>2022</v>
      </c>
      <c r="D233" s="11">
        <v>0</v>
      </c>
      <c r="E233" s="14" t="s">
        <v>63</v>
      </c>
    </row>
    <row r="234" spans="1:5" x14ac:dyDescent="0.2">
      <c r="A234" s="6" t="s">
        <v>40</v>
      </c>
      <c r="B234" s="7" t="s">
        <v>47</v>
      </c>
      <c r="C234" s="6">
        <v>2022</v>
      </c>
      <c r="D234" s="11">
        <v>98</v>
      </c>
      <c r="E234" s="16">
        <v>21.8</v>
      </c>
    </row>
    <row r="235" spans="1:5" x14ac:dyDescent="0.2">
      <c r="A235" s="6" t="s">
        <v>41</v>
      </c>
      <c r="B235" s="7" t="s">
        <v>47</v>
      </c>
      <c r="C235" s="6">
        <v>2022</v>
      </c>
      <c r="D235" s="11">
        <v>149</v>
      </c>
      <c r="E235" s="12">
        <v>21</v>
      </c>
    </row>
    <row r="236" spans="1:5" x14ac:dyDescent="0.2">
      <c r="A236" s="6" t="s">
        <v>3</v>
      </c>
      <c r="B236" s="7" t="s">
        <v>48</v>
      </c>
      <c r="C236" s="6">
        <v>2022</v>
      </c>
      <c r="D236" s="11">
        <v>100</v>
      </c>
      <c r="E236" s="16">
        <v>2.7</v>
      </c>
    </row>
    <row r="237" spans="1:5" x14ac:dyDescent="0.2">
      <c r="A237" s="6" t="s">
        <v>4</v>
      </c>
      <c r="B237" s="7" t="s">
        <v>48</v>
      </c>
      <c r="C237" s="6">
        <v>2022</v>
      </c>
      <c r="D237" s="13">
        <v>95.2</v>
      </c>
      <c r="E237" s="16">
        <v>2.8</v>
      </c>
    </row>
    <row r="238" spans="1:5" x14ac:dyDescent="0.2">
      <c r="A238" s="6" t="s">
        <v>5</v>
      </c>
      <c r="B238" s="7" t="s">
        <v>48</v>
      </c>
      <c r="C238" s="6">
        <v>2022</v>
      </c>
      <c r="D238" s="13">
        <v>35.9</v>
      </c>
      <c r="E238" s="16">
        <v>1.3</v>
      </c>
    </row>
    <row r="239" spans="1:5" x14ac:dyDescent="0.2">
      <c r="A239" s="6" t="s">
        <v>6</v>
      </c>
      <c r="B239" s="7" t="s">
        <v>48</v>
      </c>
      <c r="C239" s="6">
        <v>2022</v>
      </c>
      <c r="D239" s="13">
        <v>11.4</v>
      </c>
      <c r="E239" s="16">
        <v>1.4</v>
      </c>
    </row>
    <row r="240" spans="1:5" x14ac:dyDescent="0.2">
      <c r="A240" s="6" t="s">
        <v>7</v>
      </c>
      <c r="B240" s="7" t="s">
        <v>48</v>
      </c>
      <c r="C240" s="6">
        <v>2022</v>
      </c>
      <c r="D240" s="13">
        <v>7.6</v>
      </c>
      <c r="E240" s="16">
        <v>1.5</v>
      </c>
    </row>
    <row r="241" spans="1:5" x14ac:dyDescent="0.2">
      <c r="A241" s="6" t="s">
        <v>8</v>
      </c>
      <c r="B241" s="7" t="s">
        <v>48</v>
      </c>
      <c r="C241" s="6">
        <v>2022</v>
      </c>
      <c r="D241" s="13">
        <v>3.8</v>
      </c>
      <c r="E241" s="16">
        <v>1.3</v>
      </c>
    </row>
    <row r="242" spans="1:5" x14ac:dyDescent="0.2">
      <c r="A242" s="6" t="s">
        <v>9</v>
      </c>
      <c r="B242" s="7" t="s">
        <v>48</v>
      </c>
      <c r="C242" s="6">
        <v>2022</v>
      </c>
      <c r="D242" s="13">
        <v>24.5</v>
      </c>
      <c r="E242" s="16">
        <v>1.3</v>
      </c>
    </row>
    <row r="243" spans="1:5" x14ac:dyDescent="0.2">
      <c r="A243" s="6" t="s">
        <v>10</v>
      </c>
      <c r="B243" s="7" t="s">
        <v>48</v>
      </c>
      <c r="C243" s="6">
        <v>2022</v>
      </c>
      <c r="D243" s="13">
        <v>24.2</v>
      </c>
      <c r="E243" s="16">
        <v>1.3</v>
      </c>
    </row>
    <row r="244" spans="1:5" x14ac:dyDescent="0.2">
      <c r="A244" s="6" t="s">
        <v>11</v>
      </c>
      <c r="B244" s="7" t="s">
        <v>48</v>
      </c>
      <c r="C244" s="6">
        <v>2022</v>
      </c>
      <c r="D244" s="13">
        <v>0.4</v>
      </c>
      <c r="E244" s="16">
        <v>0.7</v>
      </c>
    </row>
    <row r="245" spans="1:5" x14ac:dyDescent="0.2">
      <c r="A245" s="6" t="s">
        <v>12</v>
      </c>
      <c r="B245" s="7" t="s">
        <v>48</v>
      </c>
      <c r="C245" s="6">
        <v>2022</v>
      </c>
      <c r="D245" s="13">
        <v>32.1</v>
      </c>
      <c r="E245" s="16">
        <v>1.3</v>
      </c>
    </row>
    <row r="246" spans="1:5" x14ac:dyDescent="0.2">
      <c r="A246" s="6" t="s">
        <v>13</v>
      </c>
      <c r="B246" s="7" t="s">
        <v>48</v>
      </c>
      <c r="C246" s="6">
        <v>2022</v>
      </c>
      <c r="D246" s="13">
        <v>23.7</v>
      </c>
      <c r="E246" s="16">
        <v>2.6</v>
      </c>
    </row>
    <row r="247" spans="1:5" x14ac:dyDescent="0.2">
      <c r="A247" s="6" t="s">
        <v>14</v>
      </c>
      <c r="B247" s="7" t="s">
        <v>48</v>
      </c>
      <c r="C247" s="6">
        <v>2022</v>
      </c>
      <c r="D247" s="13">
        <v>21.6</v>
      </c>
      <c r="E247" s="16">
        <v>2.6</v>
      </c>
    </row>
    <row r="248" spans="1:5" x14ac:dyDescent="0.2">
      <c r="A248" s="6" t="s">
        <v>15</v>
      </c>
      <c r="B248" s="7" t="s">
        <v>48</v>
      </c>
      <c r="C248" s="6">
        <v>2022</v>
      </c>
      <c r="D248" s="13">
        <v>2.1</v>
      </c>
      <c r="E248" s="14" t="s">
        <v>63</v>
      </c>
    </row>
    <row r="249" spans="1:5" x14ac:dyDescent="0.2">
      <c r="A249" s="6" t="s">
        <v>16</v>
      </c>
      <c r="B249" s="7" t="s">
        <v>48</v>
      </c>
      <c r="C249" s="6">
        <v>2022</v>
      </c>
      <c r="D249" s="13">
        <v>2.2000000000000002</v>
      </c>
      <c r="E249" s="14" t="s">
        <v>63</v>
      </c>
    </row>
    <row r="250" spans="1:5" x14ac:dyDescent="0.2">
      <c r="A250" s="6" t="s">
        <v>17</v>
      </c>
      <c r="B250" s="7" t="s">
        <v>48</v>
      </c>
      <c r="C250" s="6">
        <v>2022</v>
      </c>
      <c r="D250" s="13">
        <v>-0.1</v>
      </c>
      <c r="E250" s="14" t="s">
        <v>63</v>
      </c>
    </row>
    <row r="251" spans="1:5" x14ac:dyDescent="0.2">
      <c r="A251" s="6" t="s">
        <v>18</v>
      </c>
      <c r="B251" s="7" t="s">
        <v>48</v>
      </c>
      <c r="C251" s="6">
        <v>2022</v>
      </c>
      <c r="D251" s="13">
        <v>137.1</v>
      </c>
      <c r="E251" s="16">
        <v>6.5</v>
      </c>
    </row>
    <row r="252" spans="1:5" x14ac:dyDescent="0.2">
      <c r="A252" s="6" t="s">
        <v>19</v>
      </c>
      <c r="B252" s="7" t="s">
        <v>48</v>
      </c>
      <c r="C252" s="6">
        <v>2022</v>
      </c>
      <c r="D252" s="11">
        <v>70</v>
      </c>
      <c r="E252" s="16">
        <v>4.5999999999999996</v>
      </c>
    </row>
    <row r="253" spans="1:5" x14ac:dyDescent="0.2">
      <c r="A253" s="6" t="s">
        <v>20</v>
      </c>
      <c r="B253" s="7" t="s">
        <v>48</v>
      </c>
      <c r="C253" s="6">
        <v>2022</v>
      </c>
      <c r="D253" s="13">
        <v>67.099999999999994</v>
      </c>
      <c r="E253" s="16">
        <v>11.3</v>
      </c>
    </row>
    <row r="254" spans="1:5" x14ac:dyDescent="0.2">
      <c r="A254" s="6" t="s">
        <v>21</v>
      </c>
      <c r="B254" s="7" t="s">
        <v>48</v>
      </c>
      <c r="C254" s="6">
        <v>2022</v>
      </c>
      <c r="D254" s="13">
        <v>97.2</v>
      </c>
      <c r="E254" s="16">
        <v>4.8</v>
      </c>
    </row>
    <row r="255" spans="1:5" x14ac:dyDescent="0.2">
      <c r="A255" s="6" t="s">
        <v>22</v>
      </c>
      <c r="B255" s="7" t="s">
        <v>48</v>
      </c>
      <c r="C255" s="6">
        <v>2022</v>
      </c>
      <c r="D255" s="13">
        <v>30.1</v>
      </c>
      <c r="E255" s="12">
        <v>2</v>
      </c>
    </row>
    <row r="256" spans="1:5" x14ac:dyDescent="0.2">
      <c r="A256" s="6" t="s">
        <v>23</v>
      </c>
      <c r="B256" s="7" t="s">
        <v>48</v>
      </c>
      <c r="C256" s="6">
        <v>2022</v>
      </c>
      <c r="D256" s="13">
        <v>67.099999999999994</v>
      </c>
      <c r="E256" s="16">
        <v>12.8</v>
      </c>
    </row>
    <row r="257" spans="1:5" x14ac:dyDescent="0.2">
      <c r="A257" s="6" t="s">
        <v>24</v>
      </c>
      <c r="B257" s="7" t="s">
        <v>48</v>
      </c>
      <c r="C257" s="6">
        <v>2022</v>
      </c>
      <c r="D257" s="15" t="s">
        <v>63</v>
      </c>
      <c r="E257" s="14" t="s">
        <v>63</v>
      </c>
    </row>
    <row r="258" spans="1:5" x14ac:dyDescent="0.2">
      <c r="A258" s="6" t="s">
        <v>25</v>
      </c>
      <c r="B258" s="7" t="s">
        <v>48</v>
      </c>
      <c r="C258" s="6">
        <v>2022</v>
      </c>
      <c r="D258" s="15" t="s">
        <v>63</v>
      </c>
      <c r="E258" s="14" t="s">
        <v>63</v>
      </c>
    </row>
    <row r="259" spans="1:5" x14ac:dyDescent="0.2">
      <c r="A259" s="6" t="s">
        <v>26</v>
      </c>
      <c r="B259" s="7" t="s">
        <v>48</v>
      </c>
      <c r="C259" s="6">
        <v>2022</v>
      </c>
      <c r="D259" s="15" t="s">
        <v>63</v>
      </c>
      <c r="E259" s="14" t="s">
        <v>63</v>
      </c>
    </row>
    <row r="260" spans="1:5" x14ac:dyDescent="0.2">
      <c r="A260" s="6" t="s">
        <v>27</v>
      </c>
      <c r="B260" s="7" t="s">
        <v>48</v>
      </c>
      <c r="C260" s="6">
        <v>2022</v>
      </c>
      <c r="D260" s="13">
        <v>24.1</v>
      </c>
      <c r="E260" s="16">
        <v>1.4</v>
      </c>
    </row>
    <row r="261" spans="1:5" x14ac:dyDescent="0.2">
      <c r="A261" s="6" t="s">
        <v>28</v>
      </c>
      <c r="B261" s="7" t="s">
        <v>48</v>
      </c>
      <c r="C261" s="6">
        <v>2022</v>
      </c>
      <c r="D261" s="13">
        <v>20.100000000000001</v>
      </c>
      <c r="E261" s="16">
        <v>1.4</v>
      </c>
    </row>
    <row r="262" spans="1:5" x14ac:dyDescent="0.2">
      <c r="A262" s="6" t="s">
        <v>29</v>
      </c>
      <c r="B262" s="7" t="s">
        <v>48</v>
      </c>
      <c r="C262" s="6">
        <v>2022</v>
      </c>
      <c r="D262" s="11">
        <v>4</v>
      </c>
      <c r="E262" s="16">
        <v>1.1000000000000001</v>
      </c>
    </row>
    <row r="263" spans="1:5" x14ac:dyDescent="0.2">
      <c r="A263" s="6" t="s">
        <v>30</v>
      </c>
      <c r="B263" s="7" t="s">
        <v>48</v>
      </c>
      <c r="C263" s="6">
        <v>2022</v>
      </c>
      <c r="D263" s="13">
        <v>70.900000000000006</v>
      </c>
      <c r="E263" s="16">
        <v>4.5</v>
      </c>
    </row>
    <row r="264" spans="1:5" x14ac:dyDescent="0.2">
      <c r="A264" s="6" t="s">
        <v>31</v>
      </c>
      <c r="B264" s="7" t="s">
        <v>48</v>
      </c>
      <c r="C264" s="6">
        <v>2022</v>
      </c>
      <c r="D264" s="13">
        <v>5.5</v>
      </c>
      <c r="E264" s="16">
        <v>1.3</v>
      </c>
    </row>
    <row r="265" spans="1:5" x14ac:dyDescent="0.2">
      <c r="A265" s="6" t="s">
        <v>32</v>
      </c>
      <c r="B265" s="7" t="s">
        <v>48</v>
      </c>
      <c r="C265" s="6">
        <v>2022</v>
      </c>
      <c r="D265" s="13">
        <v>6.5</v>
      </c>
      <c r="E265" s="16">
        <v>1.3</v>
      </c>
    </row>
    <row r="266" spans="1:5" x14ac:dyDescent="0.2">
      <c r="A266" s="6" t="s">
        <v>33</v>
      </c>
      <c r="B266" s="7" t="s">
        <v>48</v>
      </c>
      <c r="C266" s="6">
        <v>2022</v>
      </c>
      <c r="D266" s="11">
        <v>1</v>
      </c>
      <c r="E266" s="12">
        <v>1</v>
      </c>
    </row>
    <row r="267" spans="1:5" x14ac:dyDescent="0.2">
      <c r="A267" s="6" t="s">
        <v>34</v>
      </c>
      <c r="B267" s="7" t="s">
        <v>48</v>
      </c>
      <c r="C267" s="6">
        <v>2022</v>
      </c>
      <c r="D267" s="13">
        <v>5.3</v>
      </c>
      <c r="E267" s="16">
        <v>1.4</v>
      </c>
    </row>
    <row r="268" spans="1:5" x14ac:dyDescent="0.2">
      <c r="A268" s="6" t="s">
        <v>35</v>
      </c>
      <c r="B268" s="7" t="s">
        <v>48</v>
      </c>
      <c r="C268" s="6">
        <v>2022</v>
      </c>
      <c r="D268" s="13">
        <v>5.6</v>
      </c>
      <c r="E268" s="14" t="s">
        <v>63</v>
      </c>
    </row>
    <row r="269" spans="1:5" x14ac:dyDescent="0.2">
      <c r="A269" s="6" t="s">
        <v>36</v>
      </c>
      <c r="B269" s="7" t="s">
        <v>48</v>
      </c>
      <c r="C269" s="6">
        <v>2022</v>
      </c>
      <c r="D269" s="13">
        <v>0.4</v>
      </c>
      <c r="E269" s="14" t="s">
        <v>63</v>
      </c>
    </row>
    <row r="270" spans="1:5" x14ac:dyDescent="0.2">
      <c r="A270" s="6" t="s">
        <v>37</v>
      </c>
      <c r="B270" s="7" t="s">
        <v>48</v>
      </c>
      <c r="C270" s="6">
        <v>2022</v>
      </c>
      <c r="D270" s="13">
        <v>-0.5</v>
      </c>
      <c r="E270" s="14" t="s">
        <v>63</v>
      </c>
    </row>
    <row r="271" spans="1:5" x14ac:dyDescent="0.2">
      <c r="A271" s="6" t="s">
        <v>38</v>
      </c>
      <c r="B271" s="7" t="s">
        <v>48</v>
      </c>
      <c r="C271" s="6">
        <v>2022</v>
      </c>
      <c r="D271" s="13">
        <v>0.5</v>
      </c>
      <c r="E271" s="14" t="s">
        <v>63</v>
      </c>
    </row>
    <row r="272" spans="1:5" x14ac:dyDescent="0.2">
      <c r="A272" s="6" t="s">
        <v>39</v>
      </c>
      <c r="B272" s="7" t="s">
        <v>48</v>
      </c>
      <c r="C272" s="6">
        <v>2022</v>
      </c>
      <c r="D272" s="13">
        <v>-0.5</v>
      </c>
      <c r="E272" s="14" t="s">
        <v>63</v>
      </c>
    </row>
    <row r="273" spans="1:5" x14ac:dyDescent="0.2">
      <c r="A273" s="6" t="s">
        <v>40</v>
      </c>
      <c r="B273" s="7" t="s">
        <v>48</v>
      </c>
      <c r="C273" s="6">
        <v>2022</v>
      </c>
      <c r="D273" s="13">
        <v>59.6</v>
      </c>
      <c r="E273" s="16">
        <v>1.6</v>
      </c>
    </row>
    <row r="274" spans="1:5" x14ac:dyDescent="0.2">
      <c r="A274" s="6" t="s">
        <v>41</v>
      </c>
      <c r="B274" s="7" t="s">
        <v>48</v>
      </c>
      <c r="C274" s="6">
        <v>2022</v>
      </c>
      <c r="D274" s="13">
        <v>196.7</v>
      </c>
      <c r="E274" s="16">
        <v>3.4</v>
      </c>
    </row>
    <row r="275" spans="1:5" x14ac:dyDescent="0.2">
      <c r="A275" s="6" t="s">
        <v>3</v>
      </c>
      <c r="B275" s="7" t="s">
        <v>49</v>
      </c>
      <c r="C275" s="6">
        <v>2022</v>
      </c>
      <c r="D275" s="11">
        <v>100</v>
      </c>
      <c r="E275" s="16">
        <v>9.1</v>
      </c>
    </row>
    <row r="276" spans="1:5" x14ac:dyDescent="0.2">
      <c r="A276" s="6" t="s">
        <v>4</v>
      </c>
      <c r="B276" s="7" t="s">
        <v>49</v>
      </c>
      <c r="C276" s="6">
        <v>2022</v>
      </c>
      <c r="D276" s="11">
        <v>91</v>
      </c>
      <c r="E276" s="16">
        <v>9.1999999999999993</v>
      </c>
    </row>
    <row r="277" spans="1:5" x14ac:dyDescent="0.2">
      <c r="A277" s="6" t="s">
        <v>5</v>
      </c>
      <c r="B277" s="7" t="s">
        <v>49</v>
      </c>
      <c r="C277" s="6">
        <v>2022</v>
      </c>
      <c r="D277" s="13">
        <v>77.3</v>
      </c>
      <c r="E277" s="16">
        <v>9.5</v>
      </c>
    </row>
    <row r="278" spans="1:5" x14ac:dyDescent="0.2">
      <c r="A278" s="6" t="s">
        <v>6</v>
      </c>
      <c r="B278" s="7" t="s">
        <v>49</v>
      </c>
      <c r="C278" s="6">
        <v>2022</v>
      </c>
      <c r="D278" s="13">
        <v>20.399999999999999</v>
      </c>
      <c r="E278" s="16">
        <v>8.6999999999999993</v>
      </c>
    </row>
    <row r="279" spans="1:5" x14ac:dyDescent="0.2">
      <c r="A279" s="6" t="s">
        <v>7</v>
      </c>
      <c r="B279" s="7" t="s">
        <v>49</v>
      </c>
      <c r="C279" s="6">
        <v>2022</v>
      </c>
      <c r="D279" s="13">
        <v>12.2</v>
      </c>
      <c r="E279" s="16">
        <v>8.3000000000000007</v>
      </c>
    </row>
    <row r="280" spans="1:5" x14ac:dyDescent="0.2">
      <c r="A280" s="6" t="s">
        <v>8</v>
      </c>
      <c r="B280" s="7" t="s">
        <v>49</v>
      </c>
      <c r="C280" s="6">
        <v>2022</v>
      </c>
      <c r="D280" s="13">
        <v>8.1</v>
      </c>
      <c r="E280" s="16">
        <v>9.3000000000000007</v>
      </c>
    </row>
    <row r="281" spans="1:5" x14ac:dyDescent="0.2">
      <c r="A281" s="6" t="s">
        <v>9</v>
      </c>
      <c r="B281" s="7" t="s">
        <v>49</v>
      </c>
      <c r="C281" s="6">
        <v>2022</v>
      </c>
      <c r="D281" s="13">
        <v>56.9</v>
      </c>
      <c r="E281" s="16">
        <v>9.9</v>
      </c>
    </row>
    <row r="282" spans="1:5" x14ac:dyDescent="0.2">
      <c r="A282" s="6" t="s">
        <v>10</v>
      </c>
      <c r="B282" s="7" t="s">
        <v>49</v>
      </c>
      <c r="C282" s="6">
        <v>2022</v>
      </c>
      <c r="D282" s="13">
        <v>55.8</v>
      </c>
      <c r="E282" s="12">
        <v>10</v>
      </c>
    </row>
    <row r="283" spans="1:5" x14ac:dyDescent="0.2">
      <c r="A283" s="6" t="s">
        <v>11</v>
      </c>
      <c r="B283" s="7" t="s">
        <v>49</v>
      </c>
      <c r="C283" s="6">
        <v>2022</v>
      </c>
      <c r="D283" s="13">
        <v>1.1000000000000001</v>
      </c>
      <c r="E283" s="16">
        <v>7.6</v>
      </c>
    </row>
    <row r="284" spans="1:5" x14ac:dyDescent="0.2">
      <c r="A284" s="6" t="s">
        <v>12</v>
      </c>
      <c r="B284" s="7" t="s">
        <v>49</v>
      </c>
      <c r="C284" s="6">
        <v>2022</v>
      </c>
      <c r="D284" s="13">
        <v>69.2</v>
      </c>
      <c r="E284" s="16">
        <v>9.6</v>
      </c>
    </row>
    <row r="285" spans="1:5" x14ac:dyDescent="0.2">
      <c r="A285" s="6" t="s">
        <v>13</v>
      </c>
      <c r="B285" s="7" t="s">
        <v>49</v>
      </c>
      <c r="C285" s="6">
        <v>2022</v>
      </c>
      <c r="D285" s="13">
        <v>21.5</v>
      </c>
      <c r="E285" s="16">
        <v>7.9</v>
      </c>
    </row>
    <row r="286" spans="1:5" x14ac:dyDescent="0.2">
      <c r="A286" s="6" t="s">
        <v>14</v>
      </c>
      <c r="B286" s="7" t="s">
        <v>49</v>
      </c>
      <c r="C286" s="6">
        <v>2022</v>
      </c>
      <c r="D286" s="13">
        <v>20.100000000000001</v>
      </c>
      <c r="E286" s="16">
        <v>8.1</v>
      </c>
    </row>
    <row r="287" spans="1:5" x14ac:dyDescent="0.2">
      <c r="A287" s="6" t="s">
        <v>15</v>
      </c>
      <c r="B287" s="7" t="s">
        <v>49</v>
      </c>
      <c r="C287" s="6">
        <v>2022</v>
      </c>
      <c r="D287" s="13">
        <v>1.4</v>
      </c>
      <c r="E287" s="14" t="s">
        <v>63</v>
      </c>
    </row>
    <row r="288" spans="1:5" x14ac:dyDescent="0.2">
      <c r="A288" s="6" t="s">
        <v>16</v>
      </c>
      <c r="B288" s="7" t="s">
        <v>49</v>
      </c>
      <c r="C288" s="6">
        <v>2022</v>
      </c>
      <c r="D288" s="13">
        <v>1.2</v>
      </c>
      <c r="E288" s="14" t="s">
        <v>63</v>
      </c>
    </row>
    <row r="289" spans="1:5" x14ac:dyDescent="0.2">
      <c r="A289" s="6" t="s">
        <v>17</v>
      </c>
      <c r="B289" s="7" t="s">
        <v>49</v>
      </c>
      <c r="C289" s="6">
        <v>2022</v>
      </c>
      <c r="D289" s="13">
        <v>0.2</v>
      </c>
      <c r="E289" s="14" t="s">
        <v>63</v>
      </c>
    </row>
    <row r="290" spans="1:5" x14ac:dyDescent="0.2">
      <c r="A290" s="6" t="s">
        <v>18</v>
      </c>
      <c r="B290" s="7" t="s">
        <v>49</v>
      </c>
      <c r="C290" s="6">
        <v>2022</v>
      </c>
      <c r="D290" s="13">
        <v>40.9</v>
      </c>
      <c r="E290" s="16">
        <v>6.6</v>
      </c>
    </row>
    <row r="291" spans="1:5" x14ac:dyDescent="0.2">
      <c r="A291" s="6" t="s">
        <v>19</v>
      </c>
      <c r="B291" s="7" t="s">
        <v>49</v>
      </c>
      <c r="C291" s="6">
        <v>2022</v>
      </c>
      <c r="D291" s="13">
        <v>29.1</v>
      </c>
      <c r="E291" s="16">
        <v>6.5</v>
      </c>
    </row>
    <row r="292" spans="1:5" x14ac:dyDescent="0.2">
      <c r="A292" s="6" t="s">
        <v>20</v>
      </c>
      <c r="B292" s="7" t="s">
        <v>49</v>
      </c>
      <c r="C292" s="6">
        <v>2022</v>
      </c>
      <c r="D292" s="13">
        <v>11.7</v>
      </c>
      <c r="E292" s="16">
        <v>6.7</v>
      </c>
    </row>
    <row r="293" spans="1:5" x14ac:dyDescent="0.2">
      <c r="A293" s="6" t="s">
        <v>21</v>
      </c>
      <c r="B293" s="7" t="s">
        <v>49</v>
      </c>
      <c r="C293" s="6">
        <v>2022</v>
      </c>
      <c r="D293" s="13">
        <v>39.700000000000003</v>
      </c>
      <c r="E293" s="16">
        <v>6.6</v>
      </c>
    </row>
    <row r="294" spans="1:5" x14ac:dyDescent="0.2">
      <c r="A294" s="6" t="s">
        <v>22</v>
      </c>
      <c r="B294" s="7" t="s">
        <v>49</v>
      </c>
      <c r="C294" s="6">
        <v>2022</v>
      </c>
      <c r="D294" s="13">
        <v>33.5</v>
      </c>
      <c r="E294" s="16">
        <v>7.5</v>
      </c>
    </row>
    <row r="295" spans="1:5" x14ac:dyDescent="0.2">
      <c r="A295" s="6" t="s">
        <v>23</v>
      </c>
      <c r="B295" s="7" t="s">
        <v>49</v>
      </c>
      <c r="C295" s="6">
        <v>2022</v>
      </c>
      <c r="D295" s="13">
        <v>6.1</v>
      </c>
      <c r="E295" s="12">
        <v>4</v>
      </c>
    </row>
    <row r="296" spans="1:5" x14ac:dyDescent="0.2">
      <c r="A296" s="6" t="s">
        <v>24</v>
      </c>
      <c r="B296" s="7" t="s">
        <v>49</v>
      </c>
      <c r="C296" s="6">
        <v>2022</v>
      </c>
      <c r="D296" s="15" t="s">
        <v>63</v>
      </c>
      <c r="E296" s="14" t="s">
        <v>63</v>
      </c>
    </row>
    <row r="297" spans="1:5" x14ac:dyDescent="0.2">
      <c r="A297" s="6" t="s">
        <v>25</v>
      </c>
      <c r="B297" s="7" t="s">
        <v>49</v>
      </c>
      <c r="C297" s="6">
        <v>2022</v>
      </c>
      <c r="D297" s="15" t="s">
        <v>63</v>
      </c>
      <c r="E297" s="14" t="s">
        <v>63</v>
      </c>
    </row>
    <row r="298" spans="1:5" x14ac:dyDescent="0.2">
      <c r="A298" s="6" t="s">
        <v>26</v>
      </c>
      <c r="B298" s="7" t="s">
        <v>49</v>
      </c>
      <c r="C298" s="6">
        <v>2022</v>
      </c>
      <c r="D298" s="15" t="s">
        <v>63</v>
      </c>
      <c r="E298" s="14" t="s">
        <v>63</v>
      </c>
    </row>
    <row r="299" spans="1:5" x14ac:dyDescent="0.2">
      <c r="A299" s="6" t="s">
        <v>27</v>
      </c>
      <c r="B299" s="7" t="s">
        <v>49</v>
      </c>
      <c r="C299" s="6">
        <v>2022</v>
      </c>
      <c r="D299" s="13">
        <v>47.8</v>
      </c>
      <c r="E299" s="16">
        <v>9.3000000000000007</v>
      </c>
    </row>
    <row r="300" spans="1:5" x14ac:dyDescent="0.2">
      <c r="A300" s="6" t="s">
        <v>28</v>
      </c>
      <c r="B300" s="7" t="s">
        <v>49</v>
      </c>
      <c r="C300" s="6">
        <v>2022</v>
      </c>
      <c r="D300" s="13">
        <v>36.9</v>
      </c>
      <c r="E300" s="12">
        <v>9</v>
      </c>
    </row>
    <row r="301" spans="1:5" x14ac:dyDescent="0.2">
      <c r="A301" s="6" t="s">
        <v>29</v>
      </c>
      <c r="B301" s="7" t="s">
        <v>49</v>
      </c>
      <c r="C301" s="6">
        <v>2022</v>
      </c>
      <c r="D301" s="13">
        <v>10.8</v>
      </c>
      <c r="E301" s="16">
        <v>10.3</v>
      </c>
    </row>
    <row r="302" spans="1:5" x14ac:dyDescent="0.2">
      <c r="A302" s="6" t="s">
        <v>30</v>
      </c>
      <c r="B302" s="7" t="s">
        <v>49</v>
      </c>
      <c r="C302" s="6">
        <v>2022</v>
      </c>
      <c r="D302" s="13">
        <v>42.4</v>
      </c>
      <c r="E302" s="16">
        <v>9.1999999999999993</v>
      </c>
    </row>
    <row r="303" spans="1:5" x14ac:dyDescent="0.2">
      <c r="A303" s="6" t="s">
        <v>31</v>
      </c>
      <c r="B303" s="7" t="s">
        <v>49</v>
      </c>
      <c r="C303" s="6">
        <v>2022</v>
      </c>
      <c r="D303" s="13">
        <v>9.8000000000000007</v>
      </c>
      <c r="E303" s="12">
        <v>8</v>
      </c>
    </row>
    <row r="304" spans="1:5" x14ac:dyDescent="0.2">
      <c r="A304" s="6" t="s">
        <v>32</v>
      </c>
      <c r="B304" s="7" t="s">
        <v>49</v>
      </c>
      <c r="C304" s="6">
        <v>2022</v>
      </c>
      <c r="D304" s="13">
        <v>12.2</v>
      </c>
      <c r="E304" s="16">
        <v>8.1999999999999993</v>
      </c>
    </row>
    <row r="305" spans="1:5" x14ac:dyDescent="0.2">
      <c r="A305" s="6" t="s">
        <v>33</v>
      </c>
      <c r="B305" s="7" t="s">
        <v>49</v>
      </c>
      <c r="C305" s="6">
        <v>2022</v>
      </c>
      <c r="D305" s="13">
        <v>2.4</v>
      </c>
      <c r="E305" s="16">
        <v>8.8000000000000007</v>
      </c>
    </row>
    <row r="306" spans="1:5" x14ac:dyDescent="0.2">
      <c r="A306" s="6" t="s">
        <v>34</v>
      </c>
      <c r="B306" s="7" t="s">
        <v>49</v>
      </c>
      <c r="C306" s="6">
        <v>2022</v>
      </c>
      <c r="D306" s="11">
        <v>9</v>
      </c>
      <c r="E306" s="16">
        <v>8.1</v>
      </c>
    </row>
    <row r="307" spans="1:5" x14ac:dyDescent="0.2">
      <c r="A307" s="6" t="s">
        <v>35</v>
      </c>
      <c r="B307" s="7" t="s">
        <v>49</v>
      </c>
      <c r="C307" s="6">
        <v>2022</v>
      </c>
      <c r="D307" s="13">
        <v>10.4</v>
      </c>
      <c r="E307" s="14" t="s">
        <v>63</v>
      </c>
    </row>
    <row r="308" spans="1:5" x14ac:dyDescent="0.2">
      <c r="A308" s="6" t="s">
        <v>36</v>
      </c>
      <c r="B308" s="7" t="s">
        <v>49</v>
      </c>
      <c r="C308" s="6">
        <v>2022</v>
      </c>
      <c r="D308" s="13">
        <v>1.4</v>
      </c>
      <c r="E308" s="14" t="s">
        <v>63</v>
      </c>
    </row>
    <row r="309" spans="1:5" x14ac:dyDescent="0.2">
      <c r="A309" s="6" t="s">
        <v>37</v>
      </c>
      <c r="B309" s="7" t="s">
        <v>49</v>
      </c>
      <c r="C309" s="6">
        <v>2022</v>
      </c>
      <c r="D309" s="11">
        <v>0</v>
      </c>
      <c r="E309" s="14" t="s">
        <v>63</v>
      </c>
    </row>
    <row r="310" spans="1:5" x14ac:dyDescent="0.2">
      <c r="A310" s="6" t="s">
        <v>38</v>
      </c>
      <c r="B310" s="7" t="s">
        <v>49</v>
      </c>
      <c r="C310" s="6">
        <v>2022</v>
      </c>
      <c r="D310" s="15" t="s">
        <v>63</v>
      </c>
      <c r="E310" s="14" t="s">
        <v>63</v>
      </c>
    </row>
    <row r="311" spans="1:5" x14ac:dyDescent="0.2">
      <c r="A311" s="6" t="s">
        <v>39</v>
      </c>
      <c r="B311" s="7" t="s">
        <v>49</v>
      </c>
      <c r="C311" s="6">
        <v>2022</v>
      </c>
      <c r="D311" s="15" t="s">
        <v>63</v>
      </c>
      <c r="E311" s="14" t="s">
        <v>63</v>
      </c>
    </row>
    <row r="312" spans="1:5" x14ac:dyDescent="0.2">
      <c r="A312" s="6" t="s">
        <v>40</v>
      </c>
      <c r="B312" s="7" t="s">
        <v>49</v>
      </c>
      <c r="C312" s="6">
        <v>2022</v>
      </c>
      <c r="D312" s="13">
        <v>98.8</v>
      </c>
      <c r="E312" s="16">
        <v>9.1</v>
      </c>
    </row>
    <row r="313" spans="1:5" x14ac:dyDescent="0.2">
      <c r="A313" s="6" t="s">
        <v>41</v>
      </c>
      <c r="B313" s="7" t="s">
        <v>49</v>
      </c>
      <c r="C313" s="6">
        <v>2022</v>
      </c>
      <c r="D313" s="13">
        <v>139.69999999999999</v>
      </c>
      <c r="E313" s="16">
        <v>8.1999999999999993</v>
      </c>
    </row>
    <row r="314" spans="1:5" x14ac:dyDescent="0.2">
      <c r="A314" s="6" t="s">
        <v>3</v>
      </c>
      <c r="B314" s="7" t="s">
        <v>50</v>
      </c>
      <c r="C314" s="6">
        <v>2022</v>
      </c>
      <c r="D314" s="11">
        <v>100</v>
      </c>
      <c r="E314" s="16">
        <v>15.3</v>
      </c>
    </row>
    <row r="315" spans="1:5" x14ac:dyDescent="0.2">
      <c r="A315" s="6" t="s">
        <v>4</v>
      </c>
      <c r="B315" s="7" t="s">
        <v>50</v>
      </c>
      <c r="C315" s="6">
        <v>2022</v>
      </c>
      <c r="D315" s="13">
        <v>89.5</v>
      </c>
      <c r="E315" s="16">
        <v>15.2</v>
      </c>
    </row>
    <row r="316" spans="1:5" x14ac:dyDescent="0.2">
      <c r="A316" s="6" t="s">
        <v>5</v>
      </c>
      <c r="B316" s="7" t="s">
        <v>50</v>
      </c>
      <c r="C316" s="6">
        <v>2022</v>
      </c>
      <c r="D316" s="13">
        <v>77.400000000000006</v>
      </c>
      <c r="E316" s="16">
        <v>16.100000000000001</v>
      </c>
    </row>
    <row r="317" spans="1:5" x14ac:dyDescent="0.2">
      <c r="A317" s="6" t="s">
        <v>6</v>
      </c>
      <c r="B317" s="7" t="s">
        <v>50</v>
      </c>
      <c r="C317" s="6">
        <v>2022</v>
      </c>
      <c r="D317" s="11">
        <v>24</v>
      </c>
      <c r="E317" s="16">
        <v>17.2</v>
      </c>
    </row>
    <row r="318" spans="1:5" x14ac:dyDescent="0.2">
      <c r="A318" s="6" t="s">
        <v>7</v>
      </c>
      <c r="B318" s="7" t="s">
        <v>50</v>
      </c>
      <c r="C318" s="6">
        <v>2022</v>
      </c>
      <c r="D318" s="13">
        <v>15.8</v>
      </c>
      <c r="E318" s="12">
        <v>18</v>
      </c>
    </row>
    <row r="319" spans="1:5" x14ac:dyDescent="0.2">
      <c r="A319" s="6" t="s">
        <v>8</v>
      </c>
      <c r="B319" s="7" t="s">
        <v>50</v>
      </c>
      <c r="C319" s="6">
        <v>2022</v>
      </c>
      <c r="D319" s="13">
        <v>8.1999999999999993</v>
      </c>
      <c r="E319" s="16">
        <v>15.9</v>
      </c>
    </row>
    <row r="320" spans="1:5" x14ac:dyDescent="0.2">
      <c r="A320" s="6" t="s">
        <v>9</v>
      </c>
      <c r="B320" s="7" t="s">
        <v>50</v>
      </c>
      <c r="C320" s="6">
        <v>2022</v>
      </c>
      <c r="D320" s="13">
        <v>53.4</v>
      </c>
      <c r="E320" s="16">
        <v>15.6</v>
      </c>
    </row>
    <row r="321" spans="1:5" x14ac:dyDescent="0.2">
      <c r="A321" s="6" t="s">
        <v>10</v>
      </c>
      <c r="B321" s="7" t="s">
        <v>50</v>
      </c>
      <c r="C321" s="6">
        <v>2022</v>
      </c>
      <c r="D321" s="13">
        <v>51.2</v>
      </c>
      <c r="E321" s="16">
        <v>15.4</v>
      </c>
    </row>
    <row r="322" spans="1:5" x14ac:dyDescent="0.2">
      <c r="A322" s="6" t="s">
        <v>11</v>
      </c>
      <c r="B322" s="7" t="s">
        <v>50</v>
      </c>
      <c r="C322" s="6">
        <v>2022</v>
      </c>
      <c r="D322" s="13">
        <v>2.1</v>
      </c>
      <c r="E322" s="12">
        <v>25</v>
      </c>
    </row>
    <row r="323" spans="1:5" x14ac:dyDescent="0.2">
      <c r="A323" s="6" t="s">
        <v>12</v>
      </c>
      <c r="B323" s="7" t="s">
        <v>50</v>
      </c>
      <c r="C323" s="6">
        <v>2022</v>
      </c>
      <c r="D323" s="13">
        <v>69.2</v>
      </c>
      <c r="E323" s="16">
        <v>16.100000000000001</v>
      </c>
    </row>
    <row r="324" spans="1:5" x14ac:dyDescent="0.2">
      <c r="A324" s="6" t="s">
        <v>13</v>
      </c>
      <c r="B324" s="7" t="s">
        <v>50</v>
      </c>
      <c r="C324" s="6">
        <v>2022</v>
      </c>
      <c r="D324" s="13">
        <v>26.5</v>
      </c>
      <c r="E324" s="16">
        <v>16.399999999999999</v>
      </c>
    </row>
    <row r="325" spans="1:5" x14ac:dyDescent="0.2">
      <c r="A325" s="6" t="s">
        <v>14</v>
      </c>
      <c r="B325" s="7" t="s">
        <v>50</v>
      </c>
      <c r="C325" s="6">
        <v>2022</v>
      </c>
      <c r="D325" s="13">
        <v>25.2</v>
      </c>
      <c r="E325" s="16">
        <v>17.100000000000001</v>
      </c>
    </row>
    <row r="326" spans="1:5" x14ac:dyDescent="0.2">
      <c r="A326" s="6" t="s">
        <v>15</v>
      </c>
      <c r="B326" s="7" t="s">
        <v>50</v>
      </c>
      <c r="C326" s="6">
        <v>2022</v>
      </c>
      <c r="D326" s="13">
        <v>1.3</v>
      </c>
      <c r="E326" s="14" t="s">
        <v>63</v>
      </c>
    </row>
    <row r="327" spans="1:5" x14ac:dyDescent="0.2">
      <c r="A327" s="6" t="s">
        <v>16</v>
      </c>
      <c r="B327" s="7" t="s">
        <v>50</v>
      </c>
      <c r="C327" s="6">
        <v>2022</v>
      </c>
      <c r="D327" s="13">
        <v>1.2</v>
      </c>
      <c r="E327" s="14" t="s">
        <v>63</v>
      </c>
    </row>
    <row r="328" spans="1:5" x14ac:dyDescent="0.2">
      <c r="A328" s="6" t="s">
        <v>17</v>
      </c>
      <c r="B328" s="7" t="s">
        <v>50</v>
      </c>
      <c r="C328" s="6">
        <v>2022</v>
      </c>
      <c r="D328" s="13">
        <v>0.1</v>
      </c>
      <c r="E328" s="14" t="s">
        <v>63</v>
      </c>
    </row>
    <row r="329" spans="1:5" x14ac:dyDescent="0.2">
      <c r="A329" s="6" t="s">
        <v>18</v>
      </c>
      <c r="B329" s="7" t="s">
        <v>50</v>
      </c>
      <c r="C329" s="6">
        <v>2022</v>
      </c>
      <c r="D329" s="13">
        <v>34.700000000000003</v>
      </c>
      <c r="E329" s="16">
        <v>9.4</v>
      </c>
    </row>
    <row r="330" spans="1:5" x14ac:dyDescent="0.2">
      <c r="A330" s="6" t="s">
        <v>19</v>
      </c>
      <c r="B330" s="7" t="s">
        <v>50</v>
      </c>
      <c r="C330" s="6">
        <v>2022</v>
      </c>
      <c r="D330" s="13">
        <v>23.6</v>
      </c>
      <c r="E330" s="16">
        <v>8.9</v>
      </c>
    </row>
    <row r="331" spans="1:5" x14ac:dyDescent="0.2">
      <c r="A331" s="6" t="s">
        <v>20</v>
      </c>
      <c r="B331" s="7" t="s">
        <v>50</v>
      </c>
      <c r="C331" s="6">
        <v>2022</v>
      </c>
      <c r="D331" s="13">
        <v>11.1</v>
      </c>
      <c r="E331" s="16">
        <v>10.7</v>
      </c>
    </row>
    <row r="332" spans="1:5" x14ac:dyDescent="0.2">
      <c r="A332" s="6" t="s">
        <v>21</v>
      </c>
      <c r="B332" s="7" t="s">
        <v>50</v>
      </c>
      <c r="C332" s="6">
        <v>2022</v>
      </c>
      <c r="D332" s="13">
        <v>38.6</v>
      </c>
      <c r="E332" s="16">
        <v>10.8</v>
      </c>
    </row>
    <row r="333" spans="1:5" x14ac:dyDescent="0.2">
      <c r="A333" s="6" t="s">
        <v>22</v>
      </c>
      <c r="B333" s="7" t="s">
        <v>50</v>
      </c>
      <c r="C333" s="6">
        <v>2022</v>
      </c>
      <c r="D333" s="11">
        <v>29</v>
      </c>
      <c r="E333" s="16">
        <v>10.9</v>
      </c>
    </row>
    <row r="334" spans="1:5" x14ac:dyDescent="0.2">
      <c r="A334" s="6" t="s">
        <v>23</v>
      </c>
      <c r="B334" s="7" t="s">
        <v>50</v>
      </c>
      <c r="C334" s="6">
        <v>2022</v>
      </c>
      <c r="D334" s="13">
        <v>9.6</v>
      </c>
      <c r="E334" s="16">
        <v>10.4</v>
      </c>
    </row>
    <row r="335" spans="1:5" x14ac:dyDescent="0.2">
      <c r="A335" s="6" t="s">
        <v>24</v>
      </c>
      <c r="B335" s="7" t="s">
        <v>50</v>
      </c>
      <c r="C335" s="6">
        <v>2022</v>
      </c>
      <c r="D335" s="15" t="s">
        <v>63</v>
      </c>
      <c r="E335" s="14" t="s">
        <v>63</v>
      </c>
    </row>
    <row r="336" spans="1:5" x14ac:dyDescent="0.2">
      <c r="A336" s="6" t="s">
        <v>25</v>
      </c>
      <c r="B336" s="7" t="s">
        <v>50</v>
      </c>
      <c r="C336" s="6">
        <v>2022</v>
      </c>
      <c r="D336" s="15" t="s">
        <v>63</v>
      </c>
      <c r="E336" s="14" t="s">
        <v>63</v>
      </c>
    </row>
    <row r="337" spans="1:5" x14ac:dyDescent="0.2">
      <c r="A337" s="6" t="s">
        <v>26</v>
      </c>
      <c r="B337" s="7" t="s">
        <v>50</v>
      </c>
      <c r="C337" s="6">
        <v>2022</v>
      </c>
      <c r="D337" s="15" t="s">
        <v>63</v>
      </c>
      <c r="E337" s="14" t="s">
        <v>63</v>
      </c>
    </row>
    <row r="338" spans="1:5" x14ac:dyDescent="0.2">
      <c r="A338" s="6" t="s">
        <v>27</v>
      </c>
      <c r="B338" s="7" t="s">
        <v>50</v>
      </c>
      <c r="C338" s="6">
        <v>2022</v>
      </c>
      <c r="D338" s="13">
        <v>52.4</v>
      </c>
      <c r="E338" s="16">
        <v>17.100000000000001</v>
      </c>
    </row>
    <row r="339" spans="1:5" x14ac:dyDescent="0.2">
      <c r="A339" s="6" t="s">
        <v>28</v>
      </c>
      <c r="B339" s="7" t="s">
        <v>50</v>
      </c>
      <c r="C339" s="6">
        <v>2022</v>
      </c>
      <c r="D339" s="13">
        <v>39.5</v>
      </c>
      <c r="E339" s="16">
        <v>16.2</v>
      </c>
    </row>
    <row r="340" spans="1:5" x14ac:dyDescent="0.2">
      <c r="A340" s="6" t="s">
        <v>29</v>
      </c>
      <c r="B340" s="7" t="s">
        <v>50</v>
      </c>
      <c r="C340" s="6">
        <v>2022</v>
      </c>
      <c r="D340" s="13">
        <v>12.9</v>
      </c>
      <c r="E340" s="16">
        <v>20.5</v>
      </c>
    </row>
    <row r="341" spans="1:5" x14ac:dyDescent="0.2">
      <c r="A341" s="6" t="s">
        <v>30</v>
      </c>
      <c r="B341" s="7" t="s">
        <v>50</v>
      </c>
      <c r="C341" s="6">
        <v>2022</v>
      </c>
      <c r="D341" s="13">
        <v>34.1</v>
      </c>
      <c r="E341" s="16">
        <v>12.4</v>
      </c>
    </row>
    <row r="342" spans="1:5" x14ac:dyDescent="0.2">
      <c r="A342" s="6" t="s">
        <v>31</v>
      </c>
      <c r="B342" s="7" t="s">
        <v>50</v>
      </c>
      <c r="C342" s="6">
        <v>2022</v>
      </c>
      <c r="D342" s="13">
        <v>13.6</v>
      </c>
      <c r="E342" s="16">
        <v>18.8</v>
      </c>
    </row>
    <row r="343" spans="1:5" x14ac:dyDescent="0.2">
      <c r="A343" s="6" t="s">
        <v>32</v>
      </c>
      <c r="B343" s="7" t="s">
        <v>50</v>
      </c>
      <c r="C343" s="6">
        <v>2022</v>
      </c>
      <c r="D343" s="11">
        <v>17</v>
      </c>
      <c r="E343" s="16">
        <v>19.100000000000001</v>
      </c>
    </row>
    <row r="344" spans="1:5" x14ac:dyDescent="0.2">
      <c r="A344" s="6" t="s">
        <v>33</v>
      </c>
      <c r="B344" s="7" t="s">
        <v>50</v>
      </c>
      <c r="C344" s="6">
        <v>2022</v>
      </c>
      <c r="D344" s="13">
        <v>3.4</v>
      </c>
      <c r="E344" s="16">
        <v>20.8</v>
      </c>
    </row>
    <row r="345" spans="1:5" x14ac:dyDescent="0.2">
      <c r="A345" s="6" t="s">
        <v>34</v>
      </c>
      <c r="B345" s="7" t="s">
        <v>50</v>
      </c>
      <c r="C345" s="6">
        <v>2022</v>
      </c>
      <c r="D345" s="13">
        <v>10.5</v>
      </c>
      <c r="E345" s="12">
        <v>16</v>
      </c>
    </row>
    <row r="346" spans="1:5" x14ac:dyDescent="0.2">
      <c r="A346" s="6" t="s">
        <v>35</v>
      </c>
      <c r="B346" s="7" t="s">
        <v>50</v>
      </c>
      <c r="C346" s="6">
        <v>2022</v>
      </c>
      <c r="D346" s="13">
        <v>12.3</v>
      </c>
      <c r="E346" s="14" t="s">
        <v>63</v>
      </c>
    </row>
    <row r="347" spans="1:5" x14ac:dyDescent="0.2">
      <c r="A347" s="6" t="s">
        <v>36</v>
      </c>
      <c r="B347" s="7" t="s">
        <v>50</v>
      </c>
      <c r="C347" s="6">
        <v>2022</v>
      </c>
      <c r="D347" s="13">
        <v>1.7</v>
      </c>
      <c r="E347" s="14" t="s">
        <v>63</v>
      </c>
    </row>
    <row r="348" spans="1:5" x14ac:dyDescent="0.2">
      <c r="A348" s="6" t="s">
        <v>37</v>
      </c>
      <c r="B348" s="7" t="s">
        <v>50</v>
      </c>
      <c r="C348" s="6">
        <v>2022</v>
      </c>
      <c r="D348" s="11">
        <v>0</v>
      </c>
      <c r="E348" s="14" t="s">
        <v>63</v>
      </c>
    </row>
    <row r="349" spans="1:5" x14ac:dyDescent="0.2">
      <c r="A349" s="6" t="s">
        <v>38</v>
      </c>
      <c r="B349" s="7" t="s">
        <v>50</v>
      </c>
      <c r="C349" s="6">
        <v>2022</v>
      </c>
      <c r="D349" s="11">
        <v>0</v>
      </c>
      <c r="E349" s="14" t="s">
        <v>63</v>
      </c>
    </row>
    <row r="350" spans="1:5" x14ac:dyDescent="0.2">
      <c r="A350" s="6" t="s">
        <v>39</v>
      </c>
      <c r="B350" s="7" t="s">
        <v>50</v>
      </c>
      <c r="C350" s="6">
        <v>2022</v>
      </c>
      <c r="D350" s="11">
        <v>0</v>
      </c>
      <c r="E350" s="14" t="s">
        <v>63</v>
      </c>
    </row>
    <row r="351" spans="1:5" x14ac:dyDescent="0.2">
      <c r="A351" s="6" t="s">
        <v>40</v>
      </c>
      <c r="B351" s="7" t="s">
        <v>50</v>
      </c>
      <c r="C351" s="6">
        <v>2022</v>
      </c>
      <c r="D351" s="13">
        <v>103.9</v>
      </c>
      <c r="E351" s="16">
        <v>16.2</v>
      </c>
    </row>
    <row r="352" spans="1:5" x14ac:dyDescent="0.2">
      <c r="A352" s="6" t="s">
        <v>41</v>
      </c>
      <c r="B352" s="7" t="s">
        <v>50</v>
      </c>
      <c r="C352" s="6">
        <v>2022</v>
      </c>
      <c r="D352" s="13">
        <v>138.6</v>
      </c>
      <c r="E352" s="16">
        <v>13.7</v>
      </c>
    </row>
    <row r="353" spans="1:5" x14ac:dyDescent="0.2">
      <c r="A353" s="6" t="s">
        <v>3</v>
      </c>
      <c r="B353" s="7" t="s">
        <v>51</v>
      </c>
      <c r="C353" s="6">
        <v>2022</v>
      </c>
      <c r="D353" s="11">
        <v>100</v>
      </c>
      <c r="E353" s="16">
        <v>12.8</v>
      </c>
    </row>
    <row r="354" spans="1:5" x14ac:dyDescent="0.2">
      <c r="A354" s="6" t="s">
        <v>4</v>
      </c>
      <c r="B354" s="7" t="s">
        <v>51</v>
      </c>
      <c r="C354" s="6">
        <v>2022</v>
      </c>
      <c r="D354" s="13">
        <v>89.9</v>
      </c>
      <c r="E354" s="16">
        <v>12.8</v>
      </c>
    </row>
    <row r="355" spans="1:5" x14ac:dyDescent="0.2">
      <c r="A355" s="6" t="s">
        <v>5</v>
      </c>
      <c r="B355" s="7" t="s">
        <v>51</v>
      </c>
      <c r="C355" s="6">
        <v>2022</v>
      </c>
      <c r="D355" s="13">
        <v>78.8</v>
      </c>
      <c r="E355" s="16">
        <v>13.7</v>
      </c>
    </row>
    <row r="356" spans="1:5" x14ac:dyDescent="0.2">
      <c r="A356" s="6" t="s">
        <v>6</v>
      </c>
      <c r="B356" s="7" t="s">
        <v>51</v>
      </c>
      <c r="C356" s="6">
        <v>2022</v>
      </c>
      <c r="D356" s="13">
        <v>19.2</v>
      </c>
      <c r="E356" s="16">
        <v>11.5</v>
      </c>
    </row>
    <row r="357" spans="1:5" x14ac:dyDescent="0.2">
      <c r="A357" s="6" t="s">
        <v>7</v>
      </c>
      <c r="B357" s="7" t="s">
        <v>51</v>
      </c>
      <c r="C357" s="6">
        <v>2022</v>
      </c>
      <c r="D357" s="13">
        <v>11.3</v>
      </c>
      <c r="E357" s="16">
        <v>10.7</v>
      </c>
    </row>
    <row r="358" spans="1:5" x14ac:dyDescent="0.2">
      <c r="A358" s="6" t="s">
        <v>8</v>
      </c>
      <c r="B358" s="7" t="s">
        <v>51</v>
      </c>
      <c r="C358" s="6">
        <v>2022</v>
      </c>
      <c r="D358" s="13">
        <v>7.9</v>
      </c>
      <c r="E358" s="16">
        <v>12.8</v>
      </c>
    </row>
    <row r="359" spans="1:5" x14ac:dyDescent="0.2">
      <c r="A359" s="6" t="s">
        <v>9</v>
      </c>
      <c r="B359" s="7" t="s">
        <v>51</v>
      </c>
      <c r="C359" s="6">
        <v>2022</v>
      </c>
      <c r="D359" s="13">
        <v>59.6</v>
      </c>
      <c r="E359" s="16">
        <v>14.6</v>
      </c>
    </row>
    <row r="360" spans="1:5" x14ac:dyDescent="0.2">
      <c r="A360" s="6" t="s">
        <v>10</v>
      </c>
      <c r="B360" s="7" t="s">
        <v>51</v>
      </c>
      <c r="C360" s="6">
        <v>2022</v>
      </c>
      <c r="D360" s="13">
        <v>59.1</v>
      </c>
      <c r="E360" s="16">
        <v>14.8</v>
      </c>
    </row>
    <row r="361" spans="1:5" x14ac:dyDescent="0.2">
      <c r="A361" s="6" t="s">
        <v>11</v>
      </c>
      <c r="B361" s="7" t="s">
        <v>51</v>
      </c>
      <c r="C361" s="6">
        <v>2022</v>
      </c>
      <c r="D361" s="13">
        <v>0.5</v>
      </c>
      <c r="E361" s="12">
        <v>5</v>
      </c>
    </row>
    <row r="362" spans="1:5" x14ac:dyDescent="0.2">
      <c r="A362" s="6" t="s">
        <v>12</v>
      </c>
      <c r="B362" s="7" t="s">
        <v>51</v>
      </c>
      <c r="C362" s="6">
        <v>2022</v>
      </c>
      <c r="D362" s="13">
        <v>70.900000000000006</v>
      </c>
      <c r="E362" s="16">
        <v>13.8</v>
      </c>
    </row>
    <row r="363" spans="1:5" x14ac:dyDescent="0.2">
      <c r="A363" s="6" t="s">
        <v>13</v>
      </c>
      <c r="B363" s="7" t="s">
        <v>51</v>
      </c>
      <c r="C363" s="6">
        <v>2022</v>
      </c>
      <c r="D363" s="13">
        <v>22.7</v>
      </c>
      <c r="E363" s="16">
        <v>11.7</v>
      </c>
    </row>
    <row r="364" spans="1:5" x14ac:dyDescent="0.2">
      <c r="A364" s="6" t="s">
        <v>14</v>
      </c>
      <c r="B364" s="7" t="s">
        <v>51</v>
      </c>
      <c r="C364" s="6">
        <v>2022</v>
      </c>
      <c r="D364" s="13">
        <v>21.9</v>
      </c>
      <c r="E364" s="16">
        <v>12.5</v>
      </c>
    </row>
    <row r="365" spans="1:5" x14ac:dyDescent="0.2">
      <c r="A365" s="6" t="s">
        <v>15</v>
      </c>
      <c r="B365" s="7" t="s">
        <v>51</v>
      </c>
      <c r="C365" s="6">
        <v>2022</v>
      </c>
      <c r="D365" s="13">
        <v>0.7</v>
      </c>
      <c r="E365" s="14" t="s">
        <v>63</v>
      </c>
    </row>
    <row r="366" spans="1:5" x14ac:dyDescent="0.2">
      <c r="A366" s="6" t="s">
        <v>16</v>
      </c>
      <c r="B366" s="7" t="s">
        <v>51</v>
      </c>
      <c r="C366" s="6">
        <v>2022</v>
      </c>
      <c r="D366" s="13">
        <v>0.6</v>
      </c>
      <c r="E366" s="14" t="s">
        <v>63</v>
      </c>
    </row>
    <row r="367" spans="1:5" x14ac:dyDescent="0.2">
      <c r="A367" s="6" t="s">
        <v>17</v>
      </c>
      <c r="B367" s="7" t="s">
        <v>51</v>
      </c>
      <c r="C367" s="6">
        <v>2022</v>
      </c>
      <c r="D367" s="13">
        <v>0.1</v>
      </c>
      <c r="E367" s="14" t="s">
        <v>63</v>
      </c>
    </row>
    <row r="368" spans="1:5" x14ac:dyDescent="0.2">
      <c r="A368" s="6" t="s">
        <v>18</v>
      </c>
      <c r="B368" s="7" t="s">
        <v>51</v>
      </c>
      <c r="C368" s="6">
        <v>2022</v>
      </c>
      <c r="D368" s="13">
        <v>36.6</v>
      </c>
      <c r="E368" s="16">
        <v>8.3000000000000007</v>
      </c>
    </row>
    <row r="369" spans="1:5" x14ac:dyDescent="0.2">
      <c r="A369" s="6" t="s">
        <v>19</v>
      </c>
      <c r="B369" s="7" t="s">
        <v>51</v>
      </c>
      <c r="C369" s="6">
        <v>2022</v>
      </c>
      <c r="D369" s="13">
        <v>30.4</v>
      </c>
      <c r="E369" s="16">
        <v>9.6</v>
      </c>
    </row>
    <row r="370" spans="1:5" x14ac:dyDescent="0.2">
      <c r="A370" s="6" t="s">
        <v>20</v>
      </c>
      <c r="B370" s="7" t="s">
        <v>51</v>
      </c>
      <c r="C370" s="6">
        <v>2022</v>
      </c>
      <c r="D370" s="13">
        <v>6.2</v>
      </c>
      <c r="E370" s="12">
        <v>5</v>
      </c>
    </row>
    <row r="371" spans="1:5" x14ac:dyDescent="0.2">
      <c r="A371" s="6" t="s">
        <v>21</v>
      </c>
      <c r="B371" s="7" t="s">
        <v>51</v>
      </c>
      <c r="C371" s="6">
        <v>2022</v>
      </c>
      <c r="D371" s="13">
        <v>38.1</v>
      </c>
      <c r="E371" s="16">
        <v>8.9</v>
      </c>
    </row>
    <row r="372" spans="1:5" x14ac:dyDescent="0.2">
      <c r="A372" s="6" t="s">
        <v>22</v>
      </c>
      <c r="B372" s="7" t="s">
        <v>51</v>
      </c>
      <c r="C372" s="6">
        <v>2022</v>
      </c>
      <c r="D372" s="13">
        <v>31.3</v>
      </c>
      <c r="E372" s="16">
        <v>9.9</v>
      </c>
    </row>
    <row r="373" spans="1:5" x14ac:dyDescent="0.2">
      <c r="A373" s="6" t="s">
        <v>23</v>
      </c>
      <c r="B373" s="7" t="s">
        <v>51</v>
      </c>
      <c r="C373" s="6">
        <v>2022</v>
      </c>
      <c r="D373" s="13">
        <v>6.8</v>
      </c>
      <c r="E373" s="16">
        <v>6.2</v>
      </c>
    </row>
    <row r="374" spans="1:5" x14ac:dyDescent="0.2">
      <c r="A374" s="6" t="s">
        <v>24</v>
      </c>
      <c r="B374" s="7" t="s">
        <v>51</v>
      </c>
      <c r="C374" s="6">
        <v>2022</v>
      </c>
      <c r="D374" s="15" t="s">
        <v>63</v>
      </c>
      <c r="E374" s="14" t="s">
        <v>63</v>
      </c>
    </row>
    <row r="375" spans="1:5" x14ac:dyDescent="0.2">
      <c r="A375" s="6" t="s">
        <v>25</v>
      </c>
      <c r="B375" s="7" t="s">
        <v>51</v>
      </c>
      <c r="C375" s="6">
        <v>2022</v>
      </c>
      <c r="D375" s="15" t="s">
        <v>63</v>
      </c>
      <c r="E375" s="14" t="s">
        <v>63</v>
      </c>
    </row>
    <row r="376" spans="1:5" x14ac:dyDescent="0.2">
      <c r="A376" s="6" t="s">
        <v>26</v>
      </c>
      <c r="B376" s="7" t="s">
        <v>51</v>
      </c>
      <c r="C376" s="6">
        <v>2022</v>
      </c>
      <c r="D376" s="15" t="s">
        <v>63</v>
      </c>
      <c r="E376" s="14" t="s">
        <v>63</v>
      </c>
    </row>
    <row r="377" spans="1:5" x14ac:dyDescent="0.2">
      <c r="A377" s="6" t="s">
        <v>27</v>
      </c>
      <c r="B377" s="7" t="s">
        <v>51</v>
      </c>
      <c r="C377" s="6">
        <v>2022</v>
      </c>
      <c r="D377" s="13">
        <v>40.4</v>
      </c>
      <c r="E377" s="12">
        <v>11</v>
      </c>
    </row>
    <row r="378" spans="1:5" x14ac:dyDescent="0.2">
      <c r="A378" s="6" t="s">
        <v>28</v>
      </c>
      <c r="B378" s="7" t="s">
        <v>51</v>
      </c>
      <c r="C378" s="6">
        <v>2022</v>
      </c>
      <c r="D378" s="13">
        <v>29.6</v>
      </c>
      <c r="E378" s="16">
        <v>10.1</v>
      </c>
    </row>
    <row r="379" spans="1:5" x14ac:dyDescent="0.2">
      <c r="A379" s="6" t="s">
        <v>29</v>
      </c>
      <c r="B379" s="7" t="s">
        <v>51</v>
      </c>
      <c r="C379" s="6">
        <v>2022</v>
      </c>
      <c r="D379" s="13">
        <v>10.8</v>
      </c>
      <c r="E379" s="16">
        <v>14.4</v>
      </c>
    </row>
    <row r="380" spans="1:5" x14ac:dyDescent="0.2">
      <c r="A380" s="6" t="s">
        <v>30</v>
      </c>
      <c r="B380" s="7" t="s">
        <v>51</v>
      </c>
      <c r="C380" s="6">
        <v>2022</v>
      </c>
      <c r="D380" s="13">
        <v>48.1</v>
      </c>
      <c r="E380" s="16">
        <v>14.6</v>
      </c>
    </row>
    <row r="381" spans="1:5" x14ac:dyDescent="0.2">
      <c r="A381" s="6" t="s">
        <v>31</v>
      </c>
      <c r="B381" s="7" t="s">
        <v>51</v>
      </c>
      <c r="C381" s="6">
        <v>2022</v>
      </c>
      <c r="D381" s="13">
        <v>11.5</v>
      </c>
      <c r="E381" s="16">
        <v>13.2</v>
      </c>
    </row>
    <row r="382" spans="1:5" x14ac:dyDescent="0.2">
      <c r="A382" s="6" t="s">
        <v>32</v>
      </c>
      <c r="B382" s="7" t="s">
        <v>51</v>
      </c>
      <c r="C382" s="6">
        <v>2022</v>
      </c>
      <c r="D382" s="13">
        <v>14.5</v>
      </c>
      <c r="E382" s="16">
        <v>13.6</v>
      </c>
    </row>
    <row r="383" spans="1:5" x14ac:dyDescent="0.2">
      <c r="A383" s="6" t="s">
        <v>33</v>
      </c>
      <c r="B383" s="7" t="s">
        <v>51</v>
      </c>
      <c r="C383" s="6">
        <v>2022</v>
      </c>
      <c r="D383" s="11">
        <v>3</v>
      </c>
      <c r="E383" s="16">
        <v>15.2</v>
      </c>
    </row>
    <row r="384" spans="1:5" x14ac:dyDescent="0.2">
      <c r="A384" s="6" t="s">
        <v>34</v>
      </c>
      <c r="B384" s="7" t="s">
        <v>51</v>
      </c>
      <c r="C384" s="6">
        <v>2022</v>
      </c>
      <c r="D384" s="13">
        <v>10.1</v>
      </c>
      <c r="E384" s="16">
        <v>12.7</v>
      </c>
    </row>
    <row r="385" spans="1:5" x14ac:dyDescent="0.2">
      <c r="A385" s="6" t="s">
        <v>35</v>
      </c>
      <c r="B385" s="7" t="s">
        <v>51</v>
      </c>
      <c r="C385" s="6">
        <v>2022</v>
      </c>
      <c r="D385" s="13">
        <v>11.4</v>
      </c>
      <c r="E385" s="14" t="s">
        <v>63</v>
      </c>
    </row>
    <row r="386" spans="1:5" x14ac:dyDescent="0.2">
      <c r="A386" s="6" t="s">
        <v>36</v>
      </c>
      <c r="B386" s="7" t="s">
        <v>51</v>
      </c>
      <c r="C386" s="6">
        <v>2022</v>
      </c>
      <c r="D386" s="13">
        <v>1.3</v>
      </c>
      <c r="E386" s="14" t="s">
        <v>63</v>
      </c>
    </row>
    <row r="387" spans="1:5" x14ac:dyDescent="0.2">
      <c r="A387" s="6" t="s">
        <v>37</v>
      </c>
      <c r="B387" s="7" t="s">
        <v>51</v>
      </c>
      <c r="C387" s="6">
        <v>2022</v>
      </c>
      <c r="D387" s="11">
        <v>0</v>
      </c>
      <c r="E387" s="14" t="s">
        <v>63</v>
      </c>
    </row>
    <row r="388" spans="1:5" x14ac:dyDescent="0.2">
      <c r="A388" s="6" t="s">
        <v>38</v>
      </c>
      <c r="B388" s="7" t="s">
        <v>51</v>
      </c>
      <c r="C388" s="6">
        <v>2022</v>
      </c>
      <c r="D388" s="11">
        <v>0</v>
      </c>
      <c r="E388" s="14" t="s">
        <v>63</v>
      </c>
    </row>
    <row r="389" spans="1:5" x14ac:dyDescent="0.2">
      <c r="A389" s="6" t="s">
        <v>39</v>
      </c>
      <c r="B389" s="7" t="s">
        <v>51</v>
      </c>
      <c r="C389" s="6">
        <v>2022</v>
      </c>
      <c r="D389" s="11">
        <v>0</v>
      </c>
      <c r="E389" s="14" t="s">
        <v>63</v>
      </c>
    </row>
    <row r="390" spans="1:5" x14ac:dyDescent="0.2">
      <c r="A390" s="6" t="s">
        <v>40</v>
      </c>
      <c r="B390" s="7" t="s">
        <v>51</v>
      </c>
      <c r="C390" s="6">
        <v>2022</v>
      </c>
      <c r="D390" s="13">
        <v>101.5</v>
      </c>
      <c r="E390" s="16">
        <v>13.2</v>
      </c>
    </row>
    <row r="391" spans="1:5" x14ac:dyDescent="0.2">
      <c r="A391" s="6" t="s">
        <v>41</v>
      </c>
      <c r="B391" s="7" t="s">
        <v>51</v>
      </c>
      <c r="C391" s="6">
        <v>2022</v>
      </c>
      <c r="D391" s="13">
        <v>138.1</v>
      </c>
      <c r="E391" s="16">
        <v>11.4</v>
      </c>
    </row>
    <row r="392" spans="1:5" x14ac:dyDescent="0.2">
      <c r="A392" s="6" t="s">
        <v>3</v>
      </c>
      <c r="B392" s="7" t="s">
        <v>52</v>
      </c>
      <c r="C392" s="6">
        <v>2022</v>
      </c>
      <c r="D392" s="11">
        <v>100</v>
      </c>
      <c r="E392" s="16">
        <v>0.4</v>
      </c>
    </row>
    <row r="393" spans="1:5" x14ac:dyDescent="0.2">
      <c r="A393" s="6" t="s">
        <v>4</v>
      </c>
      <c r="B393" s="7" t="s">
        <v>52</v>
      </c>
      <c r="C393" s="6">
        <v>2022</v>
      </c>
      <c r="D393" s="11">
        <v>91</v>
      </c>
      <c r="E393" s="16">
        <v>0.4</v>
      </c>
    </row>
    <row r="394" spans="1:5" x14ac:dyDescent="0.2">
      <c r="A394" s="6" t="s">
        <v>5</v>
      </c>
      <c r="B394" s="7" t="s">
        <v>52</v>
      </c>
      <c r="C394" s="6">
        <v>2022</v>
      </c>
      <c r="D394" s="13">
        <v>48.2</v>
      </c>
      <c r="E394" s="16">
        <v>0.2</v>
      </c>
    </row>
    <row r="395" spans="1:5" x14ac:dyDescent="0.2">
      <c r="A395" s="6" t="s">
        <v>6</v>
      </c>
      <c r="B395" s="7" t="s">
        <v>52</v>
      </c>
      <c r="C395" s="6">
        <v>2022</v>
      </c>
      <c r="D395" s="13">
        <v>17.600000000000001</v>
      </c>
      <c r="E395" s="16">
        <v>0.3</v>
      </c>
    </row>
    <row r="396" spans="1:5" x14ac:dyDescent="0.2">
      <c r="A396" s="6" t="s">
        <v>7</v>
      </c>
      <c r="B396" s="7" t="s">
        <v>52</v>
      </c>
      <c r="C396" s="6">
        <v>2022</v>
      </c>
      <c r="D396" s="13">
        <v>10.7</v>
      </c>
      <c r="E396" s="16">
        <v>0.3</v>
      </c>
    </row>
    <row r="397" spans="1:5" x14ac:dyDescent="0.2">
      <c r="A397" s="6" t="s">
        <v>8</v>
      </c>
      <c r="B397" s="7" t="s">
        <v>52</v>
      </c>
      <c r="C397" s="6">
        <v>2022</v>
      </c>
      <c r="D397" s="13">
        <v>6.9</v>
      </c>
      <c r="E397" s="16">
        <v>0.3</v>
      </c>
    </row>
    <row r="398" spans="1:5" x14ac:dyDescent="0.2">
      <c r="A398" s="6" t="s">
        <v>9</v>
      </c>
      <c r="B398" s="7" t="s">
        <v>52</v>
      </c>
      <c r="C398" s="6">
        <v>2022</v>
      </c>
      <c r="D398" s="13">
        <v>30.6</v>
      </c>
      <c r="E398" s="16">
        <v>0.2</v>
      </c>
    </row>
    <row r="399" spans="1:5" x14ac:dyDescent="0.2">
      <c r="A399" s="6" t="s">
        <v>10</v>
      </c>
      <c r="B399" s="7" t="s">
        <v>52</v>
      </c>
      <c r="C399" s="6">
        <v>2022</v>
      </c>
      <c r="D399" s="13">
        <v>28.4</v>
      </c>
      <c r="E399" s="16">
        <v>0.2</v>
      </c>
    </row>
    <row r="400" spans="1:5" x14ac:dyDescent="0.2">
      <c r="A400" s="6" t="s">
        <v>11</v>
      </c>
      <c r="B400" s="7" t="s">
        <v>52</v>
      </c>
      <c r="C400" s="6">
        <v>2022</v>
      </c>
      <c r="D400" s="13">
        <v>2.2000000000000002</v>
      </c>
      <c r="E400" s="16">
        <v>0.6</v>
      </c>
    </row>
    <row r="401" spans="1:5" x14ac:dyDescent="0.2">
      <c r="A401" s="6" t="s">
        <v>12</v>
      </c>
      <c r="B401" s="7" t="s">
        <v>52</v>
      </c>
      <c r="C401" s="6">
        <v>2022</v>
      </c>
      <c r="D401" s="13">
        <v>41.3</v>
      </c>
      <c r="E401" s="16">
        <v>0.2</v>
      </c>
    </row>
    <row r="402" spans="1:5" x14ac:dyDescent="0.2">
      <c r="A402" s="6" t="s">
        <v>13</v>
      </c>
      <c r="B402" s="7" t="s">
        <v>52</v>
      </c>
      <c r="C402" s="6">
        <v>2022</v>
      </c>
      <c r="D402" s="13">
        <v>17.7</v>
      </c>
      <c r="E402" s="16">
        <v>0.3</v>
      </c>
    </row>
    <row r="403" spans="1:5" x14ac:dyDescent="0.2">
      <c r="A403" s="6" t="s">
        <v>14</v>
      </c>
      <c r="B403" s="7" t="s">
        <v>52</v>
      </c>
      <c r="C403" s="6">
        <v>2022</v>
      </c>
      <c r="D403" s="13">
        <v>17.5</v>
      </c>
      <c r="E403" s="16">
        <v>0.3</v>
      </c>
    </row>
    <row r="404" spans="1:5" x14ac:dyDescent="0.2">
      <c r="A404" s="6" t="s">
        <v>15</v>
      </c>
      <c r="B404" s="7" t="s">
        <v>52</v>
      </c>
      <c r="C404" s="6">
        <v>2022</v>
      </c>
      <c r="D404" s="13">
        <v>0.2</v>
      </c>
      <c r="E404" s="14" t="s">
        <v>63</v>
      </c>
    </row>
    <row r="405" spans="1:5" x14ac:dyDescent="0.2">
      <c r="A405" s="6" t="s">
        <v>16</v>
      </c>
      <c r="B405" s="7" t="s">
        <v>52</v>
      </c>
      <c r="C405" s="6">
        <v>2022</v>
      </c>
      <c r="D405" s="13">
        <v>0.3</v>
      </c>
      <c r="E405" s="14" t="s">
        <v>63</v>
      </c>
    </row>
    <row r="406" spans="1:5" x14ac:dyDescent="0.2">
      <c r="A406" s="6" t="s">
        <v>17</v>
      </c>
      <c r="B406" s="7" t="s">
        <v>52</v>
      </c>
      <c r="C406" s="6">
        <v>2022</v>
      </c>
      <c r="D406" s="11">
        <v>0</v>
      </c>
      <c r="E406" s="14" t="s">
        <v>63</v>
      </c>
    </row>
    <row r="407" spans="1:5" x14ac:dyDescent="0.2">
      <c r="A407" s="6" t="s">
        <v>18</v>
      </c>
      <c r="B407" s="7" t="s">
        <v>52</v>
      </c>
      <c r="C407" s="6">
        <v>2022</v>
      </c>
      <c r="D407" s="13">
        <v>211.3</v>
      </c>
      <c r="E407" s="16">
        <v>1.4</v>
      </c>
    </row>
    <row r="408" spans="1:5" x14ac:dyDescent="0.2">
      <c r="A408" s="6" t="s">
        <v>19</v>
      </c>
      <c r="B408" s="7" t="s">
        <v>52</v>
      </c>
      <c r="C408" s="6">
        <v>2022</v>
      </c>
      <c r="D408" s="13">
        <v>34.700000000000003</v>
      </c>
      <c r="E408" s="16">
        <v>0.3</v>
      </c>
    </row>
    <row r="409" spans="1:5" x14ac:dyDescent="0.2">
      <c r="A409" s="6" t="s">
        <v>20</v>
      </c>
      <c r="B409" s="7" t="s">
        <v>52</v>
      </c>
      <c r="C409" s="6">
        <v>2022</v>
      </c>
      <c r="D409" s="13">
        <v>176.5</v>
      </c>
      <c r="E409" s="16">
        <v>4.0999999999999996</v>
      </c>
    </row>
    <row r="410" spans="1:5" x14ac:dyDescent="0.2">
      <c r="A410" s="6" t="s">
        <v>21</v>
      </c>
      <c r="B410" s="7" t="s">
        <v>52</v>
      </c>
      <c r="C410" s="6">
        <v>2022</v>
      </c>
      <c r="D410" s="13">
        <v>177.2</v>
      </c>
      <c r="E410" s="16">
        <v>1.2</v>
      </c>
    </row>
    <row r="411" spans="1:5" x14ac:dyDescent="0.2">
      <c r="A411" s="6" t="s">
        <v>22</v>
      </c>
      <c r="B411" s="7" t="s">
        <v>52</v>
      </c>
      <c r="C411" s="6">
        <v>2022</v>
      </c>
      <c r="D411" s="13">
        <v>34.299999999999997</v>
      </c>
      <c r="E411" s="16">
        <v>0.3</v>
      </c>
    </row>
    <row r="412" spans="1:5" x14ac:dyDescent="0.2">
      <c r="A412" s="6" t="s">
        <v>23</v>
      </c>
      <c r="B412" s="7" t="s">
        <v>52</v>
      </c>
      <c r="C412" s="6">
        <v>2022</v>
      </c>
      <c r="D412" s="11">
        <v>143</v>
      </c>
      <c r="E412" s="16">
        <v>3.8</v>
      </c>
    </row>
    <row r="413" spans="1:5" x14ac:dyDescent="0.2">
      <c r="A413" s="6" t="s">
        <v>24</v>
      </c>
      <c r="B413" s="7" t="s">
        <v>52</v>
      </c>
      <c r="C413" s="6">
        <v>2022</v>
      </c>
      <c r="D413" s="15" t="s">
        <v>63</v>
      </c>
      <c r="E413" s="14" t="s">
        <v>63</v>
      </c>
    </row>
    <row r="414" spans="1:5" x14ac:dyDescent="0.2">
      <c r="A414" s="6" t="s">
        <v>25</v>
      </c>
      <c r="B414" s="7" t="s">
        <v>52</v>
      </c>
      <c r="C414" s="6">
        <v>2022</v>
      </c>
      <c r="D414" s="15" t="s">
        <v>63</v>
      </c>
      <c r="E414" s="14" t="s">
        <v>63</v>
      </c>
    </row>
    <row r="415" spans="1:5" x14ac:dyDescent="0.2">
      <c r="A415" s="6" t="s">
        <v>26</v>
      </c>
      <c r="B415" s="7" t="s">
        <v>52</v>
      </c>
      <c r="C415" s="6">
        <v>2022</v>
      </c>
      <c r="D415" s="15" t="s">
        <v>63</v>
      </c>
      <c r="E415" s="14" t="s">
        <v>63</v>
      </c>
    </row>
    <row r="416" spans="1:5" x14ac:dyDescent="0.2">
      <c r="A416" s="6" t="s">
        <v>27</v>
      </c>
      <c r="B416" s="7" t="s">
        <v>52</v>
      </c>
      <c r="C416" s="6">
        <v>2022</v>
      </c>
      <c r="D416" s="13">
        <v>49.3</v>
      </c>
      <c r="E416" s="16">
        <v>0.4</v>
      </c>
    </row>
    <row r="417" spans="1:5" x14ac:dyDescent="0.2">
      <c r="A417" s="6" t="s">
        <v>28</v>
      </c>
      <c r="B417" s="7" t="s">
        <v>52</v>
      </c>
      <c r="C417" s="6">
        <v>2022</v>
      </c>
      <c r="D417" s="11">
        <v>43</v>
      </c>
      <c r="E417" s="16">
        <v>0.4</v>
      </c>
    </row>
    <row r="418" spans="1:5" x14ac:dyDescent="0.2">
      <c r="A418" s="6" t="s">
        <v>29</v>
      </c>
      <c r="B418" s="7" t="s">
        <v>52</v>
      </c>
      <c r="C418" s="6">
        <v>2022</v>
      </c>
      <c r="D418" s="13">
        <v>6.2</v>
      </c>
      <c r="E418" s="16">
        <v>0.2</v>
      </c>
    </row>
    <row r="419" spans="1:5" x14ac:dyDescent="0.2">
      <c r="A419" s="6" t="s">
        <v>30</v>
      </c>
      <c r="B419" s="7" t="s">
        <v>52</v>
      </c>
      <c r="C419" s="6">
        <v>2022</v>
      </c>
      <c r="D419" s="13">
        <v>40.299999999999997</v>
      </c>
      <c r="E419" s="16">
        <v>0.4</v>
      </c>
    </row>
    <row r="420" spans="1:5" x14ac:dyDescent="0.2">
      <c r="A420" s="6" t="s">
        <v>31</v>
      </c>
      <c r="B420" s="7" t="s">
        <v>52</v>
      </c>
      <c r="C420" s="6">
        <v>2022</v>
      </c>
      <c r="D420" s="13">
        <v>10.4</v>
      </c>
      <c r="E420" s="16">
        <v>0.4</v>
      </c>
    </row>
    <row r="421" spans="1:5" x14ac:dyDescent="0.2">
      <c r="A421" s="6" t="s">
        <v>32</v>
      </c>
      <c r="B421" s="7" t="s">
        <v>52</v>
      </c>
      <c r="C421" s="6">
        <v>2022</v>
      </c>
      <c r="D421" s="13">
        <v>11.7</v>
      </c>
      <c r="E421" s="16">
        <v>0.3</v>
      </c>
    </row>
    <row r="422" spans="1:5" x14ac:dyDescent="0.2">
      <c r="A422" s="6" t="s">
        <v>33</v>
      </c>
      <c r="B422" s="7" t="s">
        <v>52</v>
      </c>
      <c r="C422" s="6">
        <v>2022</v>
      </c>
      <c r="D422" s="13">
        <v>1.2</v>
      </c>
      <c r="E422" s="16">
        <v>0.2</v>
      </c>
    </row>
    <row r="423" spans="1:5" x14ac:dyDescent="0.2">
      <c r="A423" s="6" t="s">
        <v>34</v>
      </c>
      <c r="B423" s="7" t="s">
        <v>52</v>
      </c>
      <c r="C423" s="6">
        <v>2022</v>
      </c>
      <c r="D423" s="11">
        <v>9</v>
      </c>
      <c r="E423" s="16">
        <v>0.3</v>
      </c>
    </row>
    <row r="424" spans="1:5" x14ac:dyDescent="0.2">
      <c r="A424" s="6" t="s">
        <v>35</v>
      </c>
      <c r="B424" s="7" t="s">
        <v>52</v>
      </c>
      <c r="C424" s="6">
        <v>2022</v>
      </c>
      <c r="D424" s="13">
        <v>9.5</v>
      </c>
      <c r="E424" s="14" t="s">
        <v>63</v>
      </c>
    </row>
    <row r="425" spans="1:5" x14ac:dyDescent="0.2">
      <c r="A425" s="6" t="s">
        <v>36</v>
      </c>
      <c r="B425" s="7" t="s">
        <v>52</v>
      </c>
      <c r="C425" s="6">
        <v>2022</v>
      </c>
      <c r="D425" s="13">
        <v>0.5</v>
      </c>
      <c r="E425" s="14" t="s">
        <v>63</v>
      </c>
    </row>
    <row r="426" spans="1:5" x14ac:dyDescent="0.2">
      <c r="A426" s="6" t="s">
        <v>37</v>
      </c>
      <c r="B426" s="7" t="s">
        <v>52</v>
      </c>
      <c r="C426" s="6">
        <v>2022</v>
      </c>
      <c r="D426" s="15" t="s">
        <v>63</v>
      </c>
      <c r="E426" s="14" t="s">
        <v>63</v>
      </c>
    </row>
    <row r="427" spans="1:5" x14ac:dyDescent="0.2">
      <c r="A427" s="6" t="s">
        <v>38</v>
      </c>
      <c r="B427" s="7" t="s">
        <v>52</v>
      </c>
      <c r="C427" s="6">
        <v>2022</v>
      </c>
      <c r="D427" s="15" t="s">
        <v>63</v>
      </c>
      <c r="E427" s="14" t="s">
        <v>63</v>
      </c>
    </row>
    <row r="428" spans="1:5" x14ac:dyDescent="0.2">
      <c r="A428" s="6" t="s">
        <v>39</v>
      </c>
      <c r="B428" s="7" t="s">
        <v>52</v>
      </c>
      <c r="C428" s="6">
        <v>2022</v>
      </c>
      <c r="D428" s="11">
        <v>0</v>
      </c>
      <c r="E428" s="14" t="s">
        <v>63</v>
      </c>
    </row>
    <row r="429" spans="1:5" x14ac:dyDescent="0.2">
      <c r="A429" s="6" t="s">
        <v>40</v>
      </c>
      <c r="B429" s="7" t="s">
        <v>52</v>
      </c>
      <c r="C429" s="6">
        <v>2022</v>
      </c>
      <c r="D429" s="11">
        <v>66</v>
      </c>
      <c r="E429" s="16">
        <v>0.3</v>
      </c>
    </row>
    <row r="430" spans="1:5" x14ac:dyDescent="0.2">
      <c r="A430" s="6" t="s">
        <v>41</v>
      </c>
      <c r="B430" s="7" t="s">
        <v>52</v>
      </c>
      <c r="C430" s="6">
        <v>2022</v>
      </c>
      <c r="D430" s="13">
        <v>277.2</v>
      </c>
      <c r="E430" s="16">
        <v>0.7</v>
      </c>
    </row>
    <row r="431" spans="1:5" x14ac:dyDescent="0.2">
      <c r="A431" s="6" t="s">
        <v>3</v>
      </c>
      <c r="B431" s="7" t="s">
        <v>53</v>
      </c>
      <c r="C431" s="6">
        <v>2022</v>
      </c>
      <c r="D431" s="11">
        <v>100</v>
      </c>
      <c r="E431" s="16">
        <v>5.0999999999999996</v>
      </c>
    </row>
    <row r="432" spans="1:5" x14ac:dyDescent="0.2">
      <c r="A432" s="6" t="s">
        <v>4</v>
      </c>
      <c r="B432" s="7" t="s">
        <v>53</v>
      </c>
      <c r="C432" s="6">
        <v>2022</v>
      </c>
      <c r="D432" s="13">
        <v>89.7</v>
      </c>
      <c r="E432" s="16">
        <v>5.0999999999999996</v>
      </c>
    </row>
    <row r="433" spans="1:5" x14ac:dyDescent="0.2">
      <c r="A433" s="6" t="s">
        <v>5</v>
      </c>
      <c r="B433" s="7" t="s">
        <v>53</v>
      </c>
      <c r="C433" s="6">
        <v>2022</v>
      </c>
      <c r="D433" s="11">
        <v>68</v>
      </c>
      <c r="E433" s="16">
        <v>4.8</v>
      </c>
    </row>
    <row r="434" spans="1:5" x14ac:dyDescent="0.2">
      <c r="A434" s="6" t="s">
        <v>6</v>
      </c>
      <c r="B434" s="7" t="s">
        <v>53</v>
      </c>
      <c r="C434" s="6">
        <v>2022</v>
      </c>
      <c r="D434" s="13">
        <v>25.1</v>
      </c>
      <c r="E434" s="16">
        <v>6.1</v>
      </c>
    </row>
    <row r="435" spans="1:5" x14ac:dyDescent="0.2">
      <c r="A435" s="6" t="s">
        <v>7</v>
      </c>
      <c r="B435" s="7" t="s">
        <v>53</v>
      </c>
      <c r="C435" s="6">
        <v>2022</v>
      </c>
      <c r="D435" s="11">
        <v>17</v>
      </c>
      <c r="E435" s="16">
        <v>6.5</v>
      </c>
    </row>
    <row r="436" spans="1:5" x14ac:dyDescent="0.2">
      <c r="A436" s="6" t="s">
        <v>8</v>
      </c>
      <c r="B436" s="7" t="s">
        <v>53</v>
      </c>
      <c r="C436" s="6">
        <v>2022</v>
      </c>
      <c r="D436" s="13">
        <v>8.1</v>
      </c>
      <c r="E436" s="16">
        <v>5.2</v>
      </c>
    </row>
    <row r="437" spans="1:5" x14ac:dyDescent="0.2">
      <c r="A437" s="6" t="s">
        <v>9</v>
      </c>
      <c r="B437" s="7" t="s">
        <v>53</v>
      </c>
      <c r="C437" s="6">
        <v>2022</v>
      </c>
      <c r="D437" s="13">
        <v>42.9</v>
      </c>
      <c r="E437" s="16">
        <v>4.2</v>
      </c>
    </row>
    <row r="438" spans="1:5" x14ac:dyDescent="0.2">
      <c r="A438" s="6" t="s">
        <v>10</v>
      </c>
      <c r="B438" s="7" t="s">
        <v>53</v>
      </c>
      <c r="C438" s="6">
        <v>2022</v>
      </c>
      <c r="D438" s="13">
        <v>42.2</v>
      </c>
      <c r="E438" s="16">
        <v>4.3</v>
      </c>
    </row>
    <row r="439" spans="1:5" x14ac:dyDescent="0.2">
      <c r="A439" s="6" t="s">
        <v>11</v>
      </c>
      <c r="B439" s="7" t="s">
        <v>53</v>
      </c>
      <c r="C439" s="6">
        <v>2022</v>
      </c>
      <c r="D439" s="13">
        <v>0.7</v>
      </c>
      <c r="E439" s="16">
        <v>2.6</v>
      </c>
    </row>
    <row r="440" spans="1:5" x14ac:dyDescent="0.2">
      <c r="A440" s="6" t="s">
        <v>12</v>
      </c>
      <c r="B440" s="7" t="s">
        <v>53</v>
      </c>
      <c r="C440" s="6">
        <v>2022</v>
      </c>
      <c r="D440" s="13">
        <v>59.9</v>
      </c>
      <c r="E440" s="16">
        <v>4.7</v>
      </c>
    </row>
    <row r="441" spans="1:5" x14ac:dyDescent="0.2">
      <c r="A441" s="6" t="s">
        <v>13</v>
      </c>
      <c r="B441" s="7" t="s">
        <v>53</v>
      </c>
      <c r="C441" s="6">
        <v>2022</v>
      </c>
      <c r="D441" s="13">
        <v>21.2</v>
      </c>
      <c r="E441" s="16">
        <v>4.4000000000000004</v>
      </c>
    </row>
    <row r="442" spans="1:5" x14ac:dyDescent="0.2">
      <c r="A442" s="6" t="s">
        <v>14</v>
      </c>
      <c r="B442" s="7" t="s">
        <v>53</v>
      </c>
      <c r="C442" s="6">
        <v>2022</v>
      </c>
      <c r="D442" s="13">
        <v>20.9</v>
      </c>
      <c r="E442" s="16">
        <v>4.8</v>
      </c>
    </row>
    <row r="443" spans="1:5" x14ac:dyDescent="0.2">
      <c r="A443" s="6" t="s">
        <v>15</v>
      </c>
      <c r="B443" s="7" t="s">
        <v>53</v>
      </c>
      <c r="C443" s="6">
        <v>2022</v>
      </c>
      <c r="D443" s="13">
        <v>0.4</v>
      </c>
      <c r="E443" s="14" t="s">
        <v>63</v>
      </c>
    </row>
    <row r="444" spans="1:5" x14ac:dyDescent="0.2">
      <c r="A444" s="6" t="s">
        <v>16</v>
      </c>
      <c r="B444" s="7" t="s">
        <v>53</v>
      </c>
      <c r="C444" s="6">
        <v>2022</v>
      </c>
      <c r="D444" s="13">
        <v>0.3</v>
      </c>
      <c r="E444" s="14" t="s">
        <v>63</v>
      </c>
    </row>
    <row r="445" spans="1:5" x14ac:dyDescent="0.2">
      <c r="A445" s="6" t="s">
        <v>17</v>
      </c>
      <c r="B445" s="7" t="s">
        <v>53</v>
      </c>
      <c r="C445" s="6">
        <v>2022</v>
      </c>
      <c r="D445" s="11">
        <v>0</v>
      </c>
      <c r="E445" s="14" t="s">
        <v>63</v>
      </c>
    </row>
    <row r="446" spans="1:5" x14ac:dyDescent="0.2">
      <c r="A446" s="6" t="s">
        <v>18</v>
      </c>
      <c r="B446" s="7" t="s">
        <v>53</v>
      </c>
      <c r="C446" s="6">
        <v>2022</v>
      </c>
      <c r="D446" s="13">
        <v>93.8</v>
      </c>
      <c r="E446" s="16">
        <v>8.6</v>
      </c>
    </row>
    <row r="447" spans="1:5" x14ac:dyDescent="0.2">
      <c r="A447" s="6" t="s">
        <v>19</v>
      </c>
      <c r="B447" s="7" t="s">
        <v>53</v>
      </c>
      <c r="C447" s="6">
        <v>2022</v>
      </c>
      <c r="D447" s="13">
        <v>72.5</v>
      </c>
      <c r="E447" s="16">
        <v>9.1999999999999993</v>
      </c>
    </row>
    <row r="448" spans="1:5" x14ac:dyDescent="0.2">
      <c r="A448" s="6" t="s">
        <v>20</v>
      </c>
      <c r="B448" s="7" t="s">
        <v>53</v>
      </c>
      <c r="C448" s="6">
        <v>2022</v>
      </c>
      <c r="D448" s="13">
        <v>21.3</v>
      </c>
      <c r="E448" s="16">
        <v>6.9</v>
      </c>
    </row>
    <row r="449" spans="1:5" x14ac:dyDescent="0.2">
      <c r="A449" s="6" t="s">
        <v>21</v>
      </c>
      <c r="B449" s="7" t="s">
        <v>53</v>
      </c>
      <c r="C449" s="6">
        <v>2022</v>
      </c>
      <c r="D449" s="11">
        <v>83</v>
      </c>
      <c r="E449" s="16">
        <v>7.8</v>
      </c>
    </row>
    <row r="450" spans="1:5" x14ac:dyDescent="0.2">
      <c r="A450" s="6" t="s">
        <v>22</v>
      </c>
      <c r="B450" s="7" t="s">
        <v>53</v>
      </c>
      <c r="C450" s="6">
        <v>2022</v>
      </c>
      <c r="D450" s="13">
        <v>64.8</v>
      </c>
      <c r="E450" s="16">
        <v>8.1999999999999993</v>
      </c>
    </row>
    <row r="451" spans="1:5" x14ac:dyDescent="0.2">
      <c r="A451" s="6" t="s">
        <v>23</v>
      </c>
      <c r="B451" s="7" t="s">
        <v>53</v>
      </c>
      <c r="C451" s="6">
        <v>2022</v>
      </c>
      <c r="D451" s="13">
        <v>18.100000000000001</v>
      </c>
      <c r="E451" s="16">
        <v>6.7</v>
      </c>
    </row>
    <row r="452" spans="1:5" x14ac:dyDescent="0.2">
      <c r="A452" s="6" t="s">
        <v>24</v>
      </c>
      <c r="B452" s="7" t="s">
        <v>53</v>
      </c>
      <c r="C452" s="6">
        <v>2022</v>
      </c>
      <c r="D452" s="15" t="s">
        <v>63</v>
      </c>
      <c r="E452" s="14" t="s">
        <v>63</v>
      </c>
    </row>
    <row r="453" spans="1:5" x14ac:dyDescent="0.2">
      <c r="A453" s="6" t="s">
        <v>25</v>
      </c>
      <c r="B453" s="7" t="s">
        <v>53</v>
      </c>
      <c r="C453" s="6">
        <v>2022</v>
      </c>
      <c r="D453" s="15" t="s">
        <v>63</v>
      </c>
      <c r="E453" s="14" t="s">
        <v>63</v>
      </c>
    </row>
    <row r="454" spans="1:5" x14ac:dyDescent="0.2">
      <c r="A454" s="6" t="s">
        <v>26</v>
      </c>
      <c r="B454" s="7" t="s">
        <v>53</v>
      </c>
      <c r="C454" s="6">
        <v>2022</v>
      </c>
      <c r="D454" s="15" t="s">
        <v>63</v>
      </c>
      <c r="E454" s="14" t="s">
        <v>63</v>
      </c>
    </row>
    <row r="455" spans="1:5" x14ac:dyDescent="0.2">
      <c r="A455" s="6" t="s">
        <v>27</v>
      </c>
      <c r="B455" s="7" t="s">
        <v>53</v>
      </c>
      <c r="C455" s="6">
        <v>2022</v>
      </c>
      <c r="D455" s="13">
        <v>47.1</v>
      </c>
      <c r="E455" s="16">
        <v>5.2</v>
      </c>
    </row>
    <row r="456" spans="1:5" x14ac:dyDescent="0.2">
      <c r="A456" s="6" t="s">
        <v>28</v>
      </c>
      <c r="B456" s="7" t="s">
        <v>53</v>
      </c>
      <c r="C456" s="6">
        <v>2022</v>
      </c>
      <c r="D456" s="13">
        <v>36.700000000000003</v>
      </c>
      <c r="E456" s="16">
        <v>5.0999999999999996</v>
      </c>
    </row>
    <row r="457" spans="1:5" x14ac:dyDescent="0.2">
      <c r="A457" s="6" t="s">
        <v>29</v>
      </c>
      <c r="B457" s="7" t="s">
        <v>53</v>
      </c>
      <c r="C457" s="6">
        <v>2022</v>
      </c>
      <c r="D457" s="13">
        <v>10.4</v>
      </c>
      <c r="E457" s="16">
        <v>5.6</v>
      </c>
    </row>
    <row r="458" spans="1:5" x14ac:dyDescent="0.2">
      <c r="A458" s="6" t="s">
        <v>30</v>
      </c>
      <c r="B458" s="7" t="s">
        <v>53</v>
      </c>
      <c r="C458" s="6">
        <v>2022</v>
      </c>
      <c r="D458" s="13">
        <v>43.3</v>
      </c>
      <c r="E458" s="16">
        <v>5.3</v>
      </c>
    </row>
    <row r="459" spans="1:5" x14ac:dyDescent="0.2">
      <c r="A459" s="6" t="s">
        <v>31</v>
      </c>
      <c r="B459" s="7" t="s">
        <v>53</v>
      </c>
      <c r="C459" s="6">
        <v>2022</v>
      </c>
      <c r="D459" s="13">
        <v>9.5</v>
      </c>
      <c r="E459" s="16">
        <v>4.4000000000000004</v>
      </c>
    </row>
    <row r="460" spans="1:5" x14ac:dyDescent="0.2">
      <c r="A460" s="6" t="s">
        <v>32</v>
      </c>
      <c r="B460" s="7" t="s">
        <v>53</v>
      </c>
      <c r="C460" s="6">
        <v>2022</v>
      </c>
      <c r="D460" s="13">
        <v>11.7</v>
      </c>
      <c r="E460" s="16">
        <v>4.4000000000000004</v>
      </c>
    </row>
    <row r="461" spans="1:5" x14ac:dyDescent="0.2">
      <c r="A461" s="6" t="s">
        <v>33</v>
      </c>
      <c r="B461" s="7" t="s">
        <v>53</v>
      </c>
      <c r="C461" s="6">
        <v>2022</v>
      </c>
      <c r="D461" s="13">
        <v>2.2000000000000002</v>
      </c>
      <c r="E461" s="16">
        <v>4.4000000000000004</v>
      </c>
    </row>
    <row r="462" spans="1:5" x14ac:dyDescent="0.2">
      <c r="A462" s="6" t="s">
        <v>34</v>
      </c>
      <c r="B462" s="7" t="s">
        <v>53</v>
      </c>
      <c r="C462" s="6">
        <v>2022</v>
      </c>
      <c r="D462" s="13">
        <v>10.3</v>
      </c>
      <c r="E462" s="16">
        <v>5.3</v>
      </c>
    </row>
    <row r="463" spans="1:5" x14ac:dyDescent="0.2">
      <c r="A463" s="6" t="s">
        <v>35</v>
      </c>
      <c r="B463" s="7" t="s">
        <v>53</v>
      </c>
      <c r="C463" s="6">
        <v>2022</v>
      </c>
      <c r="D463" s="13">
        <v>10.4</v>
      </c>
      <c r="E463" s="14" t="s">
        <v>63</v>
      </c>
    </row>
    <row r="464" spans="1:5" x14ac:dyDescent="0.2">
      <c r="A464" s="6" t="s">
        <v>36</v>
      </c>
      <c r="B464" s="7" t="s">
        <v>53</v>
      </c>
      <c r="C464" s="6">
        <v>2022</v>
      </c>
      <c r="D464" s="13">
        <v>0.1</v>
      </c>
      <c r="E464" s="14" t="s">
        <v>63</v>
      </c>
    </row>
    <row r="465" spans="1:5" x14ac:dyDescent="0.2">
      <c r="A465" s="6" t="s">
        <v>37</v>
      </c>
      <c r="B465" s="7" t="s">
        <v>53</v>
      </c>
      <c r="C465" s="6">
        <v>2022</v>
      </c>
      <c r="D465" s="11">
        <v>0</v>
      </c>
      <c r="E465" s="14" t="s">
        <v>63</v>
      </c>
    </row>
    <row r="466" spans="1:5" x14ac:dyDescent="0.2">
      <c r="A466" s="6" t="s">
        <v>38</v>
      </c>
      <c r="B466" s="7" t="s">
        <v>53</v>
      </c>
      <c r="C466" s="6">
        <v>2022</v>
      </c>
      <c r="D466" s="11">
        <v>0</v>
      </c>
      <c r="E466" s="14" t="s">
        <v>63</v>
      </c>
    </row>
    <row r="467" spans="1:5" x14ac:dyDescent="0.2">
      <c r="A467" s="6" t="s">
        <v>39</v>
      </c>
      <c r="B467" s="7" t="s">
        <v>53</v>
      </c>
      <c r="C467" s="6">
        <v>2022</v>
      </c>
      <c r="D467" s="11">
        <v>0</v>
      </c>
      <c r="E467" s="14" t="s">
        <v>63</v>
      </c>
    </row>
    <row r="468" spans="1:5" x14ac:dyDescent="0.2">
      <c r="A468" s="6" t="s">
        <v>40</v>
      </c>
      <c r="B468" s="7" t="s">
        <v>53</v>
      </c>
      <c r="C468" s="6">
        <v>2022</v>
      </c>
      <c r="D468" s="13">
        <v>89.2</v>
      </c>
      <c r="E468" s="16">
        <v>4.7</v>
      </c>
    </row>
    <row r="469" spans="1:5" x14ac:dyDescent="0.2">
      <c r="A469" s="6" t="s">
        <v>41</v>
      </c>
      <c r="B469" s="7" t="s">
        <v>53</v>
      </c>
      <c r="C469" s="6">
        <v>2022</v>
      </c>
      <c r="D469" s="11">
        <v>183</v>
      </c>
      <c r="E469" s="16">
        <v>6.1</v>
      </c>
    </row>
    <row r="470" spans="1:5" x14ac:dyDescent="0.2">
      <c r="A470" s="6" t="s">
        <v>3</v>
      </c>
      <c r="B470" s="7" t="s">
        <v>54</v>
      </c>
      <c r="C470" s="6">
        <v>2022</v>
      </c>
      <c r="D470" s="11">
        <v>100</v>
      </c>
      <c r="E470" s="16">
        <v>2.5</v>
      </c>
    </row>
    <row r="471" spans="1:5" x14ac:dyDescent="0.2">
      <c r="A471" s="6" t="s">
        <v>4</v>
      </c>
      <c r="B471" s="7" t="s">
        <v>54</v>
      </c>
      <c r="C471" s="6">
        <v>2022</v>
      </c>
      <c r="D471" s="13">
        <v>89.6</v>
      </c>
      <c r="E471" s="16">
        <v>2.5</v>
      </c>
    </row>
    <row r="472" spans="1:5" x14ac:dyDescent="0.2">
      <c r="A472" s="6" t="s">
        <v>5</v>
      </c>
      <c r="B472" s="7" t="s">
        <v>54</v>
      </c>
      <c r="C472" s="6">
        <v>2022</v>
      </c>
      <c r="D472" s="13">
        <v>71.8</v>
      </c>
      <c r="E472" s="16">
        <v>2.4</v>
      </c>
    </row>
    <row r="473" spans="1:5" x14ac:dyDescent="0.2">
      <c r="A473" s="6" t="s">
        <v>6</v>
      </c>
      <c r="B473" s="7" t="s">
        <v>54</v>
      </c>
      <c r="C473" s="6">
        <v>2022</v>
      </c>
      <c r="D473" s="13">
        <v>20.6</v>
      </c>
      <c r="E473" s="16">
        <v>2.4</v>
      </c>
    </row>
    <row r="474" spans="1:5" x14ac:dyDescent="0.2">
      <c r="A474" s="6" t="s">
        <v>7</v>
      </c>
      <c r="B474" s="7" t="s">
        <v>54</v>
      </c>
      <c r="C474" s="6">
        <v>2022</v>
      </c>
      <c r="D474" s="13">
        <v>13.5</v>
      </c>
      <c r="E474" s="16">
        <v>2.5</v>
      </c>
    </row>
    <row r="475" spans="1:5" x14ac:dyDescent="0.2">
      <c r="A475" s="6" t="s">
        <v>8</v>
      </c>
      <c r="B475" s="7" t="s">
        <v>54</v>
      </c>
      <c r="C475" s="6">
        <v>2022</v>
      </c>
      <c r="D475" s="13">
        <v>7.1</v>
      </c>
      <c r="E475" s="16">
        <v>2.2000000000000002</v>
      </c>
    </row>
    <row r="476" spans="1:5" x14ac:dyDescent="0.2">
      <c r="A476" s="6" t="s">
        <v>9</v>
      </c>
      <c r="B476" s="7" t="s">
        <v>54</v>
      </c>
      <c r="C476" s="6">
        <v>2022</v>
      </c>
      <c r="D476" s="13">
        <v>51.2</v>
      </c>
      <c r="E476" s="16">
        <v>2.5</v>
      </c>
    </row>
    <row r="477" spans="1:5" x14ac:dyDescent="0.2">
      <c r="A477" s="6" t="s">
        <v>10</v>
      </c>
      <c r="B477" s="7" t="s">
        <v>54</v>
      </c>
      <c r="C477" s="6">
        <v>2022</v>
      </c>
      <c r="D477" s="13">
        <v>48.9</v>
      </c>
      <c r="E477" s="16">
        <v>2.4</v>
      </c>
    </row>
    <row r="478" spans="1:5" x14ac:dyDescent="0.2">
      <c r="A478" s="6" t="s">
        <v>11</v>
      </c>
      <c r="B478" s="7" t="s">
        <v>54</v>
      </c>
      <c r="C478" s="6">
        <v>2022</v>
      </c>
      <c r="D478" s="13">
        <v>2.2999999999999998</v>
      </c>
      <c r="E478" s="16">
        <v>4.3</v>
      </c>
    </row>
    <row r="479" spans="1:5" x14ac:dyDescent="0.2">
      <c r="A479" s="6" t="s">
        <v>12</v>
      </c>
      <c r="B479" s="7" t="s">
        <v>54</v>
      </c>
      <c r="C479" s="6">
        <v>2022</v>
      </c>
      <c r="D479" s="13">
        <v>64.7</v>
      </c>
      <c r="E479" s="16">
        <v>2.5</v>
      </c>
    </row>
    <row r="480" spans="1:5" x14ac:dyDescent="0.2">
      <c r="A480" s="6" t="s">
        <v>13</v>
      </c>
      <c r="B480" s="7" t="s">
        <v>54</v>
      </c>
      <c r="C480" s="6">
        <v>2022</v>
      </c>
      <c r="D480" s="13">
        <v>27.5</v>
      </c>
      <c r="E480" s="16">
        <v>2.8</v>
      </c>
    </row>
    <row r="481" spans="1:5" x14ac:dyDescent="0.2">
      <c r="A481" s="6" t="s">
        <v>14</v>
      </c>
      <c r="B481" s="7" t="s">
        <v>54</v>
      </c>
      <c r="C481" s="6">
        <v>2022</v>
      </c>
      <c r="D481" s="13">
        <v>25.3</v>
      </c>
      <c r="E481" s="16">
        <v>2.8</v>
      </c>
    </row>
    <row r="482" spans="1:5" x14ac:dyDescent="0.2">
      <c r="A482" s="6" t="s">
        <v>15</v>
      </c>
      <c r="B482" s="7" t="s">
        <v>54</v>
      </c>
      <c r="C482" s="6">
        <v>2022</v>
      </c>
      <c r="D482" s="13">
        <v>2.2999999999999998</v>
      </c>
      <c r="E482" s="14" t="s">
        <v>63</v>
      </c>
    </row>
    <row r="483" spans="1:5" x14ac:dyDescent="0.2">
      <c r="A483" s="6" t="s">
        <v>16</v>
      </c>
      <c r="B483" s="7" t="s">
        <v>54</v>
      </c>
      <c r="C483" s="6">
        <v>2022</v>
      </c>
      <c r="D483" s="13">
        <v>1.4</v>
      </c>
      <c r="E483" s="14" t="s">
        <v>63</v>
      </c>
    </row>
    <row r="484" spans="1:5" x14ac:dyDescent="0.2">
      <c r="A484" s="6" t="s">
        <v>17</v>
      </c>
      <c r="B484" s="7" t="s">
        <v>54</v>
      </c>
      <c r="C484" s="6">
        <v>2022</v>
      </c>
      <c r="D484" s="13">
        <v>0.9</v>
      </c>
      <c r="E484" s="14" t="s">
        <v>63</v>
      </c>
    </row>
    <row r="485" spans="1:5" x14ac:dyDescent="0.2">
      <c r="A485" s="6" t="s">
        <v>18</v>
      </c>
      <c r="B485" s="7" t="s">
        <v>54</v>
      </c>
      <c r="C485" s="6">
        <v>2022</v>
      </c>
      <c r="D485" s="13">
        <v>62.1</v>
      </c>
      <c r="E485" s="16">
        <v>2.8</v>
      </c>
    </row>
    <row r="486" spans="1:5" x14ac:dyDescent="0.2">
      <c r="A486" s="6" t="s">
        <v>19</v>
      </c>
      <c r="B486" s="7" t="s">
        <v>54</v>
      </c>
      <c r="C486" s="6">
        <v>2022</v>
      </c>
      <c r="D486" s="13">
        <v>44.4</v>
      </c>
      <c r="E486" s="16">
        <v>2.8</v>
      </c>
    </row>
    <row r="487" spans="1:5" x14ac:dyDescent="0.2">
      <c r="A487" s="6" t="s">
        <v>20</v>
      </c>
      <c r="B487" s="7" t="s">
        <v>54</v>
      </c>
      <c r="C487" s="6">
        <v>2022</v>
      </c>
      <c r="D487" s="13">
        <v>17.7</v>
      </c>
      <c r="E487" s="16">
        <v>2.8</v>
      </c>
    </row>
    <row r="488" spans="1:5" x14ac:dyDescent="0.2">
      <c r="A488" s="6" t="s">
        <v>21</v>
      </c>
      <c r="B488" s="7" t="s">
        <v>54</v>
      </c>
      <c r="C488" s="6">
        <v>2022</v>
      </c>
      <c r="D488" s="13">
        <v>61.6</v>
      </c>
      <c r="E488" s="16">
        <v>2.8</v>
      </c>
    </row>
    <row r="489" spans="1:5" x14ac:dyDescent="0.2">
      <c r="A489" s="6" t="s">
        <v>22</v>
      </c>
      <c r="B489" s="7" t="s">
        <v>54</v>
      </c>
      <c r="C489" s="6">
        <v>2022</v>
      </c>
      <c r="D489" s="13">
        <v>45.9</v>
      </c>
      <c r="E489" s="16">
        <v>2.8</v>
      </c>
    </row>
    <row r="490" spans="1:5" x14ac:dyDescent="0.2">
      <c r="A490" s="6" t="s">
        <v>23</v>
      </c>
      <c r="B490" s="7" t="s">
        <v>54</v>
      </c>
      <c r="C490" s="6">
        <v>2022</v>
      </c>
      <c r="D490" s="13">
        <v>15.7</v>
      </c>
      <c r="E490" s="16">
        <v>2.8</v>
      </c>
    </row>
    <row r="491" spans="1:5" x14ac:dyDescent="0.2">
      <c r="A491" s="6" t="s">
        <v>24</v>
      </c>
      <c r="B491" s="7" t="s">
        <v>54</v>
      </c>
      <c r="C491" s="6">
        <v>2022</v>
      </c>
      <c r="D491" s="15" t="s">
        <v>63</v>
      </c>
      <c r="E491" s="14" t="s">
        <v>63</v>
      </c>
    </row>
    <row r="492" spans="1:5" x14ac:dyDescent="0.2">
      <c r="A492" s="6" t="s">
        <v>25</v>
      </c>
      <c r="B492" s="7" t="s">
        <v>54</v>
      </c>
      <c r="C492" s="6">
        <v>2022</v>
      </c>
      <c r="D492" s="15" t="s">
        <v>63</v>
      </c>
      <c r="E492" s="14" t="s">
        <v>63</v>
      </c>
    </row>
    <row r="493" spans="1:5" x14ac:dyDescent="0.2">
      <c r="A493" s="6" t="s">
        <v>26</v>
      </c>
      <c r="B493" s="7" t="s">
        <v>54</v>
      </c>
      <c r="C493" s="6">
        <v>2022</v>
      </c>
      <c r="D493" s="15" t="s">
        <v>63</v>
      </c>
      <c r="E493" s="14" t="s">
        <v>63</v>
      </c>
    </row>
    <row r="494" spans="1:5" x14ac:dyDescent="0.2">
      <c r="A494" s="6" t="s">
        <v>27</v>
      </c>
      <c r="B494" s="7" t="s">
        <v>54</v>
      </c>
      <c r="C494" s="6">
        <v>2022</v>
      </c>
      <c r="D494" s="13">
        <v>48.6</v>
      </c>
      <c r="E494" s="16">
        <v>2.6</v>
      </c>
    </row>
    <row r="495" spans="1:5" x14ac:dyDescent="0.2">
      <c r="A495" s="6" t="s">
        <v>28</v>
      </c>
      <c r="B495" s="7" t="s">
        <v>54</v>
      </c>
      <c r="C495" s="6">
        <v>2022</v>
      </c>
      <c r="D495" s="13">
        <v>40.200000000000003</v>
      </c>
      <c r="E495" s="16">
        <v>2.7</v>
      </c>
    </row>
    <row r="496" spans="1:5" x14ac:dyDescent="0.2">
      <c r="A496" s="6" t="s">
        <v>29</v>
      </c>
      <c r="B496" s="7" t="s">
        <v>54</v>
      </c>
      <c r="C496" s="6">
        <v>2022</v>
      </c>
      <c r="D496" s="13">
        <v>8.4</v>
      </c>
      <c r="E496" s="16">
        <v>2.2000000000000002</v>
      </c>
    </row>
    <row r="497" spans="1:5" x14ac:dyDescent="0.2">
      <c r="A497" s="6" t="s">
        <v>30</v>
      </c>
      <c r="B497" s="7" t="s">
        <v>54</v>
      </c>
      <c r="C497" s="6">
        <v>2022</v>
      </c>
      <c r="D497" s="13">
        <v>40.4</v>
      </c>
      <c r="E497" s="16">
        <v>2.4</v>
      </c>
    </row>
    <row r="498" spans="1:5" x14ac:dyDescent="0.2">
      <c r="A498" s="6" t="s">
        <v>31</v>
      </c>
      <c r="B498" s="7" t="s">
        <v>54</v>
      </c>
      <c r="C498" s="6">
        <v>2022</v>
      </c>
      <c r="D498" s="11">
        <v>11</v>
      </c>
      <c r="E498" s="16">
        <v>2.5</v>
      </c>
    </row>
    <row r="499" spans="1:5" x14ac:dyDescent="0.2">
      <c r="A499" s="6" t="s">
        <v>32</v>
      </c>
      <c r="B499" s="7" t="s">
        <v>54</v>
      </c>
      <c r="C499" s="6">
        <v>2022</v>
      </c>
      <c r="D499" s="11">
        <v>14</v>
      </c>
      <c r="E499" s="16">
        <v>2.6</v>
      </c>
    </row>
    <row r="500" spans="1:5" x14ac:dyDescent="0.2">
      <c r="A500" s="6" t="s">
        <v>33</v>
      </c>
      <c r="B500" s="7" t="s">
        <v>54</v>
      </c>
      <c r="C500" s="6">
        <v>2022</v>
      </c>
      <c r="D500" s="11">
        <v>3</v>
      </c>
      <c r="E500" s="12">
        <v>3</v>
      </c>
    </row>
    <row r="501" spans="1:5" x14ac:dyDescent="0.2">
      <c r="A501" s="6" t="s">
        <v>34</v>
      </c>
      <c r="B501" s="7" t="s">
        <v>54</v>
      </c>
      <c r="C501" s="6">
        <v>2022</v>
      </c>
      <c r="D501" s="13">
        <v>10.4</v>
      </c>
      <c r="E501" s="16">
        <v>2.6</v>
      </c>
    </row>
    <row r="502" spans="1:5" x14ac:dyDescent="0.2">
      <c r="A502" s="6" t="s">
        <v>35</v>
      </c>
      <c r="B502" s="7" t="s">
        <v>54</v>
      </c>
      <c r="C502" s="6">
        <v>2022</v>
      </c>
      <c r="D502" s="13">
        <v>10.8</v>
      </c>
      <c r="E502" s="14" t="s">
        <v>63</v>
      </c>
    </row>
    <row r="503" spans="1:5" x14ac:dyDescent="0.2">
      <c r="A503" s="6" t="s">
        <v>36</v>
      </c>
      <c r="B503" s="7" t="s">
        <v>54</v>
      </c>
      <c r="C503" s="6">
        <v>2022</v>
      </c>
      <c r="D503" s="13">
        <v>0.4</v>
      </c>
      <c r="E503" s="14" t="s">
        <v>63</v>
      </c>
    </row>
    <row r="504" spans="1:5" x14ac:dyDescent="0.2">
      <c r="A504" s="6" t="s">
        <v>37</v>
      </c>
      <c r="B504" s="7" t="s">
        <v>54</v>
      </c>
      <c r="C504" s="6">
        <v>2022</v>
      </c>
      <c r="D504" s="11">
        <v>0</v>
      </c>
      <c r="E504" s="14" t="s">
        <v>63</v>
      </c>
    </row>
    <row r="505" spans="1:5" x14ac:dyDescent="0.2">
      <c r="A505" s="6" t="s">
        <v>38</v>
      </c>
      <c r="B505" s="7" t="s">
        <v>54</v>
      </c>
      <c r="C505" s="6">
        <v>2022</v>
      </c>
      <c r="D505" s="13">
        <v>0.2</v>
      </c>
      <c r="E505" s="14" t="s">
        <v>63</v>
      </c>
    </row>
    <row r="506" spans="1:5" x14ac:dyDescent="0.2">
      <c r="A506" s="6" t="s">
        <v>39</v>
      </c>
      <c r="B506" s="7" t="s">
        <v>54</v>
      </c>
      <c r="C506" s="6">
        <v>2022</v>
      </c>
      <c r="D506" s="11">
        <v>0</v>
      </c>
      <c r="E506" s="14" t="s">
        <v>63</v>
      </c>
    </row>
    <row r="507" spans="1:5" x14ac:dyDescent="0.2">
      <c r="A507" s="6" t="s">
        <v>40</v>
      </c>
      <c r="B507" s="7" t="s">
        <v>54</v>
      </c>
      <c r="C507" s="6">
        <v>2022</v>
      </c>
      <c r="D507" s="13">
        <v>99.3</v>
      </c>
      <c r="E507" s="16">
        <v>2.5</v>
      </c>
    </row>
    <row r="508" spans="1:5" x14ac:dyDescent="0.2">
      <c r="A508" s="6" t="s">
        <v>41</v>
      </c>
      <c r="B508" s="7" t="s">
        <v>54</v>
      </c>
      <c r="C508" s="6">
        <v>2022</v>
      </c>
      <c r="D508" s="13">
        <v>161.4</v>
      </c>
      <c r="E508" s="16">
        <v>2.6</v>
      </c>
    </row>
    <row r="509" spans="1:5" x14ac:dyDescent="0.2">
      <c r="A509" s="6" t="s">
        <v>3</v>
      </c>
      <c r="B509" s="7" t="s">
        <v>55</v>
      </c>
      <c r="C509" s="6">
        <v>2022</v>
      </c>
      <c r="D509" s="11">
        <v>100</v>
      </c>
      <c r="E509" s="16">
        <v>1.8</v>
      </c>
    </row>
    <row r="510" spans="1:5" x14ac:dyDescent="0.2">
      <c r="A510" s="6" t="s">
        <v>4</v>
      </c>
      <c r="B510" s="7" t="s">
        <v>55</v>
      </c>
      <c r="C510" s="6">
        <v>2022</v>
      </c>
      <c r="D510" s="13">
        <v>86.6</v>
      </c>
      <c r="E510" s="16">
        <v>1.7</v>
      </c>
    </row>
    <row r="511" spans="1:5" x14ac:dyDescent="0.2">
      <c r="A511" s="6" t="s">
        <v>5</v>
      </c>
      <c r="B511" s="7" t="s">
        <v>55</v>
      </c>
      <c r="C511" s="6">
        <v>2022</v>
      </c>
      <c r="D511" s="13">
        <v>81.8</v>
      </c>
      <c r="E511" s="12">
        <v>2</v>
      </c>
    </row>
    <row r="512" spans="1:5" x14ac:dyDescent="0.2">
      <c r="A512" s="6" t="s">
        <v>6</v>
      </c>
      <c r="B512" s="7" t="s">
        <v>55</v>
      </c>
      <c r="C512" s="6">
        <v>2022</v>
      </c>
      <c r="D512" s="13">
        <v>17.600000000000001</v>
      </c>
      <c r="E512" s="16">
        <v>1.5</v>
      </c>
    </row>
    <row r="513" spans="1:5" x14ac:dyDescent="0.2">
      <c r="A513" s="6" t="s">
        <v>7</v>
      </c>
      <c r="B513" s="7" t="s">
        <v>55</v>
      </c>
      <c r="C513" s="6">
        <v>2022</v>
      </c>
      <c r="D513" s="13">
        <v>10.1</v>
      </c>
      <c r="E513" s="16">
        <v>1.4</v>
      </c>
    </row>
    <row r="514" spans="1:5" x14ac:dyDescent="0.2">
      <c r="A514" s="6" t="s">
        <v>8</v>
      </c>
      <c r="B514" s="7" t="s">
        <v>55</v>
      </c>
      <c r="C514" s="6">
        <v>2022</v>
      </c>
      <c r="D514" s="13">
        <v>7.5</v>
      </c>
      <c r="E514" s="16">
        <v>1.7</v>
      </c>
    </row>
    <row r="515" spans="1:5" x14ac:dyDescent="0.2">
      <c r="A515" s="6" t="s">
        <v>9</v>
      </c>
      <c r="B515" s="7" t="s">
        <v>55</v>
      </c>
      <c r="C515" s="6">
        <v>2022</v>
      </c>
      <c r="D515" s="13">
        <v>64.2</v>
      </c>
      <c r="E515" s="16">
        <v>2.2000000000000002</v>
      </c>
    </row>
    <row r="516" spans="1:5" x14ac:dyDescent="0.2">
      <c r="A516" s="6" t="s">
        <v>10</v>
      </c>
      <c r="B516" s="7" t="s">
        <v>55</v>
      </c>
      <c r="C516" s="6">
        <v>2022</v>
      </c>
      <c r="D516" s="13">
        <v>62.3</v>
      </c>
      <c r="E516" s="16">
        <v>2.2000000000000002</v>
      </c>
    </row>
    <row r="517" spans="1:5" x14ac:dyDescent="0.2">
      <c r="A517" s="6" t="s">
        <v>11</v>
      </c>
      <c r="B517" s="7" t="s">
        <v>55</v>
      </c>
      <c r="C517" s="6">
        <v>2022</v>
      </c>
      <c r="D517" s="13">
        <v>1.9</v>
      </c>
      <c r="E517" s="16">
        <v>2.6</v>
      </c>
    </row>
    <row r="518" spans="1:5" x14ac:dyDescent="0.2">
      <c r="A518" s="6" t="s">
        <v>12</v>
      </c>
      <c r="B518" s="7" t="s">
        <v>55</v>
      </c>
      <c r="C518" s="6">
        <v>2022</v>
      </c>
      <c r="D518" s="13">
        <v>74.3</v>
      </c>
      <c r="E518" s="12">
        <v>2</v>
      </c>
    </row>
    <row r="519" spans="1:5" x14ac:dyDescent="0.2">
      <c r="A519" s="6" t="s">
        <v>13</v>
      </c>
      <c r="B519" s="7" t="s">
        <v>55</v>
      </c>
      <c r="C519" s="6">
        <v>2022</v>
      </c>
      <c r="D519" s="13">
        <v>20.7</v>
      </c>
      <c r="E519" s="16">
        <v>1.5</v>
      </c>
    </row>
    <row r="520" spans="1:5" x14ac:dyDescent="0.2">
      <c r="A520" s="6" t="s">
        <v>14</v>
      </c>
      <c r="B520" s="7" t="s">
        <v>55</v>
      </c>
      <c r="C520" s="6">
        <v>2022</v>
      </c>
      <c r="D520" s="13">
        <v>20.100000000000001</v>
      </c>
      <c r="E520" s="16">
        <v>1.6</v>
      </c>
    </row>
    <row r="521" spans="1:5" x14ac:dyDescent="0.2">
      <c r="A521" s="6" t="s">
        <v>15</v>
      </c>
      <c r="B521" s="7" t="s">
        <v>55</v>
      </c>
      <c r="C521" s="6">
        <v>2022</v>
      </c>
      <c r="D521" s="13">
        <v>0.6</v>
      </c>
      <c r="E521" s="14" t="s">
        <v>63</v>
      </c>
    </row>
    <row r="522" spans="1:5" x14ac:dyDescent="0.2">
      <c r="A522" s="6" t="s">
        <v>16</v>
      </c>
      <c r="B522" s="7" t="s">
        <v>55</v>
      </c>
      <c r="C522" s="6">
        <v>2022</v>
      </c>
      <c r="D522" s="13">
        <v>0.5</v>
      </c>
      <c r="E522" s="14" t="s">
        <v>63</v>
      </c>
    </row>
    <row r="523" spans="1:5" x14ac:dyDescent="0.2">
      <c r="A523" s="6" t="s">
        <v>17</v>
      </c>
      <c r="B523" s="7" t="s">
        <v>55</v>
      </c>
      <c r="C523" s="6">
        <v>2022</v>
      </c>
      <c r="D523" s="13">
        <v>0.1</v>
      </c>
      <c r="E523" s="14" t="s">
        <v>63</v>
      </c>
    </row>
    <row r="524" spans="1:5" x14ac:dyDescent="0.2">
      <c r="A524" s="6" t="s">
        <v>18</v>
      </c>
      <c r="B524" s="7" t="s">
        <v>55</v>
      </c>
      <c r="C524" s="6">
        <v>2022</v>
      </c>
      <c r="D524" s="13">
        <v>49.6</v>
      </c>
      <c r="E524" s="16">
        <v>1.6</v>
      </c>
    </row>
    <row r="525" spans="1:5" x14ac:dyDescent="0.2">
      <c r="A525" s="6" t="s">
        <v>19</v>
      </c>
      <c r="B525" s="7" t="s">
        <v>55</v>
      </c>
      <c r="C525" s="6">
        <v>2022</v>
      </c>
      <c r="D525" s="13">
        <v>31.3</v>
      </c>
      <c r="E525" s="16">
        <v>1.4</v>
      </c>
    </row>
    <row r="526" spans="1:5" x14ac:dyDescent="0.2">
      <c r="A526" s="6" t="s">
        <v>20</v>
      </c>
      <c r="B526" s="7" t="s">
        <v>55</v>
      </c>
      <c r="C526" s="6">
        <v>2022</v>
      </c>
      <c r="D526" s="13">
        <v>18.3</v>
      </c>
      <c r="E526" s="16">
        <v>2.1</v>
      </c>
    </row>
    <row r="527" spans="1:5" x14ac:dyDescent="0.2">
      <c r="A527" s="6" t="s">
        <v>21</v>
      </c>
      <c r="B527" s="7" t="s">
        <v>55</v>
      </c>
      <c r="C527" s="6">
        <v>2022</v>
      </c>
      <c r="D527" s="11">
        <v>52</v>
      </c>
      <c r="E527" s="16">
        <v>1.7</v>
      </c>
    </row>
    <row r="528" spans="1:5" x14ac:dyDescent="0.2">
      <c r="A528" s="6" t="s">
        <v>22</v>
      </c>
      <c r="B528" s="7" t="s">
        <v>55</v>
      </c>
      <c r="C528" s="6">
        <v>2022</v>
      </c>
      <c r="D528" s="13">
        <v>42.6</v>
      </c>
      <c r="E528" s="16">
        <v>1.9</v>
      </c>
    </row>
    <row r="529" spans="1:5" x14ac:dyDescent="0.2">
      <c r="A529" s="6" t="s">
        <v>23</v>
      </c>
      <c r="B529" s="7" t="s">
        <v>55</v>
      </c>
      <c r="C529" s="6">
        <v>2022</v>
      </c>
      <c r="D529" s="13">
        <v>9.4</v>
      </c>
      <c r="E529" s="16">
        <v>1.2</v>
      </c>
    </row>
    <row r="530" spans="1:5" x14ac:dyDescent="0.2">
      <c r="A530" s="6" t="s">
        <v>24</v>
      </c>
      <c r="B530" s="7" t="s">
        <v>55</v>
      </c>
      <c r="C530" s="6">
        <v>2022</v>
      </c>
      <c r="D530" s="15" t="s">
        <v>63</v>
      </c>
      <c r="E530" s="14" t="s">
        <v>63</v>
      </c>
    </row>
    <row r="531" spans="1:5" x14ac:dyDescent="0.2">
      <c r="A531" s="6" t="s">
        <v>25</v>
      </c>
      <c r="B531" s="7" t="s">
        <v>55</v>
      </c>
      <c r="C531" s="6">
        <v>2022</v>
      </c>
      <c r="D531" s="15" t="s">
        <v>63</v>
      </c>
      <c r="E531" s="14" t="s">
        <v>63</v>
      </c>
    </row>
    <row r="532" spans="1:5" x14ac:dyDescent="0.2">
      <c r="A532" s="6" t="s">
        <v>26</v>
      </c>
      <c r="B532" s="7" t="s">
        <v>55</v>
      </c>
      <c r="C532" s="6">
        <v>2022</v>
      </c>
      <c r="D532" s="15" t="s">
        <v>63</v>
      </c>
      <c r="E532" s="14" t="s">
        <v>63</v>
      </c>
    </row>
    <row r="533" spans="1:5" x14ac:dyDescent="0.2">
      <c r="A533" s="6" t="s">
        <v>27</v>
      </c>
      <c r="B533" s="7" t="s">
        <v>55</v>
      </c>
      <c r="C533" s="6">
        <v>2022</v>
      </c>
      <c r="D533" s="13">
        <v>46.6</v>
      </c>
      <c r="E533" s="16">
        <v>1.8</v>
      </c>
    </row>
    <row r="534" spans="1:5" x14ac:dyDescent="0.2">
      <c r="A534" s="6" t="s">
        <v>28</v>
      </c>
      <c r="B534" s="7" t="s">
        <v>55</v>
      </c>
      <c r="C534" s="6">
        <v>2022</v>
      </c>
      <c r="D534" s="11">
        <v>36</v>
      </c>
      <c r="E534" s="16">
        <v>1.7</v>
      </c>
    </row>
    <row r="535" spans="1:5" x14ac:dyDescent="0.2">
      <c r="A535" s="6" t="s">
        <v>29</v>
      </c>
      <c r="B535" s="7" t="s">
        <v>55</v>
      </c>
      <c r="C535" s="6">
        <v>2022</v>
      </c>
      <c r="D535" s="13">
        <v>10.6</v>
      </c>
      <c r="E535" s="12">
        <v>2</v>
      </c>
    </row>
    <row r="536" spans="1:5" x14ac:dyDescent="0.2">
      <c r="A536" s="6" t="s">
        <v>30</v>
      </c>
      <c r="B536" s="7" t="s">
        <v>55</v>
      </c>
      <c r="C536" s="6">
        <v>2022</v>
      </c>
      <c r="D536" s="13">
        <v>40.200000000000003</v>
      </c>
      <c r="E536" s="16">
        <v>1.7</v>
      </c>
    </row>
    <row r="537" spans="1:5" x14ac:dyDescent="0.2">
      <c r="A537" s="6" t="s">
        <v>31</v>
      </c>
      <c r="B537" s="7" t="s">
        <v>55</v>
      </c>
      <c r="C537" s="6">
        <v>2022</v>
      </c>
      <c r="D537" s="13">
        <v>13.2</v>
      </c>
      <c r="E537" s="16">
        <v>2.2000000000000002</v>
      </c>
    </row>
    <row r="538" spans="1:5" x14ac:dyDescent="0.2">
      <c r="A538" s="6" t="s">
        <v>32</v>
      </c>
      <c r="B538" s="7" t="s">
        <v>55</v>
      </c>
      <c r="C538" s="6">
        <v>2022</v>
      </c>
      <c r="D538" s="13">
        <v>15.2</v>
      </c>
      <c r="E538" s="12">
        <v>2</v>
      </c>
    </row>
    <row r="539" spans="1:5" x14ac:dyDescent="0.2">
      <c r="A539" s="6" t="s">
        <v>33</v>
      </c>
      <c r="B539" s="7" t="s">
        <v>55</v>
      </c>
      <c r="C539" s="6">
        <v>2022</v>
      </c>
      <c r="D539" s="11">
        <v>2</v>
      </c>
      <c r="E539" s="16">
        <v>1.4</v>
      </c>
    </row>
    <row r="540" spans="1:5" x14ac:dyDescent="0.2">
      <c r="A540" s="6" t="s">
        <v>34</v>
      </c>
      <c r="B540" s="7" t="s">
        <v>55</v>
      </c>
      <c r="C540" s="6">
        <v>2022</v>
      </c>
      <c r="D540" s="13">
        <v>13.5</v>
      </c>
      <c r="E540" s="16">
        <v>2.4</v>
      </c>
    </row>
    <row r="541" spans="1:5" x14ac:dyDescent="0.2">
      <c r="A541" s="6" t="s">
        <v>35</v>
      </c>
      <c r="B541" s="7" t="s">
        <v>55</v>
      </c>
      <c r="C541" s="6">
        <v>2022</v>
      </c>
      <c r="D541" s="13">
        <v>13.7</v>
      </c>
      <c r="E541" s="14" t="s">
        <v>63</v>
      </c>
    </row>
    <row r="542" spans="1:5" x14ac:dyDescent="0.2">
      <c r="A542" s="6" t="s">
        <v>36</v>
      </c>
      <c r="B542" s="7" t="s">
        <v>55</v>
      </c>
      <c r="C542" s="6">
        <v>2022</v>
      </c>
      <c r="D542" s="13">
        <v>0.2</v>
      </c>
      <c r="E542" s="14" t="s">
        <v>63</v>
      </c>
    </row>
    <row r="543" spans="1:5" x14ac:dyDescent="0.2">
      <c r="A543" s="6" t="s">
        <v>37</v>
      </c>
      <c r="B543" s="7" t="s">
        <v>55</v>
      </c>
      <c r="C543" s="6">
        <v>2022</v>
      </c>
      <c r="D543" s="13">
        <v>-0.1</v>
      </c>
      <c r="E543" s="14" t="s">
        <v>63</v>
      </c>
    </row>
    <row r="544" spans="1:5" x14ac:dyDescent="0.2">
      <c r="A544" s="6" t="s">
        <v>38</v>
      </c>
      <c r="B544" s="7" t="s">
        <v>55</v>
      </c>
      <c r="C544" s="6">
        <v>2022</v>
      </c>
      <c r="D544" s="11">
        <v>0</v>
      </c>
      <c r="E544" s="14" t="s">
        <v>63</v>
      </c>
    </row>
    <row r="545" spans="1:5" x14ac:dyDescent="0.2">
      <c r="A545" s="6" t="s">
        <v>39</v>
      </c>
      <c r="B545" s="7" t="s">
        <v>55</v>
      </c>
      <c r="C545" s="6">
        <v>2022</v>
      </c>
      <c r="D545" s="11">
        <v>0</v>
      </c>
      <c r="E545" s="14" t="s">
        <v>63</v>
      </c>
    </row>
    <row r="546" spans="1:5" x14ac:dyDescent="0.2">
      <c r="A546" s="6" t="s">
        <v>40</v>
      </c>
      <c r="B546" s="7" t="s">
        <v>55</v>
      </c>
      <c r="C546" s="6">
        <v>2022</v>
      </c>
      <c r="D546" s="13">
        <v>102.4</v>
      </c>
      <c r="E546" s="16">
        <v>1.9</v>
      </c>
    </row>
    <row r="547" spans="1:5" x14ac:dyDescent="0.2">
      <c r="A547" s="6" t="s">
        <v>41</v>
      </c>
      <c r="B547" s="7" t="s">
        <v>55</v>
      </c>
      <c r="C547" s="6">
        <v>2022</v>
      </c>
      <c r="D547" s="11">
        <v>152</v>
      </c>
      <c r="E547" s="16">
        <v>1.8</v>
      </c>
    </row>
    <row r="548" spans="1:5" x14ac:dyDescent="0.2">
      <c r="A548" s="6" t="s">
        <v>3</v>
      </c>
      <c r="B548" s="7" t="s">
        <v>56</v>
      </c>
      <c r="C548" s="6">
        <v>2022</v>
      </c>
      <c r="D548" s="11">
        <v>100</v>
      </c>
      <c r="E548" s="16">
        <v>1.4</v>
      </c>
    </row>
    <row r="549" spans="1:5" x14ac:dyDescent="0.2">
      <c r="A549" s="6" t="s">
        <v>4</v>
      </c>
      <c r="B549" s="7" t="s">
        <v>56</v>
      </c>
      <c r="C549" s="6">
        <v>2022</v>
      </c>
      <c r="D549" s="11">
        <v>87</v>
      </c>
      <c r="E549" s="16">
        <v>1.3</v>
      </c>
    </row>
    <row r="550" spans="1:5" x14ac:dyDescent="0.2">
      <c r="A550" s="6" t="s">
        <v>5</v>
      </c>
      <c r="B550" s="7" t="s">
        <v>56</v>
      </c>
      <c r="C550" s="6">
        <v>2022</v>
      </c>
      <c r="D550" s="13">
        <v>75.5</v>
      </c>
      <c r="E550" s="16">
        <v>1.4</v>
      </c>
    </row>
    <row r="551" spans="1:5" x14ac:dyDescent="0.2">
      <c r="A551" s="6" t="s">
        <v>6</v>
      </c>
      <c r="B551" s="7" t="s">
        <v>56</v>
      </c>
      <c r="C551" s="6">
        <v>2022</v>
      </c>
      <c r="D551" s="11">
        <v>24</v>
      </c>
      <c r="E551" s="16">
        <v>1.5</v>
      </c>
    </row>
    <row r="552" spans="1:5" x14ac:dyDescent="0.2">
      <c r="A552" s="6" t="s">
        <v>7</v>
      </c>
      <c r="B552" s="7" t="s">
        <v>56</v>
      </c>
      <c r="C552" s="6">
        <v>2022</v>
      </c>
      <c r="D552" s="13">
        <v>15.9</v>
      </c>
      <c r="E552" s="16">
        <v>1.6</v>
      </c>
    </row>
    <row r="553" spans="1:5" x14ac:dyDescent="0.2">
      <c r="A553" s="6" t="s">
        <v>8</v>
      </c>
      <c r="B553" s="7" t="s">
        <v>56</v>
      </c>
      <c r="C553" s="6">
        <v>2022</v>
      </c>
      <c r="D553" s="13">
        <v>8.1999999999999993</v>
      </c>
      <c r="E553" s="16">
        <v>1.4</v>
      </c>
    </row>
    <row r="554" spans="1:5" x14ac:dyDescent="0.2">
      <c r="A554" s="6" t="s">
        <v>9</v>
      </c>
      <c r="B554" s="7" t="s">
        <v>56</v>
      </c>
      <c r="C554" s="6">
        <v>2022</v>
      </c>
      <c r="D554" s="13">
        <v>51.5</v>
      </c>
      <c r="E554" s="16">
        <v>1.3</v>
      </c>
    </row>
    <row r="555" spans="1:5" x14ac:dyDescent="0.2">
      <c r="A555" s="6" t="s">
        <v>10</v>
      </c>
      <c r="B555" s="7" t="s">
        <v>56</v>
      </c>
      <c r="C555" s="6">
        <v>2022</v>
      </c>
      <c r="D555" s="13">
        <v>49.4</v>
      </c>
      <c r="E555" s="16">
        <v>1.3</v>
      </c>
    </row>
    <row r="556" spans="1:5" x14ac:dyDescent="0.2">
      <c r="A556" s="6" t="s">
        <v>11</v>
      </c>
      <c r="B556" s="7" t="s">
        <v>56</v>
      </c>
      <c r="C556" s="6">
        <v>2022</v>
      </c>
      <c r="D556" s="13">
        <v>2.1</v>
      </c>
      <c r="E556" s="16">
        <v>2.2000000000000002</v>
      </c>
    </row>
    <row r="557" spans="1:5" x14ac:dyDescent="0.2">
      <c r="A557" s="6" t="s">
        <v>12</v>
      </c>
      <c r="B557" s="7" t="s">
        <v>56</v>
      </c>
      <c r="C557" s="6">
        <v>2022</v>
      </c>
      <c r="D557" s="13">
        <v>67.400000000000006</v>
      </c>
      <c r="E557" s="16">
        <v>1.4</v>
      </c>
    </row>
    <row r="558" spans="1:5" x14ac:dyDescent="0.2">
      <c r="A558" s="6" t="s">
        <v>13</v>
      </c>
      <c r="B558" s="7" t="s">
        <v>56</v>
      </c>
      <c r="C558" s="6">
        <v>2022</v>
      </c>
      <c r="D558" s="13">
        <v>26.3</v>
      </c>
      <c r="E558" s="16">
        <v>1.4</v>
      </c>
    </row>
    <row r="559" spans="1:5" x14ac:dyDescent="0.2">
      <c r="A559" s="6" t="s">
        <v>14</v>
      </c>
      <c r="B559" s="7" t="s">
        <v>56</v>
      </c>
      <c r="C559" s="6">
        <v>2022</v>
      </c>
      <c r="D559" s="13">
        <v>24.2</v>
      </c>
      <c r="E559" s="16">
        <v>1.5</v>
      </c>
    </row>
    <row r="560" spans="1:5" x14ac:dyDescent="0.2">
      <c r="A560" s="6" t="s">
        <v>15</v>
      </c>
      <c r="B560" s="7" t="s">
        <v>56</v>
      </c>
      <c r="C560" s="6">
        <v>2022</v>
      </c>
      <c r="D560" s="13">
        <v>2.1</v>
      </c>
      <c r="E560" s="14" t="s">
        <v>63</v>
      </c>
    </row>
    <row r="561" spans="1:5" x14ac:dyDescent="0.2">
      <c r="A561" s="6" t="s">
        <v>16</v>
      </c>
      <c r="B561" s="7" t="s">
        <v>56</v>
      </c>
      <c r="C561" s="6">
        <v>2022</v>
      </c>
      <c r="D561" s="11">
        <v>2</v>
      </c>
      <c r="E561" s="14" t="s">
        <v>63</v>
      </c>
    </row>
    <row r="562" spans="1:5" x14ac:dyDescent="0.2">
      <c r="A562" s="6" t="s">
        <v>17</v>
      </c>
      <c r="B562" s="7" t="s">
        <v>56</v>
      </c>
      <c r="C562" s="6">
        <v>2022</v>
      </c>
      <c r="D562" s="11">
        <v>0</v>
      </c>
      <c r="E562" s="14" t="s">
        <v>63</v>
      </c>
    </row>
    <row r="563" spans="1:5" x14ac:dyDescent="0.2">
      <c r="A563" s="6" t="s">
        <v>18</v>
      </c>
      <c r="B563" s="7" t="s">
        <v>56</v>
      </c>
      <c r="C563" s="6">
        <v>2022</v>
      </c>
      <c r="D563" s="13">
        <v>45.3</v>
      </c>
      <c r="E563" s="16">
        <v>1.1000000000000001</v>
      </c>
    </row>
    <row r="564" spans="1:5" x14ac:dyDescent="0.2">
      <c r="A564" s="6" t="s">
        <v>19</v>
      </c>
      <c r="B564" s="7" t="s">
        <v>56</v>
      </c>
      <c r="C564" s="6">
        <v>2022</v>
      </c>
      <c r="D564" s="11">
        <v>33</v>
      </c>
      <c r="E564" s="16">
        <v>1.1000000000000001</v>
      </c>
    </row>
    <row r="565" spans="1:5" x14ac:dyDescent="0.2">
      <c r="A565" s="6" t="s">
        <v>20</v>
      </c>
      <c r="B565" s="7" t="s">
        <v>56</v>
      </c>
      <c r="C565" s="6">
        <v>2022</v>
      </c>
      <c r="D565" s="13">
        <v>12.3</v>
      </c>
      <c r="E565" s="16">
        <v>1.1000000000000001</v>
      </c>
    </row>
    <row r="566" spans="1:5" x14ac:dyDescent="0.2">
      <c r="A566" s="6" t="s">
        <v>21</v>
      </c>
      <c r="B566" s="7" t="s">
        <v>56</v>
      </c>
      <c r="C566" s="6">
        <v>2022</v>
      </c>
      <c r="D566" s="13">
        <v>47.7</v>
      </c>
      <c r="E566" s="16">
        <v>1.2</v>
      </c>
    </row>
    <row r="567" spans="1:5" x14ac:dyDescent="0.2">
      <c r="A567" s="6" t="s">
        <v>22</v>
      </c>
      <c r="B567" s="7" t="s">
        <v>56</v>
      </c>
      <c r="C567" s="6">
        <v>2022</v>
      </c>
      <c r="D567" s="13">
        <v>33.1</v>
      </c>
      <c r="E567" s="16">
        <v>1.1000000000000001</v>
      </c>
    </row>
    <row r="568" spans="1:5" x14ac:dyDescent="0.2">
      <c r="A568" s="6" t="s">
        <v>23</v>
      </c>
      <c r="B568" s="7" t="s">
        <v>56</v>
      </c>
      <c r="C568" s="6">
        <v>2022</v>
      </c>
      <c r="D568" s="13">
        <v>14.6</v>
      </c>
      <c r="E568" s="16">
        <v>1.4</v>
      </c>
    </row>
    <row r="569" spans="1:5" x14ac:dyDescent="0.2">
      <c r="A569" s="6" t="s">
        <v>24</v>
      </c>
      <c r="B569" s="7" t="s">
        <v>56</v>
      </c>
      <c r="C569" s="6">
        <v>2022</v>
      </c>
      <c r="D569" s="15" t="s">
        <v>63</v>
      </c>
      <c r="E569" s="14" t="s">
        <v>63</v>
      </c>
    </row>
    <row r="570" spans="1:5" x14ac:dyDescent="0.2">
      <c r="A570" s="6" t="s">
        <v>25</v>
      </c>
      <c r="B570" s="7" t="s">
        <v>56</v>
      </c>
      <c r="C570" s="6">
        <v>2022</v>
      </c>
      <c r="D570" s="15" t="s">
        <v>63</v>
      </c>
      <c r="E570" s="14" t="s">
        <v>63</v>
      </c>
    </row>
    <row r="571" spans="1:5" x14ac:dyDescent="0.2">
      <c r="A571" s="6" t="s">
        <v>26</v>
      </c>
      <c r="B571" s="7" t="s">
        <v>56</v>
      </c>
      <c r="C571" s="6">
        <v>2022</v>
      </c>
      <c r="D571" s="15" t="s">
        <v>63</v>
      </c>
      <c r="E571" s="14" t="s">
        <v>63</v>
      </c>
    </row>
    <row r="572" spans="1:5" x14ac:dyDescent="0.2">
      <c r="A572" s="6" t="s">
        <v>27</v>
      </c>
      <c r="B572" s="7" t="s">
        <v>56</v>
      </c>
      <c r="C572" s="6">
        <v>2022</v>
      </c>
      <c r="D572" s="13">
        <v>46.8</v>
      </c>
      <c r="E572" s="16">
        <v>1.4</v>
      </c>
    </row>
    <row r="573" spans="1:5" x14ac:dyDescent="0.2">
      <c r="A573" s="6" t="s">
        <v>28</v>
      </c>
      <c r="B573" s="7" t="s">
        <v>56</v>
      </c>
      <c r="C573" s="6">
        <v>2022</v>
      </c>
      <c r="D573" s="13">
        <v>38.9</v>
      </c>
      <c r="E573" s="16">
        <v>1.4</v>
      </c>
    </row>
    <row r="574" spans="1:5" x14ac:dyDescent="0.2">
      <c r="A574" s="6" t="s">
        <v>29</v>
      </c>
      <c r="B574" s="7" t="s">
        <v>56</v>
      </c>
      <c r="C574" s="6">
        <v>2022</v>
      </c>
      <c r="D574" s="13">
        <v>7.9</v>
      </c>
      <c r="E574" s="16">
        <v>1.1000000000000001</v>
      </c>
    </row>
    <row r="575" spans="1:5" x14ac:dyDescent="0.2">
      <c r="A575" s="6" t="s">
        <v>30</v>
      </c>
      <c r="B575" s="7" t="s">
        <v>56</v>
      </c>
      <c r="C575" s="6">
        <v>2022</v>
      </c>
      <c r="D575" s="13">
        <v>40.9</v>
      </c>
      <c r="E575" s="16">
        <v>1.3</v>
      </c>
    </row>
    <row r="576" spans="1:5" x14ac:dyDescent="0.2">
      <c r="A576" s="6" t="s">
        <v>31</v>
      </c>
      <c r="B576" s="7" t="s">
        <v>56</v>
      </c>
      <c r="C576" s="6">
        <v>2022</v>
      </c>
      <c r="D576" s="13">
        <v>12.4</v>
      </c>
      <c r="E576" s="16">
        <v>1.5</v>
      </c>
    </row>
    <row r="577" spans="1:5" x14ac:dyDescent="0.2">
      <c r="A577" s="6" t="s">
        <v>32</v>
      </c>
      <c r="B577" s="7" t="s">
        <v>56</v>
      </c>
      <c r="C577" s="6">
        <v>2022</v>
      </c>
      <c r="D577" s="13">
        <v>13.8</v>
      </c>
      <c r="E577" s="16">
        <v>1.4</v>
      </c>
    </row>
    <row r="578" spans="1:5" x14ac:dyDescent="0.2">
      <c r="A578" s="6" t="s">
        <v>33</v>
      </c>
      <c r="B578" s="7" t="s">
        <v>56</v>
      </c>
      <c r="C578" s="6">
        <v>2022</v>
      </c>
      <c r="D578" s="13">
        <v>1.4</v>
      </c>
      <c r="E578" s="16">
        <v>0.8</v>
      </c>
    </row>
    <row r="579" spans="1:5" x14ac:dyDescent="0.2">
      <c r="A579" s="6" t="s">
        <v>34</v>
      </c>
      <c r="B579" s="7" t="s">
        <v>56</v>
      </c>
      <c r="C579" s="6">
        <v>2022</v>
      </c>
      <c r="D579" s="11">
        <v>13</v>
      </c>
      <c r="E579" s="16">
        <v>1.8</v>
      </c>
    </row>
    <row r="580" spans="1:5" x14ac:dyDescent="0.2">
      <c r="A580" s="6" t="s">
        <v>35</v>
      </c>
      <c r="B580" s="7" t="s">
        <v>56</v>
      </c>
      <c r="C580" s="6">
        <v>2022</v>
      </c>
      <c r="D580" s="13">
        <v>13.4</v>
      </c>
      <c r="E580" s="14" t="s">
        <v>63</v>
      </c>
    </row>
    <row r="581" spans="1:5" x14ac:dyDescent="0.2">
      <c r="A581" s="6" t="s">
        <v>36</v>
      </c>
      <c r="B581" s="7" t="s">
        <v>56</v>
      </c>
      <c r="C581" s="6">
        <v>2022</v>
      </c>
      <c r="D581" s="13">
        <v>0.3</v>
      </c>
      <c r="E581" s="14" t="s">
        <v>63</v>
      </c>
    </row>
    <row r="582" spans="1:5" x14ac:dyDescent="0.2">
      <c r="A582" s="6" t="s">
        <v>37</v>
      </c>
      <c r="B582" s="7" t="s">
        <v>56</v>
      </c>
      <c r="C582" s="6">
        <v>2022</v>
      </c>
      <c r="D582" s="11">
        <v>0</v>
      </c>
      <c r="E582" s="14" t="s">
        <v>63</v>
      </c>
    </row>
    <row r="583" spans="1:5" x14ac:dyDescent="0.2">
      <c r="A583" s="6" t="s">
        <v>38</v>
      </c>
      <c r="B583" s="7" t="s">
        <v>56</v>
      </c>
      <c r="C583" s="6">
        <v>2022</v>
      </c>
      <c r="D583" s="13">
        <v>0.6</v>
      </c>
      <c r="E583" s="14" t="s">
        <v>63</v>
      </c>
    </row>
    <row r="584" spans="1:5" x14ac:dyDescent="0.2">
      <c r="A584" s="6" t="s">
        <v>39</v>
      </c>
      <c r="B584" s="7" t="s">
        <v>56</v>
      </c>
      <c r="C584" s="6">
        <v>2022</v>
      </c>
      <c r="D584" s="11">
        <v>0</v>
      </c>
      <c r="E584" s="14" t="s">
        <v>63</v>
      </c>
    </row>
    <row r="585" spans="1:5" x14ac:dyDescent="0.2">
      <c r="A585" s="6" t="s">
        <v>40</v>
      </c>
      <c r="B585" s="7" t="s">
        <v>56</v>
      </c>
      <c r="C585" s="6">
        <v>2022</v>
      </c>
      <c r="D585" s="13">
        <v>101.8</v>
      </c>
      <c r="E585" s="16">
        <v>1.4</v>
      </c>
    </row>
    <row r="586" spans="1:5" x14ac:dyDescent="0.2">
      <c r="A586" s="6" t="s">
        <v>41</v>
      </c>
      <c r="B586" s="7" t="s">
        <v>56</v>
      </c>
      <c r="C586" s="6">
        <v>2022</v>
      </c>
      <c r="D586" s="13">
        <v>147.19999999999999</v>
      </c>
      <c r="E586" s="16">
        <v>1.3</v>
      </c>
    </row>
    <row r="587" spans="1:5" x14ac:dyDescent="0.2">
      <c r="A587" s="6" t="s">
        <v>3</v>
      </c>
      <c r="B587" s="7" t="s">
        <v>57</v>
      </c>
      <c r="C587" s="6">
        <v>2022</v>
      </c>
      <c r="D587" s="11">
        <v>100</v>
      </c>
      <c r="E587" s="16">
        <v>2.8</v>
      </c>
    </row>
    <row r="588" spans="1:5" x14ac:dyDescent="0.2">
      <c r="A588" s="6" t="s">
        <v>4</v>
      </c>
      <c r="B588" s="7" t="s">
        <v>57</v>
      </c>
      <c r="C588" s="6">
        <v>2022</v>
      </c>
      <c r="D588" s="13">
        <v>89.1</v>
      </c>
      <c r="E588" s="16">
        <v>2.8</v>
      </c>
    </row>
    <row r="589" spans="1:5" x14ac:dyDescent="0.2">
      <c r="A589" s="6" t="s">
        <v>5</v>
      </c>
      <c r="B589" s="7" t="s">
        <v>57</v>
      </c>
      <c r="C589" s="6">
        <v>2022</v>
      </c>
      <c r="D589" s="13">
        <v>68.5</v>
      </c>
      <c r="E589" s="16">
        <v>2.6</v>
      </c>
    </row>
    <row r="590" spans="1:5" x14ac:dyDescent="0.2">
      <c r="A590" s="6" t="s">
        <v>6</v>
      </c>
      <c r="B590" s="7" t="s">
        <v>57</v>
      </c>
      <c r="C590" s="6">
        <v>2022</v>
      </c>
      <c r="D590" s="13">
        <v>24.8</v>
      </c>
      <c r="E590" s="16">
        <v>3.2</v>
      </c>
    </row>
    <row r="591" spans="1:5" x14ac:dyDescent="0.2">
      <c r="A591" s="6" t="s">
        <v>7</v>
      </c>
      <c r="B591" s="7" t="s">
        <v>57</v>
      </c>
      <c r="C591" s="6">
        <v>2022</v>
      </c>
      <c r="D591" s="13">
        <v>17.600000000000001</v>
      </c>
      <c r="E591" s="16">
        <v>3.7</v>
      </c>
    </row>
    <row r="592" spans="1:5" x14ac:dyDescent="0.2">
      <c r="A592" s="6" t="s">
        <v>8</v>
      </c>
      <c r="B592" s="7" t="s">
        <v>57</v>
      </c>
      <c r="C592" s="6">
        <v>2022</v>
      </c>
      <c r="D592" s="13">
        <v>7.2</v>
      </c>
      <c r="E592" s="16">
        <v>2.5</v>
      </c>
    </row>
    <row r="593" spans="1:5" x14ac:dyDescent="0.2">
      <c r="A593" s="6" t="s">
        <v>9</v>
      </c>
      <c r="B593" s="7" t="s">
        <v>57</v>
      </c>
      <c r="C593" s="6">
        <v>2022</v>
      </c>
      <c r="D593" s="13">
        <v>43.7</v>
      </c>
      <c r="E593" s="16">
        <v>2.2999999999999998</v>
      </c>
    </row>
    <row r="594" spans="1:5" x14ac:dyDescent="0.2">
      <c r="A594" s="6" t="s">
        <v>10</v>
      </c>
      <c r="B594" s="7" t="s">
        <v>57</v>
      </c>
      <c r="C594" s="6">
        <v>2022</v>
      </c>
      <c r="D594" s="13">
        <v>42.5</v>
      </c>
      <c r="E594" s="16">
        <v>2.2999999999999998</v>
      </c>
    </row>
    <row r="595" spans="1:5" x14ac:dyDescent="0.2">
      <c r="A595" s="6" t="s">
        <v>11</v>
      </c>
      <c r="B595" s="7" t="s">
        <v>57</v>
      </c>
      <c r="C595" s="6">
        <v>2022</v>
      </c>
      <c r="D595" s="13">
        <v>1.2</v>
      </c>
      <c r="E595" s="16">
        <v>2.5</v>
      </c>
    </row>
    <row r="596" spans="1:5" x14ac:dyDescent="0.2">
      <c r="A596" s="6" t="s">
        <v>12</v>
      </c>
      <c r="B596" s="7" t="s">
        <v>57</v>
      </c>
      <c r="C596" s="6">
        <v>2022</v>
      </c>
      <c r="D596" s="13">
        <v>61.3</v>
      </c>
      <c r="E596" s="16">
        <v>2.6</v>
      </c>
    </row>
    <row r="597" spans="1:5" x14ac:dyDescent="0.2">
      <c r="A597" s="6" t="s">
        <v>13</v>
      </c>
      <c r="B597" s="7" t="s">
        <v>57</v>
      </c>
      <c r="C597" s="6">
        <v>2022</v>
      </c>
      <c r="D597" s="13">
        <v>28.3</v>
      </c>
      <c r="E597" s="16">
        <v>3.2</v>
      </c>
    </row>
    <row r="598" spans="1:5" x14ac:dyDescent="0.2">
      <c r="A598" s="6" t="s">
        <v>14</v>
      </c>
      <c r="B598" s="7" t="s">
        <v>57</v>
      </c>
      <c r="C598" s="6">
        <v>2022</v>
      </c>
      <c r="D598" s="11">
        <v>27</v>
      </c>
      <c r="E598" s="16">
        <v>3.4</v>
      </c>
    </row>
    <row r="599" spans="1:5" x14ac:dyDescent="0.2">
      <c r="A599" s="6" t="s">
        <v>15</v>
      </c>
      <c r="B599" s="7" t="s">
        <v>57</v>
      </c>
      <c r="C599" s="6">
        <v>2022</v>
      </c>
      <c r="D599" s="13">
        <v>1.3</v>
      </c>
      <c r="E599" s="14" t="s">
        <v>63</v>
      </c>
    </row>
    <row r="600" spans="1:5" x14ac:dyDescent="0.2">
      <c r="A600" s="6" t="s">
        <v>16</v>
      </c>
      <c r="B600" s="7" t="s">
        <v>57</v>
      </c>
      <c r="C600" s="6">
        <v>2022</v>
      </c>
      <c r="D600" s="13">
        <v>1.3</v>
      </c>
      <c r="E600" s="14" t="s">
        <v>63</v>
      </c>
    </row>
    <row r="601" spans="1:5" x14ac:dyDescent="0.2">
      <c r="A601" s="6" t="s">
        <v>17</v>
      </c>
      <c r="B601" s="7" t="s">
        <v>57</v>
      </c>
      <c r="C601" s="6">
        <v>2022</v>
      </c>
      <c r="D601" s="11">
        <v>0</v>
      </c>
      <c r="E601" s="14" t="s">
        <v>63</v>
      </c>
    </row>
    <row r="602" spans="1:5" x14ac:dyDescent="0.2">
      <c r="A602" s="6" t="s">
        <v>18</v>
      </c>
      <c r="B602" s="7" t="s">
        <v>57</v>
      </c>
      <c r="C602" s="6">
        <v>2022</v>
      </c>
      <c r="D602" s="11">
        <v>53</v>
      </c>
      <c r="E602" s="16">
        <v>2.6</v>
      </c>
    </row>
    <row r="603" spans="1:5" x14ac:dyDescent="0.2">
      <c r="A603" s="6" t="s">
        <v>19</v>
      </c>
      <c r="B603" s="7" t="s">
        <v>57</v>
      </c>
      <c r="C603" s="6">
        <v>2022</v>
      </c>
      <c r="D603" s="13">
        <v>37.4</v>
      </c>
      <c r="E603" s="16">
        <v>2.6</v>
      </c>
    </row>
    <row r="604" spans="1:5" x14ac:dyDescent="0.2">
      <c r="A604" s="6" t="s">
        <v>20</v>
      </c>
      <c r="B604" s="7" t="s">
        <v>57</v>
      </c>
      <c r="C604" s="6">
        <v>2022</v>
      </c>
      <c r="D604" s="13">
        <v>15.6</v>
      </c>
      <c r="E604" s="16">
        <v>2.7</v>
      </c>
    </row>
    <row r="605" spans="1:5" x14ac:dyDescent="0.2">
      <c r="A605" s="6" t="s">
        <v>21</v>
      </c>
      <c r="B605" s="7" t="s">
        <v>57</v>
      </c>
      <c r="C605" s="6">
        <v>2022</v>
      </c>
      <c r="D605" s="13">
        <v>49.9</v>
      </c>
      <c r="E605" s="16">
        <v>2.6</v>
      </c>
    </row>
    <row r="606" spans="1:5" x14ac:dyDescent="0.2">
      <c r="A606" s="6" t="s">
        <v>22</v>
      </c>
      <c r="B606" s="7" t="s">
        <v>57</v>
      </c>
      <c r="C606" s="6">
        <v>2022</v>
      </c>
      <c r="D606" s="13">
        <v>33.4</v>
      </c>
      <c r="E606" s="16">
        <v>2.2999999999999998</v>
      </c>
    </row>
    <row r="607" spans="1:5" x14ac:dyDescent="0.2">
      <c r="A607" s="6" t="s">
        <v>23</v>
      </c>
      <c r="B607" s="7" t="s">
        <v>57</v>
      </c>
      <c r="C607" s="6">
        <v>2022</v>
      </c>
      <c r="D607" s="13">
        <v>16.5</v>
      </c>
      <c r="E607" s="16">
        <v>3.3</v>
      </c>
    </row>
    <row r="608" spans="1:5" x14ac:dyDescent="0.2">
      <c r="A608" s="6" t="s">
        <v>24</v>
      </c>
      <c r="B608" s="7" t="s">
        <v>57</v>
      </c>
      <c r="C608" s="6">
        <v>2022</v>
      </c>
      <c r="D608" s="15" t="s">
        <v>63</v>
      </c>
      <c r="E608" s="14" t="s">
        <v>63</v>
      </c>
    </row>
    <row r="609" spans="1:5" x14ac:dyDescent="0.2">
      <c r="A609" s="6" t="s">
        <v>25</v>
      </c>
      <c r="B609" s="7" t="s">
        <v>57</v>
      </c>
      <c r="C609" s="6">
        <v>2022</v>
      </c>
      <c r="D609" s="15" t="s">
        <v>63</v>
      </c>
      <c r="E609" s="14" t="s">
        <v>63</v>
      </c>
    </row>
    <row r="610" spans="1:5" x14ac:dyDescent="0.2">
      <c r="A610" s="6" t="s">
        <v>26</v>
      </c>
      <c r="B610" s="7" t="s">
        <v>57</v>
      </c>
      <c r="C610" s="6">
        <v>2022</v>
      </c>
      <c r="D610" s="15" t="s">
        <v>63</v>
      </c>
      <c r="E610" s="14" t="s">
        <v>63</v>
      </c>
    </row>
    <row r="611" spans="1:5" x14ac:dyDescent="0.2">
      <c r="A611" s="6" t="s">
        <v>27</v>
      </c>
      <c r="B611" s="7" t="s">
        <v>57</v>
      </c>
      <c r="C611" s="6">
        <v>2022</v>
      </c>
      <c r="D611" s="13">
        <v>45.4</v>
      </c>
      <c r="E611" s="16">
        <v>2.7</v>
      </c>
    </row>
    <row r="612" spans="1:5" x14ac:dyDescent="0.2">
      <c r="A612" s="6" t="s">
        <v>28</v>
      </c>
      <c r="B612" s="7" t="s">
        <v>57</v>
      </c>
      <c r="C612" s="6">
        <v>2022</v>
      </c>
      <c r="D612" s="13">
        <v>37.9</v>
      </c>
      <c r="E612" s="16">
        <v>2.8</v>
      </c>
    </row>
    <row r="613" spans="1:5" x14ac:dyDescent="0.2">
      <c r="A613" s="6" t="s">
        <v>29</v>
      </c>
      <c r="B613" s="7" t="s">
        <v>57</v>
      </c>
      <c r="C613" s="6">
        <v>2022</v>
      </c>
      <c r="D613" s="13">
        <v>7.5</v>
      </c>
      <c r="E613" s="16">
        <v>2.2000000000000002</v>
      </c>
    </row>
    <row r="614" spans="1:5" x14ac:dyDescent="0.2">
      <c r="A614" s="6" t="s">
        <v>30</v>
      </c>
      <c r="B614" s="7" t="s">
        <v>57</v>
      </c>
      <c r="C614" s="6">
        <v>2022</v>
      </c>
      <c r="D614" s="13">
        <v>34.9</v>
      </c>
      <c r="E614" s="16">
        <v>2.2999999999999998</v>
      </c>
    </row>
    <row r="615" spans="1:5" x14ac:dyDescent="0.2">
      <c r="A615" s="6" t="s">
        <v>31</v>
      </c>
      <c r="B615" s="7" t="s">
        <v>57</v>
      </c>
      <c r="C615" s="6">
        <v>2022</v>
      </c>
      <c r="D615" s="13">
        <v>19.7</v>
      </c>
      <c r="E615" s="12">
        <v>5</v>
      </c>
    </row>
    <row r="616" spans="1:5" x14ac:dyDescent="0.2">
      <c r="A616" s="6" t="s">
        <v>32</v>
      </c>
      <c r="B616" s="7" t="s">
        <v>57</v>
      </c>
      <c r="C616" s="6">
        <v>2022</v>
      </c>
      <c r="D616" s="13">
        <v>21.5</v>
      </c>
      <c r="E616" s="16">
        <v>4.4000000000000004</v>
      </c>
    </row>
    <row r="617" spans="1:5" x14ac:dyDescent="0.2">
      <c r="A617" s="6" t="s">
        <v>33</v>
      </c>
      <c r="B617" s="7" t="s">
        <v>57</v>
      </c>
      <c r="C617" s="6">
        <v>2022</v>
      </c>
      <c r="D617" s="13">
        <v>1.8</v>
      </c>
      <c r="E617" s="12">
        <v>2</v>
      </c>
    </row>
    <row r="618" spans="1:5" x14ac:dyDescent="0.2">
      <c r="A618" s="6" t="s">
        <v>34</v>
      </c>
      <c r="B618" s="7" t="s">
        <v>57</v>
      </c>
      <c r="C618" s="6">
        <v>2022</v>
      </c>
      <c r="D618" s="13">
        <v>10.9</v>
      </c>
      <c r="E618" s="12">
        <v>3</v>
      </c>
    </row>
    <row r="619" spans="1:5" x14ac:dyDescent="0.2">
      <c r="A619" s="6" t="s">
        <v>35</v>
      </c>
      <c r="B619" s="7" t="s">
        <v>57</v>
      </c>
      <c r="C619" s="6">
        <v>2022</v>
      </c>
      <c r="D619" s="13">
        <v>11.5</v>
      </c>
      <c r="E619" s="14" t="s">
        <v>63</v>
      </c>
    </row>
    <row r="620" spans="1:5" x14ac:dyDescent="0.2">
      <c r="A620" s="6" t="s">
        <v>36</v>
      </c>
      <c r="B620" s="7" t="s">
        <v>57</v>
      </c>
      <c r="C620" s="6">
        <v>2022</v>
      </c>
      <c r="D620" s="13">
        <v>0.5</v>
      </c>
      <c r="E620" s="14" t="s">
        <v>63</v>
      </c>
    </row>
    <row r="621" spans="1:5" x14ac:dyDescent="0.2">
      <c r="A621" s="6" t="s">
        <v>37</v>
      </c>
      <c r="B621" s="7" t="s">
        <v>57</v>
      </c>
      <c r="C621" s="6">
        <v>2022</v>
      </c>
      <c r="D621" s="15" t="s">
        <v>63</v>
      </c>
      <c r="E621" s="14" t="s">
        <v>63</v>
      </c>
    </row>
    <row r="622" spans="1:5" x14ac:dyDescent="0.2">
      <c r="A622" s="6" t="s">
        <v>38</v>
      </c>
      <c r="B622" s="7" t="s">
        <v>57</v>
      </c>
      <c r="C622" s="6">
        <v>2022</v>
      </c>
      <c r="D622" s="15" t="s">
        <v>63</v>
      </c>
      <c r="E622" s="14" t="s">
        <v>63</v>
      </c>
    </row>
    <row r="623" spans="1:5" x14ac:dyDescent="0.2">
      <c r="A623" s="6" t="s">
        <v>39</v>
      </c>
      <c r="B623" s="7" t="s">
        <v>57</v>
      </c>
      <c r="C623" s="6">
        <v>2022</v>
      </c>
      <c r="D623" s="15" t="s">
        <v>63</v>
      </c>
      <c r="E623" s="14" t="s">
        <v>63</v>
      </c>
    </row>
    <row r="624" spans="1:5" x14ac:dyDescent="0.2">
      <c r="A624" s="6" t="s">
        <v>40</v>
      </c>
      <c r="B624" s="7" t="s">
        <v>57</v>
      </c>
      <c r="C624" s="6">
        <v>2022</v>
      </c>
      <c r="D624" s="13">
        <v>96.8</v>
      </c>
      <c r="E624" s="16">
        <v>2.8</v>
      </c>
    </row>
    <row r="625" spans="1:5" x14ac:dyDescent="0.2">
      <c r="A625" s="6" t="s">
        <v>41</v>
      </c>
      <c r="B625" s="7" t="s">
        <v>57</v>
      </c>
      <c r="C625" s="6">
        <v>2022</v>
      </c>
      <c r="D625" s="13">
        <v>149.9</v>
      </c>
      <c r="E625" s="16">
        <v>2.7</v>
      </c>
    </row>
    <row r="626" spans="1:5" x14ac:dyDescent="0.2">
      <c r="A626" s="6" t="s">
        <v>3</v>
      </c>
      <c r="B626" s="7" t="s">
        <v>58</v>
      </c>
      <c r="C626" s="6">
        <v>2022</v>
      </c>
      <c r="D626" s="11">
        <v>100</v>
      </c>
      <c r="E626" s="16">
        <v>0.1</v>
      </c>
    </row>
    <row r="627" spans="1:5" x14ac:dyDescent="0.2">
      <c r="A627" s="6" t="s">
        <v>4</v>
      </c>
      <c r="B627" s="7" t="s">
        <v>58</v>
      </c>
      <c r="C627" s="6">
        <v>2022</v>
      </c>
      <c r="D627" s="13">
        <v>89.6</v>
      </c>
      <c r="E627" s="16">
        <v>0.1</v>
      </c>
    </row>
    <row r="628" spans="1:5" x14ac:dyDescent="0.2">
      <c r="A628" s="6" t="s">
        <v>5</v>
      </c>
      <c r="B628" s="7" t="s">
        <v>58</v>
      </c>
      <c r="C628" s="6">
        <v>2022</v>
      </c>
      <c r="D628" s="13">
        <v>77.900000000000006</v>
      </c>
      <c r="E628" s="16">
        <v>0.1</v>
      </c>
    </row>
    <row r="629" spans="1:5" x14ac:dyDescent="0.2">
      <c r="A629" s="6" t="s">
        <v>6</v>
      </c>
      <c r="B629" s="7" t="s">
        <v>58</v>
      </c>
      <c r="C629" s="6">
        <v>2022</v>
      </c>
      <c r="D629" s="13">
        <v>26.2</v>
      </c>
      <c r="E629" s="16">
        <v>0.1</v>
      </c>
    </row>
    <row r="630" spans="1:5" x14ac:dyDescent="0.2">
      <c r="A630" s="6" t="s">
        <v>7</v>
      </c>
      <c r="B630" s="7" t="s">
        <v>58</v>
      </c>
      <c r="C630" s="6">
        <v>2022</v>
      </c>
      <c r="D630" s="13">
        <v>17.100000000000001</v>
      </c>
      <c r="E630" s="16">
        <v>0.1</v>
      </c>
    </row>
    <row r="631" spans="1:5" x14ac:dyDescent="0.2">
      <c r="A631" s="6" t="s">
        <v>8</v>
      </c>
      <c r="B631" s="7" t="s">
        <v>58</v>
      </c>
      <c r="C631" s="6">
        <v>2022</v>
      </c>
      <c r="D631" s="13">
        <v>9.1</v>
      </c>
      <c r="E631" s="16">
        <v>0.1</v>
      </c>
    </row>
    <row r="632" spans="1:5" x14ac:dyDescent="0.2">
      <c r="A632" s="6" t="s">
        <v>9</v>
      </c>
      <c r="B632" s="7" t="s">
        <v>58</v>
      </c>
      <c r="C632" s="6">
        <v>2022</v>
      </c>
      <c r="D632" s="13">
        <v>51.7</v>
      </c>
      <c r="E632" s="16">
        <v>0.1</v>
      </c>
    </row>
    <row r="633" spans="1:5" x14ac:dyDescent="0.2">
      <c r="A633" s="6" t="s">
        <v>10</v>
      </c>
      <c r="B633" s="7" t="s">
        <v>58</v>
      </c>
      <c r="C633" s="6">
        <v>2022</v>
      </c>
      <c r="D633" s="13">
        <v>49.4</v>
      </c>
      <c r="E633" s="16">
        <v>0.1</v>
      </c>
    </row>
    <row r="634" spans="1:5" x14ac:dyDescent="0.2">
      <c r="A634" s="6" t="s">
        <v>11</v>
      </c>
      <c r="B634" s="7" t="s">
        <v>58</v>
      </c>
      <c r="C634" s="6">
        <v>2022</v>
      </c>
      <c r="D634" s="13">
        <v>2.2999999999999998</v>
      </c>
      <c r="E634" s="16">
        <v>0.2</v>
      </c>
    </row>
    <row r="635" spans="1:5" x14ac:dyDescent="0.2">
      <c r="A635" s="6" t="s">
        <v>12</v>
      </c>
      <c r="B635" s="7" t="s">
        <v>58</v>
      </c>
      <c r="C635" s="6">
        <v>2022</v>
      </c>
      <c r="D635" s="13">
        <v>68.8</v>
      </c>
      <c r="E635" s="16">
        <v>0.1</v>
      </c>
    </row>
    <row r="636" spans="1:5" x14ac:dyDescent="0.2">
      <c r="A636" s="6" t="s">
        <v>13</v>
      </c>
      <c r="B636" s="7" t="s">
        <v>58</v>
      </c>
      <c r="C636" s="6">
        <v>2022</v>
      </c>
      <c r="D636" s="13">
        <v>22.5</v>
      </c>
      <c r="E636" s="16">
        <v>0.1</v>
      </c>
    </row>
    <row r="637" spans="1:5" x14ac:dyDescent="0.2">
      <c r="A637" s="6" t="s">
        <v>14</v>
      </c>
      <c r="B637" s="7" t="s">
        <v>58</v>
      </c>
      <c r="C637" s="6">
        <v>2022</v>
      </c>
      <c r="D637" s="13">
        <v>22.3</v>
      </c>
      <c r="E637" s="16">
        <v>0.1</v>
      </c>
    </row>
    <row r="638" spans="1:5" x14ac:dyDescent="0.2">
      <c r="A638" s="6" t="s">
        <v>15</v>
      </c>
      <c r="B638" s="7" t="s">
        <v>58</v>
      </c>
      <c r="C638" s="6">
        <v>2022</v>
      </c>
      <c r="D638" s="13">
        <v>0.3</v>
      </c>
      <c r="E638" s="14" t="s">
        <v>63</v>
      </c>
    </row>
    <row r="639" spans="1:5" x14ac:dyDescent="0.2">
      <c r="A639" s="6" t="s">
        <v>16</v>
      </c>
      <c r="B639" s="7" t="s">
        <v>58</v>
      </c>
      <c r="C639" s="6">
        <v>2022</v>
      </c>
      <c r="D639" s="13">
        <v>0.3</v>
      </c>
      <c r="E639" s="14" t="s">
        <v>63</v>
      </c>
    </row>
    <row r="640" spans="1:5" x14ac:dyDescent="0.2">
      <c r="A640" s="6" t="s">
        <v>17</v>
      </c>
      <c r="B640" s="7" t="s">
        <v>58</v>
      </c>
      <c r="C640" s="6">
        <v>2022</v>
      </c>
      <c r="D640" s="15" t="s">
        <v>63</v>
      </c>
      <c r="E640" s="14" t="s">
        <v>63</v>
      </c>
    </row>
    <row r="641" spans="1:5" x14ac:dyDescent="0.2">
      <c r="A641" s="6" t="s">
        <v>18</v>
      </c>
      <c r="B641" s="7" t="s">
        <v>58</v>
      </c>
      <c r="C641" s="6">
        <v>2022</v>
      </c>
      <c r="D641" s="13">
        <v>46.6</v>
      </c>
      <c r="E641" s="16">
        <v>0.1</v>
      </c>
    </row>
    <row r="642" spans="1:5" x14ac:dyDescent="0.2">
      <c r="A642" s="6" t="s">
        <v>19</v>
      </c>
      <c r="B642" s="7" t="s">
        <v>58</v>
      </c>
      <c r="C642" s="6">
        <v>2022</v>
      </c>
      <c r="D642" s="13">
        <v>26.6</v>
      </c>
      <c r="E642" s="16">
        <v>0.1</v>
      </c>
    </row>
    <row r="643" spans="1:5" x14ac:dyDescent="0.2">
      <c r="A643" s="6" t="s">
        <v>20</v>
      </c>
      <c r="B643" s="7" t="s">
        <v>58</v>
      </c>
      <c r="C643" s="6">
        <v>2022</v>
      </c>
      <c r="D643" s="11">
        <v>20</v>
      </c>
      <c r="E643" s="16">
        <v>0.1</v>
      </c>
    </row>
    <row r="644" spans="1:5" x14ac:dyDescent="0.2">
      <c r="A644" s="6" t="s">
        <v>21</v>
      </c>
      <c r="B644" s="7" t="s">
        <v>58</v>
      </c>
      <c r="C644" s="6">
        <v>2022</v>
      </c>
      <c r="D644" s="11">
        <v>47</v>
      </c>
      <c r="E644" s="16">
        <v>0.1</v>
      </c>
    </row>
    <row r="645" spans="1:5" x14ac:dyDescent="0.2">
      <c r="A645" s="6" t="s">
        <v>22</v>
      </c>
      <c r="B645" s="7" t="s">
        <v>58</v>
      </c>
      <c r="C645" s="6">
        <v>2022</v>
      </c>
      <c r="D645" s="13">
        <v>32.200000000000003</v>
      </c>
      <c r="E645" s="16">
        <v>0.1</v>
      </c>
    </row>
    <row r="646" spans="1:5" x14ac:dyDescent="0.2">
      <c r="A646" s="6" t="s">
        <v>23</v>
      </c>
      <c r="B646" s="7" t="s">
        <v>58</v>
      </c>
      <c r="C646" s="6">
        <v>2022</v>
      </c>
      <c r="D646" s="13">
        <v>14.8</v>
      </c>
      <c r="E646" s="16">
        <v>0.1</v>
      </c>
    </row>
    <row r="647" spans="1:5" x14ac:dyDescent="0.2">
      <c r="A647" s="6" t="s">
        <v>24</v>
      </c>
      <c r="B647" s="7" t="s">
        <v>58</v>
      </c>
      <c r="C647" s="6">
        <v>2022</v>
      </c>
      <c r="D647" s="15" t="s">
        <v>63</v>
      </c>
      <c r="E647" s="14" t="s">
        <v>63</v>
      </c>
    </row>
    <row r="648" spans="1:5" x14ac:dyDescent="0.2">
      <c r="A648" s="6" t="s">
        <v>25</v>
      </c>
      <c r="B648" s="7" t="s">
        <v>58</v>
      </c>
      <c r="C648" s="6">
        <v>2022</v>
      </c>
      <c r="D648" s="15" t="s">
        <v>63</v>
      </c>
      <c r="E648" s="14" t="s">
        <v>63</v>
      </c>
    </row>
    <row r="649" spans="1:5" x14ac:dyDescent="0.2">
      <c r="A649" s="6" t="s">
        <v>26</v>
      </c>
      <c r="B649" s="7" t="s">
        <v>58</v>
      </c>
      <c r="C649" s="6">
        <v>2022</v>
      </c>
      <c r="D649" s="15" t="s">
        <v>63</v>
      </c>
      <c r="E649" s="14" t="s">
        <v>63</v>
      </c>
    </row>
    <row r="650" spans="1:5" x14ac:dyDescent="0.2">
      <c r="A650" s="6" t="s">
        <v>27</v>
      </c>
      <c r="B650" s="7" t="s">
        <v>58</v>
      </c>
      <c r="C650" s="6">
        <v>2022</v>
      </c>
      <c r="D650" s="11">
        <v>52</v>
      </c>
      <c r="E650" s="16">
        <v>0.1</v>
      </c>
    </row>
    <row r="651" spans="1:5" x14ac:dyDescent="0.2">
      <c r="A651" s="6" t="s">
        <v>28</v>
      </c>
      <c r="B651" s="7" t="s">
        <v>58</v>
      </c>
      <c r="C651" s="6">
        <v>2022</v>
      </c>
      <c r="D651" s="11">
        <v>42</v>
      </c>
      <c r="E651" s="16">
        <v>0.1</v>
      </c>
    </row>
    <row r="652" spans="1:5" x14ac:dyDescent="0.2">
      <c r="A652" s="6" t="s">
        <v>29</v>
      </c>
      <c r="B652" s="7" t="s">
        <v>58</v>
      </c>
      <c r="C652" s="6">
        <v>2022</v>
      </c>
      <c r="D652" s="11">
        <v>10</v>
      </c>
      <c r="E652" s="16">
        <v>0.1</v>
      </c>
    </row>
    <row r="653" spans="1:5" x14ac:dyDescent="0.2">
      <c r="A653" s="6" t="s">
        <v>30</v>
      </c>
      <c r="B653" s="7" t="s">
        <v>58</v>
      </c>
      <c r="C653" s="6">
        <v>2022</v>
      </c>
      <c r="D653" s="13">
        <v>35.799999999999997</v>
      </c>
      <c r="E653" s="16">
        <v>0.1</v>
      </c>
    </row>
    <row r="654" spans="1:5" x14ac:dyDescent="0.2">
      <c r="A654" s="6" t="s">
        <v>31</v>
      </c>
      <c r="B654" s="7" t="s">
        <v>58</v>
      </c>
      <c r="C654" s="6">
        <v>2022</v>
      </c>
      <c r="D654" s="13">
        <v>12.2</v>
      </c>
      <c r="E654" s="16">
        <v>0.1</v>
      </c>
    </row>
    <row r="655" spans="1:5" x14ac:dyDescent="0.2">
      <c r="A655" s="6" t="s">
        <v>32</v>
      </c>
      <c r="B655" s="7" t="s">
        <v>58</v>
      </c>
      <c r="C655" s="6">
        <v>2022</v>
      </c>
      <c r="D655" s="13">
        <v>13.7</v>
      </c>
      <c r="E655" s="16">
        <v>0.1</v>
      </c>
    </row>
    <row r="656" spans="1:5" x14ac:dyDescent="0.2">
      <c r="A656" s="6" t="s">
        <v>33</v>
      </c>
      <c r="B656" s="7" t="s">
        <v>58</v>
      </c>
      <c r="C656" s="6">
        <v>2022</v>
      </c>
      <c r="D656" s="13">
        <v>1.5</v>
      </c>
      <c r="E656" s="16">
        <v>0.1</v>
      </c>
    </row>
    <row r="657" spans="1:5" x14ac:dyDescent="0.2">
      <c r="A657" s="6" t="s">
        <v>34</v>
      </c>
      <c r="B657" s="7" t="s">
        <v>58</v>
      </c>
      <c r="C657" s="6">
        <v>2022</v>
      </c>
      <c r="D657" s="13">
        <v>10.4</v>
      </c>
      <c r="E657" s="16">
        <v>0.1</v>
      </c>
    </row>
    <row r="658" spans="1:5" x14ac:dyDescent="0.2">
      <c r="A658" s="6" t="s">
        <v>35</v>
      </c>
      <c r="B658" s="7" t="s">
        <v>58</v>
      </c>
      <c r="C658" s="6">
        <v>2022</v>
      </c>
      <c r="D658" s="13">
        <v>10.9</v>
      </c>
      <c r="E658" s="14" t="s">
        <v>63</v>
      </c>
    </row>
    <row r="659" spans="1:5" x14ac:dyDescent="0.2">
      <c r="A659" s="6" t="s">
        <v>36</v>
      </c>
      <c r="B659" s="7" t="s">
        <v>58</v>
      </c>
      <c r="C659" s="6">
        <v>2022</v>
      </c>
      <c r="D659" s="13">
        <v>0.5</v>
      </c>
      <c r="E659" s="14" t="s">
        <v>63</v>
      </c>
    </row>
    <row r="660" spans="1:5" x14ac:dyDescent="0.2">
      <c r="A660" s="6" t="s">
        <v>37</v>
      </c>
      <c r="B660" s="7" t="s">
        <v>58</v>
      </c>
      <c r="C660" s="6">
        <v>2022</v>
      </c>
      <c r="D660" s="11">
        <v>0</v>
      </c>
      <c r="E660" s="14" t="s">
        <v>63</v>
      </c>
    </row>
    <row r="661" spans="1:5" x14ac:dyDescent="0.2">
      <c r="A661" s="6" t="s">
        <v>38</v>
      </c>
      <c r="B661" s="7" t="s">
        <v>58</v>
      </c>
      <c r="C661" s="6">
        <v>2022</v>
      </c>
      <c r="D661" s="11">
        <v>0</v>
      </c>
      <c r="E661" s="14" t="s">
        <v>63</v>
      </c>
    </row>
    <row r="662" spans="1:5" x14ac:dyDescent="0.2">
      <c r="A662" s="6" t="s">
        <v>39</v>
      </c>
      <c r="B662" s="7" t="s">
        <v>58</v>
      </c>
      <c r="C662" s="6">
        <v>2022</v>
      </c>
      <c r="D662" s="11">
        <v>0</v>
      </c>
      <c r="E662" s="14" t="s">
        <v>63</v>
      </c>
    </row>
    <row r="663" spans="1:5" x14ac:dyDescent="0.2">
      <c r="A663" s="6" t="s">
        <v>40</v>
      </c>
      <c r="B663" s="7" t="s">
        <v>58</v>
      </c>
      <c r="C663" s="6">
        <v>2022</v>
      </c>
      <c r="D663" s="13">
        <v>100.4</v>
      </c>
      <c r="E663" s="16">
        <v>0.1</v>
      </c>
    </row>
    <row r="664" spans="1:5" x14ac:dyDescent="0.2">
      <c r="A664" s="6" t="s">
        <v>41</v>
      </c>
      <c r="B664" s="7" t="s">
        <v>58</v>
      </c>
      <c r="C664" s="6">
        <v>2022</v>
      </c>
      <c r="D664" s="11">
        <v>147</v>
      </c>
      <c r="E664" s="16">
        <v>0.1</v>
      </c>
    </row>
    <row r="665" spans="1:5" x14ac:dyDescent="0.2">
      <c r="A665" s="6" t="s">
        <v>3</v>
      </c>
      <c r="B665" s="7" t="s">
        <v>59</v>
      </c>
      <c r="C665" s="6">
        <v>2022</v>
      </c>
      <c r="D665" s="15" t="s">
        <v>63</v>
      </c>
      <c r="E665" s="14" t="s">
        <v>63</v>
      </c>
    </row>
    <row r="666" spans="1:5" x14ac:dyDescent="0.2">
      <c r="A666" s="6" t="s">
        <v>4</v>
      </c>
      <c r="B666" s="7" t="s">
        <v>59</v>
      </c>
      <c r="C666" s="6">
        <v>2022</v>
      </c>
      <c r="D666" s="15" t="s">
        <v>63</v>
      </c>
      <c r="E666" s="14" t="s">
        <v>63</v>
      </c>
    </row>
    <row r="667" spans="1:5" x14ac:dyDescent="0.2">
      <c r="A667" s="6" t="s">
        <v>5</v>
      </c>
      <c r="B667" s="7" t="s">
        <v>59</v>
      </c>
      <c r="C667" s="6">
        <v>2022</v>
      </c>
      <c r="D667" s="15" t="s">
        <v>63</v>
      </c>
      <c r="E667" s="14" t="s">
        <v>63</v>
      </c>
    </row>
    <row r="668" spans="1:5" x14ac:dyDescent="0.2">
      <c r="A668" s="6" t="s">
        <v>6</v>
      </c>
      <c r="B668" s="7" t="s">
        <v>59</v>
      </c>
      <c r="C668" s="6">
        <v>2022</v>
      </c>
      <c r="D668" s="15" t="s">
        <v>63</v>
      </c>
      <c r="E668" s="14" t="s">
        <v>63</v>
      </c>
    </row>
    <row r="669" spans="1:5" x14ac:dyDescent="0.2">
      <c r="A669" s="6" t="s">
        <v>7</v>
      </c>
      <c r="B669" s="7" t="s">
        <v>59</v>
      </c>
      <c r="C669" s="6">
        <v>2022</v>
      </c>
      <c r="D669" s="15" t="s">
        <v>63</v>
      </c>
      <c r="E669" s="14" t="s">
        <v>63</v>
      </c>
    </row>
    <row r="670" spans="1:5" x14ac:dyDescent="0.2">
      <c r="A670" s="6" t="s">
        <v>8</v>
      </c>
      <c r="B670" s="7" t="s">
        <v>59</v>
      </c>
      <c r="C670" s="6">
        <v>2022</v>
      </c>
      <c r="D670" s="15" t="s">
        <v>63</v>
      </c>
      <c r="E670" s="14" t="s">
        <v>63</v>
      </c>
    </row>
    <row r="671" spans="1:5" x14ac:dyDescent="0.2">
      <c r="A671" s="6" t="s">
        <v>9</v>
      </c>
      <c r="B671" s="7" t="s">
        <v>59</v>
      </c>
      <c r="C671" s="6">
        <v>2022</v>
      </c>
      <c r="D671" s="15" t="s">
        <v>63</v>
      </c>
      <c r="E671" s="14" t="s">
        <v>63</v>
      </c>
    </row>
    <row r="672" spans="1:5" x14ac:dyDescent="0.2">
      <c r="A672" s="6" t="s">
        <v>10</v>
      </c>
      <c r="B672" s="7" t="s">
        <v>59</v>
      </c>
      <c r="C672" s="6">
        <v>2022</v>
      </c>
      <c r="D672" s="15" t="s">
        <v>63</v>
      </c>
      <c r="E672" s="14" t="s">
        <v>63</v>
      </c>
    </row>
    <row r="673" spans="1:5" x14ac:dyDescent="0.2">
      <c r="A673" s="6" t="s">
        <v>11</v>
      </c>
      <c r="B673" s="7" t="s">
        <v>59</v>
      </c>
      <c r="C673" s="6">
        <v>2022</v>
      </c>
      <c r="D673" s="15" t="s">
        <v>63</v>
      </c>
      <c r="E673" s="14" t="s">
        <v>63</v>
      </c>
    </row>
    <row r="674" spans="1:5" x14ac:dyDescent="0.2">
      <c r="A674" s="6" t="s">
        <v>12</v>
      </c>
      <c r="B674" s="7" t="s">
        <v>59</v>
      </c>
      <c r="C674" s="6">
        <v>2022</v>
      </c>
      <c r="D674" s="15" t="s">
        <v>63</v>
      </c>
      <c r="E674" s="14" t="s">
        <v>63</v>
      </c>
    </row>
    <row r="675" spans="1:5" x14ac:dyDescent="0.2">
      <c r="A675" s="6" t="s">
        <v>13</v>
      </c>
      <c r="B675" s="7" t="s">
        <v>59</v>
      </c>
      <c r="C675" s="6">
        <v>2022</v>
      </c>
      <c r="D675" s="15" t="s">
        <v>63</v>
      </c>
      <c r="E675" s="14" t="s">
        <v>63</v>
      </c>
    </row>
    <row r="676" spans="1:5" x14ac:dyDescent="0.2">
      <c r="A676" s="6" t="s">
        <v>14</v>
      </c>
      <c r="B676" s="7" t="s">
        <v>59</v>
      </c>
      <c r="C676" s="6">
        <v>2022</v>
      </c>
      <c r="D676" s="15" t="s">
        <v>63</v>
      </c>
      <c r="E676" s="14" t="s">
        <v>63</v>
      </c>
    </row>
    <row r="677" spans="1:5" x14ac:dyDescent="0.2">
      <c r="A677" s="6" t="s">
        <v>15</v>
      </c>
      <c r="B677" s="7" t="s">
        <v>59</v>
      </c>
      <c r="C677" s="6">
        <v>2022</v>
      </c>
      <c r="D677" s="15" t="s">
        <v>63</v>
      </c>
      <c r="E677" s="14" t="s">
        <v>63</v>
      </c>
    </row>
    <row r="678" spans="1:5" x14ac:dyDescent="0.2">
      <c r="A678" s="6" t="s">
        <v>16</v>
      </c>
      <c r="B678" s="7" t="s">
        <v>59</v>
      </c>
      <c r="C678" s="6">
        <v>2022</v>
      </c>
      <c r="D678" s="15" t="s">
        <v>63</v>
      </c>
      <c r="E678" s="14" t="s">
        <v>63</v>
      </c>
    </row>
    <row r="679" spans="1:5" x14ac:dyDescent="0.2">
      <c r="A679" s="6" t="s">
        <v>17</v>
      </c>
      <c r="B679" s="7" t="s">
        <v>59</v>
      </c>
      <c r="C679" s="6">
        <v>2022</v>
      </c>
      <c r="D679" s="15" t="s">
        <v>63</v>
      </c>
      <c r="E679" s="14" t="s">
        <v>63</v>
      </c>
    </row>
    <row r="680" spans="1:5" x14ac:dyDescent="0.2">
      <c r="A680" s="6" t="s">
        <v>18</v>
      </c>
      <c r="B680" s="7" t="s">
        <v>59</v>
      </c>
      <c r="C680" s="6">
        <v>2022</v>
      </c>
      <c r="D680" s="15" t="s">
        <v>63</v>
      </c>
      <c r="E680" s="14" t="s">
        <v>63</v>
      </c>
    </row>
    <row r="681" spans="1:5" x14ac:dyDescent="0.2">
      <c r="A681" s="6" t="s">
        <v>19</v>
      </c>
      <c r="B681" s="7" t="s">
        <v>59</v>
      </c>
      <c r="C681" s="6">
        <v>2022</v>
      </c>
      <c r="D681" s="15" t="s">
        <v>63</v>
      </c>
      <c r="E681" s="14" t="s">
        <v>63</v>
      </c>
    </row>
    <row r="682" spans="1:5" x14ac:dyDescent="0.2">
      <c r="A682" s="6" t="s">
        <v>20</v>
      </c>
      <c r="B682" s="7" t="s">
        <v>59</v>
      </c>
      <c r="C682" s="6">
        <v>2022</v>
      </c>
      <c r="D682" s="15" t="s">
        <v>63</v>
      </c>
      <c r="E682" s="14" t="s">
        <v>63</v>
      </c>
    </row>
    <row r="683" spans="1:5" x14ac:dyDescent="0.2">
      <c r="A683" s="6" t="s">
        <v>21</v>
      </c>
      <c r="B683" s="7" t="s">
        <v>59</v>
      </c>
      <c r="C683" s="6">
        <v>2022</v>
      </c>
      <c r="D683" s="15" t="s">
        <v>63</v>
      </c>
      <c r="E683" s="14" t="s">
        <v>63</v>
      </c>
    </row>
    <row r="684" spans="1:5" x14ac:dyDescent="0.2">
      <c r="A684" s="6" t="s">
        <v>22</v>
      </c>
      <c r="B684" s="7" t="s">
        <v>59</v>
      </c>
      <c r="C684" s="6">
        <v>2022</v>
      </c>
      <c r="D684" s="15" t="s">
        <v>63</v>
      </c>
      <c r="E684" s="14" t="s">
        <v>63</v>
      </c>
    </row>
    <row r="685" spans="1:5" x14ac:dyDescent="0.2">
      <c r="A685" s="6" t="s">
        <v>23</v>
      </c>
      <c r="B685" s="7" t="s">
        <v>59</v>
      </c>
      <c r="C685" s="6">
        <v>2022</v>
      </c>
      <c r="D685" s="15" t="s">
        <v>63</v>
      </c>
      <c r="E685" s="14" t="s">
        <v>63</v>
      </c>
    </row>
    <row r="686" spans="1:5" x14ac:dyDescent="0.2">
      <c r="A686" s="6" t="s">
        <v>24</v>
      </c>
      <c r="B686" s="7" t="s">
        <v>59</v>
      </c>
      <c r="C686" s="6">
        <v>2022</v>
      </c>
      <c r="D686" s="15" t="s">
        <v>63</v>
      </c>
      <c r="E686" s="14" t="s">
        <v>63</v>
      </c>
    </row>
    <row r="687" spans="1:5" x14ac:dyDescent="0.2">
      <c r="A687" s="6" t="s">
        <v>25</v>
      </c>
      <c r="B687" s="7" t="s">
        <v>59</v>
      </c>
      <c r="C687" s="6">
        <v>2022</v>
      </c>
      <c r="D687" s="15" t="s">
        <v>63</v>
      </c>
      <c r="E687" s="14" t="s">
        <v>63</v>
      </c>
    </row>
    <row r="688" spans="1:5" x14ac:dyDescent="0.2">
      <c r="A688" s="6" t="s">
        <v>26</v>
      </c>
      <c r="B688" s="7" t="s">
        <v>59</v>
      </c>
      <c r="C688" s="6">
        <v>2022</v>
      </c>
      <c r="D688" s="15" t="s">
        <v>63</v>
      </c>
      <c r="E688" s="14" t="s">
        <v>63</v>
      </c>
    </row>
    <row r="689" spans="1:5" x14ac:dyDescent="0.2">
      <c r="A689" s="6" t="s">
        <v>27</v>
      </c>
      <c r="B689" s="7" t="s">
        <v>59</v>
      </c>
      <c r="C689" s="6">
        <v>2022</v>
      </c>
      <c r="D689" s="15" t="s">
        <v>63</v>
      </c>
      <c r="E689" s="14" t="s">
        <v>63</v>
      </c>
    </row>
    <row r="690" spans="1:5" x14ac:dyDescent="0.2">
      <c r="A690" s="6" t="s">
        <v>28</v>
      </c>
      <c r="B690" s="7" t="s">
        <v>59</v>
      </c>
      <c r="C690" s="6">
        <v>2022</v>
      </c>
      <c r="D690" s="15" t="s">
        <v>63</v>
      </c>
      <c r="E690" s="14" t="s">
        <v>63</v>
      </c>
    </row>
    <row r="691" spans="1:5" x14ac:dyDescent="0.2">
      <c r="A691" s="6" t="s">
        <v>29</v>
      </c>
      <c r="B691" s="7" t="s">
        <v>59</v>
      </c>
      <c r="C691" s="6">
        <v>2022</v>
      </c>
      <c r="D691" s="15" t="s">
        <v>63</v>
      </c>
      <c r="E691" s="14" t="s">
        <v>63</v>
      </c>
    </row>
    <row r="692" spans="1:5" x14ac:dyDescent="0.2">
      <c r="A692" s="6" t="s">
        <v>30</v>
      </c>
      <c r="B692" s="7" t="s">
        <v>59</v>
      </c>
      <c r="C692" s="6">
        <v>2022</v>
      </c>
      <c r="D692" s="15" t="s">
        <v>63</v>
      </c>
      <c r="E692" s="14" t="s">
        <v>63</v>
      </c>
    </row>
    <row r="693" spans="1:5" x14ac:dyDescent="0.2">
      <c r="A693" s="6" t="s">
        <v>31</v>
      </c>
      <c r="B693" s="7" t="s">
        <v>59</v>
      </c>
      <c r="C693" s="6">
        <v>2022</v>
      </c>
      <c r="D693" s="15" t="s">
        <v>63</v>
      </c>
      <c r="E693" s="14" t="s">
        <v>63</v>
      </c>
    </row>
    <row r="694" spans="1:5" x14ac:dyDescent="0.2">
      <c r="A694" s="6" t="s">
        <v>32</v>
      </c>
      <c r="B694" s="7" t="s">
        <v>59</v>
      </c>
      <c r="C694" s="6">
        <v>2022</v>
      </c>
      <c r="D694" s="15" t="s">
        <v>63</v>
      </c>
      <c r="E694" s="14" t="s">
        <v>63</v>
      </c>
    </row>
    <row r="695" spans="1:5" x14ac:dyDescent="0.2">
      <c r="A695" s="6" t="s">
        <v>33</v>
      </c>
      <c r="B695" s="7" t="s">
        <v>59</v>
      </c>
      <c r="C695" s="6">
        <v>2022</v>
      </c>
      <c r="D695" s="15" t="s">
        <v>63</v>
      </c>
      <c r="E695" s="14" t="s">
        <v>63</v>
      </c>
    </row>
    <row r="696" spans="1:5" x14ac:dyDescent="0.2">
      <c r="A696" s="6" t="s">
        <v>34</v>
      </c>
      <c r="B696" s="7" t="s">
        <v>59</v>
      </c>
      <c r="C696" s="6">
        <v>2022</v>
      </c>
      <c r="D696" s="15" t="s">
        <v>63</v>
      </c>
      <c r="E696" s="14" t="s">
        <v>63</v>
      </c>
    </row>
    <row r="697" spans="1:5" x14ac:dyDescent="0.2">
      <c r="A697" s="6" t="s">
        <v>35</v>
      </c>
      <c r="B697" s="7" t="s">
        <v>59</v>
      </c>
      <c r="C697" s="6">
        <v>2022</v>
      </c>
      <c r="D697" s="15" t="s">
        <v>63</v>
      </c>
      <c r="E697" s="14" t="s">
        <v>63</v>
      </c>
    </row>
    <row r="698" spans="1:5" x14ac:dyDescent="0.2">
      <c r="A698" s="6" t="s">
        <v>36</v>
      </c>
      <c r="B698" s="7" t="s">
        <v>59</v>
      </c>
      <c r="C698" s="6">
        <v>2022</v>
      </c>
      <c r="D698" s="15" t="s">
        <v>63</v>
      </c>
      <c r="E698" s="14" t="s">
        <v>63</v>
      </c>
    </row>
    <row r="699" spans="1:5" x14ac:dyDescent="0.2">
      <c r="A699" s="6" t="s">
        <v>37</v>
      </c>
      <c r="B699" s="7" t="s">
        <v>59</v>
      </c>
      <c r="C699" s="6">
        <v>2022</v>
      </c>
      <c r="D699" s="15" t="s">
        <v>63</v>
      </c>
      <c r="E699" s="14" t="s">
        <v>63</v>
      </c>
    </row>
    <row r="700" spans="1:5" x14ac:dyDescent="0.2">
      <c r="A700" s="6" t="s">
        <v>38</v>
      </c>
      <c r="B700" s="7" t="s">
        <v>59</v>
      </c>
      <c r="C700" s="6">
        <v>2022</v>
      </c>
      <c r="D700" s="15" t="s">
        <v>63</v>
      </c>
      <c r="E700" s="14" t="s">
        <v>63</v>
      </c>
    </row>
    <row r="701" spans="1:5" x14ac:dyDescent="0.2">
      <c r="A701" s="6" t="s">
        <v>39</v>
      </c>
      <c r="B701" s="7" t="s">
        <v>59</v>
      </c>
      <c r="C701" s="6">
        <v>2022</v>
      </c>
      <c r="D701" s="15" t="s">
        <v>63</v>
      </c>
      <c r="E701" s="14" t="s">
        <v>63</v>
      </c>
    </row>
    <row r="702" spans="1:5" x14ac:dyDescent="0.2">
      <c r="A702" s="6" t="s">
        <v>40</v>
      </c>
      <c r="B702" s="7" t="s">
        <v>59</v>
      </c>
      <c r="C702" s="6">
        <v>2022</v>
      </c>
      <c r="D702" s="15" t="s">
        <v>63</v>
      </c>
      <c r="E702" s="14" t="s">
        <v>63</v>
      </c>
    </row>
    <row r="703" spans="1:5" x14ac:dyDescent="0.2">
      <c r="A703" s="6" t="s">
        <v>41</v>
      </c>
      <c r="B703" s="7" t="s">
        <v>59</v>
      </c>
      <c r="C703" s="6">
        <v>2022</v>
      </c>
      <c r="D703" s="15" t="s">
        <v>63</v>
      </c>
      <c r="E703" s="14" t="s">
        <v>63</v>
      </c>
    </row>
    <row r="704" spans="1:5" x14ac:dyDescent="0.2">
      <c r="A704" s="6" t="s">
        <v>3</v>
      </c>
      <c r="B704" s="7" t="s">
        <v>60</v>
      </c>
      <c r="C704" s="6">
        <v>2022</v>
      </c>
      <c r="D704" s="11">
        <v>100</v>
      </c>
      <c r="E704" s="16">
        <v>2.6</v>
      </c>
    </row>
    <row r="705" spans="1:5" x14ac:dyDescent="0.2">
      <c r="A705" s="6" t="s">
        <v>4</v>
      </c>
      <c r="B705" s="7" t="s">
        <v>60</v>
      </c>
      <c r="C705" s="6">
        <v>2022</v>
      </c>
      <c r="D705" s="13">
        <v>92.6</v>
      </c>
      <c r="E705" s="16">
        <v>2.7</v>
      </c>
    </row>
    <row r="706" spans="1:5" x14ac:dyDescent="0.2">
      <c r="A706" s="6" t="s">
        <v>5</v>
      </c>
      <c r="B706" s="7" t="s">
        <v>60</v>
      </c>
      <c r="C706" s="6">
        <v>2022</v>
      </c>
      <c r="D706" s="11">
        <v>50</v>
      </c>
      <c r="E706" s="16">
        <v>1.8</v>
      </c>
    </row>
    <row r="707" spans="1:5" x14ac:dyDescent="0.2">
      <c r="A707" s="6" t="s">
        <v>6</v>
      </c>
      <c r="B707" s="7" t="s">
        <v>60</v>
      </c>
      <c r="C707" s="6">
        <v>2022</v>
      </c>
      <c r="D707" s="13">
        <v>18.2</v>
      </c>
      <c r="E707" s="16">
        <v>2.2999999999999998</v>
      </c>
    </row>
    <row r="708" spans="1:5" x14ac:dyDescent="0.2">
      <c r="A708" s="6" t="s">
        <v>7</v>
      </c>
      <c r="B708" s="7" t="s">
        <v>60</v>
      </c>
      <c r="C708" s="6">
        <v>2022</v>
      </c>
      <c r="D708" s="13">
        <v>12.1</v>
      </c>
      <c r="E708" s="16">
        <v>2.4</v>
      </c>
    </row>
    <row r="709" spans="1:5" x14ac:dyDescent="0.2">
      <c r="A709" s="6" t="s">
        <v>8</v>
      </c>
      <c r="B709" s="7" t="s">
        <v>60</v>
      </c>
      <c r="C709" s="6">
        <v>2022</v>
      </c>
      <c r="D709" s="13">
        <v>6.1</v>
      </c>
      <c r="E709" s="12">
        <v>2</v>
      </c>
    </row>
    <row r="710" spans="1:5" x14ac:dyDescent="0.2">
      <c r="A710" s="6" t="s">
        <v>9</v>
      </c>
      <c r="B710" s="7" t="s">
        <v>60</v>
      </c>
      <c r="C710" s="6">
        <v>2022</v>
      </c>
      <c r="D710" s="13">
        <v>31.8</v>
      </c>
      <c r="E710" s="16">
        <v>1.6</v>
      </c>
    </row>
    <row r="711" spans="1:5" x14ac:dyDescent="0.2">
      <c r="A711" s="6" t="s">
        <v>10</v>
      </c>
      <c r="B711" s="7" t="s">
        <v>60</v>
      </c>
      <c r="C711" s="6">
        <v>2022</v>
      </c>
      <c r="D711" s="11">
        <v>30</v>
      </c>
      <c r="E711" s="16">
        <v>1.6</v>
      </c>
    </row>
    <row r="712" spans="1:5" x14ac:dyDescent="0.2">
      <c r="A712" s="6" t="s">
        <v>11</v>
      </c>
      <c r="B712" s="7" t="s">
        <v>60</v>
      </c>
      <c r="C712" s="6">
        <v>2022</v>
      </c>
      <c r="D712" s="13">
        <v>1.8</v>
      </c>
      <c r="E712" s="16">
        <v>3.7</v>
      </c>
    </row>
    <row r="713" spans="1:5" x14ac:dyDescent="0.2">
      <c r="A713" s="6" t="s">
        <v>12</v>
      </c>
      <c r="B713" s="7" t="s">
        <v>60</v>
      </c>
      <c r="C713" s="6">
        <v>2022</v>
      </c>
      <c r="D713" s="13">
        <v>43.9</v>
      </c>
      <c r="E713" s="16">
        <v>1.8</v>
      </c>
    </row>
    <row r="714" spans="1:5" x14ac:dyDescent="0.2">
      <c r="A714" s="6" t="s">
        <v>13</v>
      </c>
      <c r="B714" s="7" t="s">
        <v>60</v>
      </c>
      <c r="C714" s="6">
        <v>2022</v>
      </c>
      <c r="D714" s="13">
        <v>21.6</v>
      </c>
      <c r="E714" s="16">
        <v>2.2999999999999998</v>
      </c>
    </row>
    <row r="715" spans="1:5" x14ac:dyDescent="0.2">
      <c r="A715" s="6" t="s">
        <v>14</v>
      </c>
      <c r="B715" s="7" t="s">
        <v>60</v>
      </c>
      <c r="C715" s="6">
        <v>2022</v>
      </c>
      <c r="D715" s="13">
        <v>19.7</v>
      </c>
      <c r="E715" s="16">
        <v>2.2999999999999998</v>
      </c>
    </row>
    <row r="716" spans="1:5" x14ac:dyDescent="0.2">
      <c r="A716" s="6" t="s">
        <v>15</v>
      </c>
      <c r="B716" s="7" t="s">
        <v>60</v>
      </c>
      <c r="C716" s="6">
        <v>2022</v>
      </c>
      <c r="D716" s="13">
        <v>1.9</v>
      </c>
      <c r="E716" s="14" t="s">
        <v>63</v>
      </c>
    </row>
    <row r="717" spans="1:5" x14ac:dyDescent="0.2">
      <c r="A717" s="6" t="s">
        <v>16</v>
      </c>
      <c r="B717" s="7" t="s">
        <v>60</v>
      </c>
      <c r="C717" s="6">
        <v>2022</v>
      </c>
      <c r="D717" s="13">
        <v>1.9</v>
      </c>
      <c r="E717" s="14" t="s">
        <v>63</v>
      </c>
    </row>
    <row r="718" spans="1:5" x14ac:dyDescent="0.2">
      <c r="A718" s="6" t="s">
        <v>17</v>
      </c>
      <c r="B718" s="7" t="s">
        <v>60</v>
      </c>
      <c r="C718" s="6">
        <v>2022</v>
      </c>
      <c r="D718" s="11">
        <v>0</v>
      </c>
      <c r="E718" s="14" t="s">
        <v>63</v>
      </c>
    </row>
    <row r="719" spans="1:5" x14ac:dyDescent="0.2">
      <c r="A719" s="6" t="s">
        <v>18</v>
      </c>
      <c r="B719" s="7" t="s">
        <v>60</v>
      </c>
      <c r="C719" s="6">
        <v>2022</v>
      </c>
      <c r="D719" s="13">
        <v>55.5</v>
      </c>
      <c r="E719" s="16">
        <v>2.6</v>
      </c>
    </row>
    <row r="720" spans="1:5" x14ac:dyDescent="0.2">
      <c r="A720" s="6" t="s">
        <v>19</v>
      </c>
      <c r="B720" s="7" t="s">
        <v>60</v>
      </c>
      <c r="C720" s="6">
        <v>2022</v>
      </c>
      <c r="D720" s="13">
        <v>46.5</v>
      </c>
      <c r="E720" s="12">
        <v>3</v>
      </c>
    </row>
    <row r="721" spans="1:5" x14ac:dyDescent="0.2">
      <c r="A721" s="6" t="s">
        <v>20</v>
      </c>
      <c r="B721" s="7" t="s">
        <v>60</v>
      </c>
      <c r="C721" s="6">
        <v>2022</v>
      </c>
      <c r="D721" s="11">
        <v>9</v>
      </c>
      <c r="E721" s="16">
        <v>1.5</v>
      </c>
    </row>
    <row r="722" spans="1:5" x14ac:dyDescent="0.2">
      <c r="A722" s="6" t="s">
        <v>21</v>
      </c>
      <c r="B722" s="7" t="s">
        <v>60</v>
      </c>
      <c r="C722" s="6">
        <v>2022</v>
      </c>
      <c r="D722" s="13">
        <v>27.1</v>
      </c>
      <c r="E722" s="16">
        <v>1.3</v>
      </c>
    </row>
    <row r="723" spans="1:5" x14ac:dyDescent="0.2">
      <c r="A723" s="6" t="s">
        <v>22</v>
      </c>
      <c r="B723" s="7" t="s">
        <v>60</v>
      </c>
      <c r="C723" s="6">
        <v>2022</v>
      </c>
      <c r="D723" s="13">
        <v>17.899999999999999</v>
      </c>
      <c r="E723" s="16">
        <v>1.2</v>
      </c>
    </row>
    <row r="724" spans="1:5" x14ac:dyDescent="0.2">
      <c r="A724" s="6" t="s">
        <v>23</v>
      </c>
      <c r="B724" s="7" t="s">
        <v>60</v>
      </c>
      <c r="C724" s="6">
        <v>2022</v>
      </c>
      <c r="D724" s="13">
        <v>9.1999999999999993</v>
      </c>
      <c r="E724" s="16">
        <v>1.7</v>
      </c>
    </row>
    <row r="725" spans="1:5" x14ac:dyDescent="0.2">
      <c r="A725" s="6" t="s">
        <v>24</v>
      </c>
      <c r="B725" s="7" t="s">
        <v>60</v>
      </c>
      <c r="C725" s="6">
        <v>2022</v>
      </c>
      <c r="D725" s="15" t="s">
        <v>63</v>
      </c>
      <c r="E725" s="14" t="s">
        <v>63</v>
      </c>
    </row>
    <row r="726" spans="1:5" x14ac:dyDescent="0.2">
      <c r="A726" s="6" t="s">
        <v>25</v>
      </c>
      <c r="B726" s="7" t="s">
        <v>60</v>
      </c>
      <c r="C726" s="6">
        <v>2022</v>
      </c>
      <c r="D726" s="15" t="s">
        <v>63</v>
      </c>
      <c r="E726" s="14" t="s">
        <v>63</v>
      </c>
    </row>
    <row r="727" spans="1:5" x14ac:dyDescent="0.2">
      <c r="A727" s="6" t="s">
        <v>26</v>
      </c>
      <c r="B727" s="7" t="s">
        <v>60</v>
      </c>
      <c r="C727" s="6">
        <v>2022</v>
      </c>
      <c r="D727" s="15" t="s">
        <v>63</v>
      </c>
      <c r="E727" s="14" t="s">
        <v>63</v>
      </c>
    </row>
    <row r="728" spans="1:5" x14ac:dyDescent="0.2">
      <c r="A728" s="6" t="s">
        <v>27</v>
      </c>
      <c r="B728" s="7" t="s">
        <v>60</v>
      </c>
      <c r="C728" s="6">
        <v>2022</v>
      </c>
      <c r="D728" s="11">
        <v>35</v>
      </c>
      <c r="E728" s="12">
        <v>2</v>
      </c>
    </row>
    <row r="729" spans="1:5" x14ac:dyDescent="0.2">
      <c r="A729" s="6" t="s">
        <v>28</v>
      </c>
      <c r="B729" s="7" t="s">
        <v>60</v>
      </c>
      <c r="C729" s="6">
        <v>2022</v>
      </c>
      <c r="D729" s="13">
        <v>27.9</v>
      </c>
      <c r="E729" s="12">
        <v>2</v>
      </c>
    </row>
    <row r="730" spans="1:5" x14ac:dyDescent="0.2">
      <c r="A730" s="6" t="s">
        <v>29</v>
      </c>
      <c r="B730" s="7" t="s">
        <v>60</v>
      </c>
      <c r="C730" s="6">
        <v>2022</v>
      </c>
      <c r="D730" s="13">
        <v>7.1</v>
      </c>
      <c r="E730" s="12">
        <v>2</v>
      </c>
    </row>
    <row r="731" spans="1:5" x14ac:dyDescent="0.2">
      <c r="A731" s="6" t="s">
        <v>30</v>
      </c>
      <c r="B731" s="7" t="s">
        <v>60</v>
      </c>
      <c r="C731" s="6">
        <v>2022</v>
      </c>
      <c r="D731" s="13">
        <v>58.2</v>
      </c>
      <c r="E731" s="16">
        <v>3.7</v>
      </c>
    </row>
    <row r="732" spans="1:5" x14ac:dyDescent="0.2">
      <c r="A732" s="6" t="s">
        <v>31</v>
      </c>
      <c r="B732" s="7" t="s">
        <v>60</v>
      </c>
      <c r="C732" s="6">
        <v>2022</v>
      </c>
      <c r="D732" s="13">
        <v>6.8</v>
      </c>
      <c r="E732" s="16">
        <v>1.6</v>
      </c>
    </row>
    <row r="733" spans="1:5" x14ac:dyDescent="0.2">
      <c r="A733" s="6" t="s">
        <v>32</v>
      </c>
      <c r="B733" s="7" t="s">
        <v>60</v>
      </c>
      <c r="C733" s="6">
        <v>2022</v>
      </c>
      <c r="D733" s="13">
        <v>8.8000000000000007</v>
      </c>
      <c r="E733" s="16">
        <v>1.7</v>
      </c>
    </row>
    <row r="734" spans="1:5" x14ac:dyDescent="0.2">
      <c r="A734" s="6" t="s">
        <v>33</v>
      </c>
      <c r="B734" s="7" t="s">
        <v>60</v>
      </c>
      <c r="C734" s="6">
        <v>2022</v>
      </c>
      <c r="D734" s="13">
        <v>2.1</v>
      </c>
      <c r="E734" s="16">
        <v>2.2000000000000002</v>
      </c>
    </row>
    <row r="735" spans="1:5" x14ac:dyDescent="0.2">
      <c r="A735" s="6" t="s">
        <v>34</v>
      </c>
      <c r="B735" s="7" t="s">
        <v>60</v>
      </c>
      <c r="C735" s="6">
        <v>2022</v>
      </c>
      <c r="D735" s="13">
        <v>7.4</v>
      </c>
      <c r="E735" s="12">
        <v>2</v>
      </c>
    </row>
    <row r="736" spans="1:5" x14ac:dyDescent="0.2">
      <c r="A736" s="6" t="s">
        <v>35</v>
      </c>
      <c r="B736" s="7" t="s">
        <v>60</v>
      </c>
      <c r="C736" s="6">
        <v>2022</v>
      </c>
      <c r="D736" s="13">
        <v>8.1999999999999993</v>
      </c>
      <c r="E736" s="14" t="s">
        <v>63</v>
      </c>
    </row>
    <row r="737" spans="1:5" x14ac:dyDescent="0.2">
      <c r="A737" s="6" t="s">
        <v>36</v>
      </c>
      <c r="B737" s="7" t="s">
        <v>60</v>
      </c>
      <c r="C737" s="6">
        <v>2022</v>
      </c>
      <c r="D737" s="13">
        <v>0.7</v>
      </c>
      <c r="E737" s="14" t="s">
        <v>63</v>
      </c>
    </row>
    <row r="738" spans="1:5" x14ac:dyDescent="0.2">
      <c r="A738" s="6" t="s">
        <v>37</v>
      </c>
      <c r="B738" s="7" t="s">
        <v>60</v>
      </c>
      <c r="C738" s="6">
        <v>2022</v>
      </c>
      <c r="D738" s="11">
        <v>0</v>
      </c>
      <c r="E738" s="14" t="s">
        <v>63</v>
      </c>
    </row>
    <row r="739" spans="1:5" x14ac:dyDescent="0.2">
      <c r="A739" s="6" t="s">
        <v>38</v>
      </c>
      <c r="B739" s="7" t="s">
        <v>60</v>
      </c>
      <c r="C739" s="6">
        <v>2022</v>
      </c>
      <c r="D739" s="15" t="s">
        <v>63</v>
      </c>
      <c r="E739" s="14" t="s">
        <v>63</v>
      </c>
    </row>
    <row r="740" spans="1:5" x14ac:dyDescent="0.2">
      <c r="A740" s="6" t="s">
        <v>39</v>
      </c>
      <c r="B740" s="7" t="s">
        <v>60</v>
      </c>
      <c r="C740" s="6">
        <v>2022</v>
      </c>
      <c r="D740" s="11">
        <v>0</v>
      </c>
      <c r="E740" s="14" t="s">
        <v>63</v>
      </c>
    </row>
    <row r="741" spans="1:5" x14ac:dyDescent="0.2">
      <c r="A741" s="6" t="s">
        <v>40</v>
      </c>
      <c r="B741" s="7" t="s">
        <v>60</v>
      </c>
      <c r="C741" s="6">
        <v>2022</v>
      </c>
      <c r="D741" s="13">
        <v>71.599999999999994</v>
      </c>
      <c r="E741" s="16">
        <v>1.9</v>
      </c>
    </row>
    <row r="742" spans="1:5" x14ac:dyDescent="0.2">
      <c r="A742" s="6" t="s">
        <v>41</v>
      </c>
      <c r="B742" s="7" t="s">
        <v>60</v>
      </c>
      <c r="C742" s="6">
        <v>2022</v>
      </c>
      <c r="D742" s="13">
        <v>127.1</v>
      </c>
      <c r="E742" s="16">
        <v>2.2000000000000002</v>
      </c>
    </row>
    <row r="743" spans="1:5" x14ac:dyDescent="0.2">
      <c r="A743" s="6" t="s">
        <v>3</v>
      </c>
      <c r="B743" s="7" t="s">
        <v>61</v>
      </c>
      <c r="C743" s="6">
        <v>2022</v>
      </c>
      <c r="D743" s="11">
        <v>100</v>
      </c>
      <c r="E743" s="14" t="s">
        <v>63</v>
      </c>
    </row>
    <row r="744" spans="1:5" x14ac:dyDescent="0.2">
      <c r="A744" s="6" t="s">
        <v>4</v>
      </c>
      <c r="B744" s="7" t="s">
        <v>61</v>
      </c>
      <c r="C744" s="6">
        <v>2022</v>
      </c>
      <c r="D744" s="13">
        <v>97.3</v>
      </c>
      <c r="E744" s="14" t="s">
        <v>63</v>
      </c>
    </row>
    <row r="745" spans="1:5" x14ac:dyDescent="0.2">
      <c r="A745" s="6" t="s">
        <v>5</v>
      </c>
      <c r="B745" s="7" t="s">
        <v>61</v>
      </c>
      <c r="C745" s="6">
        <v>2022</v>
      </c>
      <c r="D745" s="13">
        <v>61.8</v>
      </c>
      <c r="E745" s="14" t="s">
        <v>63</v>
      </c>
    </row>
    <row r="746" spans="1:5" x14ac:dyDescent="0.2">
      <c r="A746" s="6" t="s">
        <v>6</v>
      </c>
      <c r="B746" s="7" t="s">
        <v>61</v>
      </c>
      <c r="C746" s="6">
        <v>2022</v>
      </c>
      <c r="D746" s="13">
        <v>11.4</v>
      </c>
      <c r="E746" s="14" t="s">
        <v>63</v>
      </c>
    </row>
    <row r="747" spans="1:5" x14ac:dyDescent="0.2">
      <c r="A747" s="6" t="s">
        <v>7</v>
      </c>
      <c r="B747" s="7" t="s">
        <v>61</v>
      </c>
      <c r="C747" s="6">
        <v>2022</v>
      </c>
      <c r="D747" s="13">
        <v>6.4</v>
      </c>
      <c r="E747" s="14" t="s">
        <v>63</v>
      </c>
    </row>
    <row r="748" spans="1:5" x14ac:dyDescent="0.2">
      <c r="A748" s="6" t="s">
        <v>8</v>
      </c>
      <c r="B748" s="7" t="s">
        <v>61</v>
      </c>
      <c r="C748" s="6">
        <v>2022</v>
      </c>
      <c r="D748" s="11">
        <v>5</v>
      </c>
      <c r="E748" s="14" t="s">
        <v>63</v>
      </c>
    </row>
    <row r="749" spans="1:5" x14ac:dyDescent="0.2">
      <c r="A749" s="6" t="s">
        <v>9</v>
      </c>
      <c r="B749" s="7" t="s">
        <v>61</v>
      </c>
      <c r="C749" s="6">
        <v>2022</v>
      </c>
      <c r="D749" s="13">
        <v>50.4</v>
      </c>
      <c r="E749" s="14" t="s">
        <v>63</v>
      </c>
    </row>
    <row r="750" spans="1:5" x14ac:dyDescent="0.2">
      <c r="A750" s="6" t="s">
        <v>10</v>
      </c>
      <c r="B750" s="7" t="s">
        <v>61</v>
      </c>
      <c r="C750" s="6">
        <v>2022</v>
      </c>
      <c r="D750" s="13">
        <v>48.2</v>
      </c>
      <c r="E750" s="14" t="s">
        <v>63</v>
      </c>
    </row>
    <row r="751" spans="1:5" x14ac:dyDescent="0.2">
      <c r="A751" s="6" t="s">
        <v>11</v>
      </c>
      <c r="B751" s="7" t="s">
        <v>61</v>
      </c>
      <c r="C751" s="6">
        <v>2022</v>
      </c>
      <c r="D751" s="13">
        <v>2.2000000000000002</v>
      </c>
      <c r="E751" s="14" t="s">
        <v>63</v>
      </c>
    </row>
    <row r="752" spans="1:5" x14ac:dyDescent="0.2">
      <c r="A752" s="6" t="s">
        <v>12</v>
      </c>
      <c r="B752" s="7" t="s">
        <v>61</v>
      </c>
      <c r="C752" s="6">
        <v>2022</v>
      </c>
      <c r="D752" s="13">
        <v>56.8</v>
      </c>
      <c r="E752" s="14" t="s">
        <v>63</v>
      </c>
    </row>
    <row r="753" spans="1:5" x14ac:dyDescent="0.2">
      <c r="A753" s="6" t="s">
        <v>13</v>
      </c>
      <c r="B753" s="7" t="s">
        <v>61</v>
      </c>
      <c r="C753" s="6">
        <v>2022</v>
      </c>
      <c r="D753" s="13">
        <v>24.5</v>
      </c>
      <c r="E753" s="14" t="s">
        <v>63</v>
      </c>
    </row>
    <row r="754" spans="1:5" x14ac:dyDescent="0.2">
      <c r="A754" s="6" t="s">
        <v>14</v>
      </c>
      <c r="B754" s="7" t="s">
        <v>61</v>
      </c>
      <c r="C754" s="6">
        <v>2022</v>
      </c>
      <c r="D754" s="13">
        <v>26.3</v>
      </c>
      <c r="E754" s="14" t="s">
        <v>63</v>
      </c>
    </row>
    <row r="755" spans="1:5" x14ac:dyDescent="0.2">
      <c r="A755" s="6" t="s">
        <v>15</v>
      </c>
      <c r="B755" s="7" t="s">
        <v>61</v>
      </c>
      <c r="C755" s="6">
        <v>2022</v>
      </c>
      <c r="D755" s="13">
        <v>-1.7</v>
      </c>
      <c r="E755" s="14" t="s">
        <v>63</v>
      </c>
    </row>
    <row r="756" spans="1:5" x14ac:dyDescent="0.2">
      <c r="A756" s="6" t="s">
        <v>16</v>
      </c>
      <c r="B756" s="7" t="s">
        <v>61</v>
      </c>
      <c r="C756" s="6">
        <v>2022</v>
      </c>
      <c r="D756" s="13">
        <v>-1.3</v>
      </c>
      <c r="E756" s="14" t="s">
        <v>63</v>
      </c>
    </row>
    <row r="757" spans="1:5" x14ac:dyDescent="0.2">
      <c r="A757" s="6" t="s">
        <v>17</v>
      </c>
      <c r="B757" s="7" t="s">
        <v>61</v>
      </c>
      <c r="C757" s="6">
        <v>2022</v>
      </c>
      <c r="D757" s="13">
        <v>-0.4</v>
      </c>
      <c r="E757" s="14" t="s">
        <v>63</v>
      </c>
    </row>
    <row r="758" spans="1:5" x14ac:dyDescent="0.2">
      <c r="A758" s="6" t="s">
        <v>18</v>
      </c>
      <c r="B758" s="7" t="s">
        <v>61</v>
      </c>
      <c r="C758" s="6">
        <v>2022</v>
      </c>
      <c r="D758" s="13">
        <v>76.900000000000006</v>
      </c>
      <c r="E758" s="14" t="s">
        <v>63</v>
      </c>
    </row>
    <row r="759" spans="1:5" x14ac:dyDescent="0.2">
      <c r="A759" s="6" t="s">
        <v>19</v>
      </c>
      <c r="B759" s="7" t="s">
        <v>61</v>
      </c>
      <c r="C759" s="6">
        <v>2022</v>
      </c>
      <c r="D759" s="13">
        <v>58.1</v>
      </c>
      <c r="E759" s="14" t="s">
        <v>63</v>
      </c>
    </row>
    <row r="760" spans="1:5" x14ac:dyDescent="0.2">
      <c r="A760" s="6" t="s">
        <v>20</v>
      </c>
      <c r="B760" s="7" t="s">
        <v>61</v>
      </c>
      <c r="C760" s="6">
        <v>2022</v>
      </c>
      <c r="D760" s="13">
        <v>18.8</v>
      </c>
      <c r="E760" s="14" t="s">
        <v>63</v>
      </c>
    </row>
    <row r="761" spans="1:5" x14ac:dyDescent="0.2">
      <c r="A761" s="6" t="s">
        <v>21</v>
      </c>
      <c r="B761" s="7" t="s">
        <v>61</v>
      </c>
      <c r="C761" s="6">
        <v>2022</v>
      </c>
      <c r="D761" s="13">
        <v>63.2</v>
      </c>
      <c r="E761" s="14" t="s">
        <v>63</v>
      </c>
    </row>
    <row r="762" spans="1:5" x14ac:dyDescent="0.2">
      <c r="A762" s="6" t="s">
        <v>22</v>
      </c>
      <c r="B762" s="7" t="s">
        <v>61</v>
      </c>
      <c r="C762" s="6">
        <v>2022</v>
      </c>
      <c r="D762" s="13">
        <v>43.4</v>
      </c>
      <c r="E762" s="14" t="s">
        <v>63</v>
      </c>
    </row>
    <row r="763" spans="1:5" x14ac:dyDescent="0.2">
      <c r="A763" s="6" t="s">
        <v>23</v>
      </c>
      <c r="B763" s="7" t="s">
        <v>61</v>
      </c>
      <c r="C763" s="6">
        <v>2022</v>
      </c>
      <c r="D763" s="13">
        <v>19.8</v>
      </c>
      <c r="E763" s="14" t="s">
        <v>63</v>
      </c>
    </row>
    <row r="764" spans="1:5" x14ac:dyDescent="0.2">
      <c r="A764" s="6" t="s">
        <v>24</v>
      </c>
      <c r="B764" s="7" t="s">
        <v>61</v>
      </c>
      <c r="C764" s="6">
        <v>2022</v>
      </c>
      <c r="D764" s="15" t="s">
        <v>63</v>
      </c>
      <c r="E764" s="14" t="s">
        <v>63</v>
      </c>
    </row>
    <row r="765" spans="1:5" x14ac:dyDescent="0.2">
      <c r="A765" s="6" t="s">
        <v>25</v>
      </c>
      <c r="B765" s="7" t="s">
        <v>61</v>
      </c>
      <c r="C765" s="6">
        <v>2022</v>
      </c>
      <c r="D765" s="15" t="s">
        <v>63</v>
      </c>
      <c r="E765" s="14" t="s">
        <v>63</v>
      </c>
    </row>
    <row r="766" spans="1:5" x14ac:dyDescent="0.2">
      <c r="A766" s="6" t="s">
        <v>26</v>
      </c>
      <c r="B766" s="7" t="s">
        <v>61</v>
      </c>
      <c r="C766" s="6">
        <v>2022</v>
      </c>
      <c r="D766" s="15" t="s">
        <v>63</v>
      </c>
      <c r="E766" s="14" t="s">
        <v>63</v>
      </c>
    </row>
    <row r="767" spans="1:5" x14ac:dyDescent="0.2">
      <c r="A767" s="6" t="s">
        <v>27</v>
      </c>
      <c r="B767" s="7" t="s">
        <v>61</v>
      </c>
      <c r="C767" s="6">
        <v>2022</v>
      </c>
      <c r="D767" s="13">
        <v>58.5</v>
      </c>
      <c r="E767" s="14" t="s">
        <v>63</v>
      </c>
    </row>
    <row r="768" spans="1:5" x14ac:dyDescent="0.2">
      <c r="A768" s="6" t="s">
        <v>28</v>
      </c>
      <c r="B768" s="7" t="s">
        <v>61</v>
      </c>
      <c r="C768" s="6">
        <v>2022</v>
      </c>
      <c r="D768" s="13">
        <v>48.9</v>
      </c>
      <c r="E768" s="14" t="s">
        <v>63</v>
      </c>
    </row>
    <row r="769" spans="1:5" x14ac:dyDescent="0.2">
      <c r="A769" s="6" t="s">
        <v>29</v>
      </c>
      <c r="B769" s="7" t="s">
        <v>61</v>
      </c>
      <c r="C769" s="6">
        <v>2022</v>
      </c>
      <c r="D769" s="13">
        <v>9.5</v>
      </c>
      <c r="E769" s="14" t="s">
        <v>63</v>
      </c>
    </row>
    <row r="770" spans="1:5" x14ac:dyDescent="0.2">
      <c r="A770" s="6" t="s">
        <v>30</v>
      </c>
      <c r="B770" s="7" t="s">
        <v>61</v>
      </c>
      <c r="C770" s="6">
        <v>2022</v>
      </c>
      <c r="D770" s="13">
        <v>39.299999999999997</v>
      </c>
      <c r="E770" s="14" t="s">
        <v>63</v>
      </c>
    </row>
    <row r="771" spans="1:5" x14ac:dyDescent="0.2">
      <c r="A771" s="6" t="s">
        <v>31</v>
      </c>
      <c r="B771" s="7" t="s">
        <v>61</v>
      </c>
      <c r="C771" s="6">
        <v>2022</v>
      </c>
      <c r="D771" s="13">
        <v>2.2000000000000002</v>
      </c>
      <c r="E771" s="14" t="s">
        <v>63</v>
      </c>
    </row>
    <row r="772" spans="1:5" x14ac:dyDescent="0.2">
      <c r="A772" s="6" t="s">
        <v>32</v>
      </c>
      <c r="B772" s="7" t="s">
        <v>61</v>
      </c>
      <c r="C772" s="6">
        <v>2022</v>
      </c>
      <c r="D772" s="13">
        <v>5.3</v>
      </c>
      <c r="E772" s="14" t="s">
        <v>63</v>
      </c>
    </row>
    <row r="773" spans="1:5" x14ac:dyDescent="0.2">
      <c r="A773" s="6" t="s">
        <v>33</v>
      </c>
      <c r="B773" s="7" t="s">
        <v>61</v>
      </c>
      <c r="C773" s="6">
        <v>2022</v>
      </c>
      <c r="D773" s="13">
        <v>3.1</v>
      </c>
      <c r="E773" s="14" t="s">
        <v>63</v>
      </c>
    </row>
    <row r="774" spans="1:5" x14ac:dyDescent="0.2">
      <c r="A774" s="6" t="s">
        <v>34</v>
      </c>
      <c r="B774" s="7" t="s">
        <v>61</v>
      </c>
      <c r="C774" s="6">
        <v>2022</v>
      </c>
      <c r="D774" s="13">
        <v>2.7</v>
      </c>
      <c r="E774" s="14" t="s">
        <v>63</v>
      </c>
    </row>
    <row r="775" spans="1:5" x14ac:dyDescent="0.2">
      <c r="A775" s="6" t="s">
        <v>35</v>
      </c>
      <c r="B775" s="7" t="s">
        <v>61</v>
      </c>
      <c r="C775" s="6">
        <v>2022</v>
      </c>
      <c r="D775" s="13">
        <v>4.9000000000000004</v>
      </c>
      <c r="E775" s="14" t="s">
        <v>63</v>
      </c>
    </row>
    <row r="776" spans="1:5" x14ac:dyDescent="0.2">
      <c r="A776" s="6" t="s">
        <v>36</v>
      </c>
      <c r="B776" s="7" t="s">
        <v>61</v>
      </c>
      <c r="C776" s="6">
        <v>2022</v>
      </c>
      <c r="D776" s="13">
        <v>2.2000000000000002</v>
      </c>
      <c r="E776" s="14" t="s">
        <v>63</v>
      </c>
    </row>
    <row r="777" spans="1:5" x14ac:dyDescent="0.2">
      <c r="A777" s="6" t="s">
        <v>37</v>
      </c>
      <c r="B777" s="7" t="s">
        <v>61</v>
      </c>
      <c r="C777" s="6">
        <v>2022</v>
      </c>
      <c r="D777" s="11">
        <v>0</v>
      </c>
      <c r="E777" s="14" t="s">
        <v>63</v>
      </c>
    </row>
    <row r="778" spans="1:5" x14ac:dyDescent="0.2">
      <c r="A778" s="6" t="s">
        <v>38</v>
      </c>
      <c r="B778" s="7" t="s">
        <v>61</v>
      </c>
      <c r="C778" s="6">
        <v>2022</v>
      </c>
      <c r="D778" s="15" t="s">
        <v>63</v>
      </c>
      <c r="E778" s="14" t="s">
        <v>63</v>
      </c>
    </row>
    <row r="779" spans="1:5" x14ac:dyDescent="0.2">
      <c r="A779" s="6" t="s">
        <v>39</v>
      </c>
      <c r="B779" s="7" t="s">
        <v>61</v>
      </c>
      <c r="C779" s="6">
        <v>2022</v>
      </c>
      <c r="D779" s="15" t="s">
        <v>63</v>
      </c>
      <c r="E779" s="14" t="s">
        <v>63</v>
      </c>
    </row>
    <row r="780" spans="1:5" x14ac:dyDescent="0.2">
      <c r="A780" s="6" t="s">
        <v>40</v>
      </c>
      <c r="B780" s="7" t="s">
        <v>61</v>
      </c>
      <c r="C780" s="6">
        <v>2022</v>
      </c>
      <c r="D780" s="13">
        <v>86.3</v>
      </c>
      <c r="E780" s="14" t="s">
        <v>63</v>
      </c>
    </row>
    <row r="781" spans="1:5" x14ac:dyDescent="0.2">
      <c r="A781" s="6" t="s">
        <v>41</v>
      </c>
      <c r="B781" s="7" t="s">
        <v>61</v>
      </c>
      <c r="C781" s="6">
        <v>2022</v>
      </c>
      <c r="D781" s="13">
        <v>163.19999999999999</v>
      </c>
      <c r="E781" s="14" t="s">
        <v>63</v>
      </c>
    </row>
    <row r="782" spans="1:5" x14ac:dyDescent="0.2">
      <c r="A782" s="6" t="s">
        <v>3</v>
      </c>
      <c r="B782" s="7" t="s">
        <v>62</v>
      </c>
      <c r="C782" s="6">
        <v>2022</v>
      </c>
      <c r="D782" s="15" t="s">
        <v>63</v>
      </c>
      <c r="E782" s="14" t="s">
        <v>63</v>
      </c>
    </row>
    <row r="783" spans="1:5" x14ac:dyDescent="0.2">
      <c r="A783" s="6" t="s">
        <v>4</v>
      </c>
      <c r="B783" s="7" t="s">
        <v>62</v>
      </c>
      <c r="C783" s="6">
        <v>2022</v>
      </c>
      <c r="D783" s="15" t="s">
        <v>63</v>
      </c>
      <c r="E783" s="14" t="s">
        <v>63</v>
      </c>
    </row>
    <row r="784" spans="1:5" x14ac:dyDescent="0.2">
      <c r="A784" s="6" t="s">
        <v>5</v>
      </c>
      <c r="B784" s="7" t="s">
        <v>62</v>
      </c>
      <c r="C784" s="6">
        <v>2022</v>
      </c>
      <c r="D784" s="15" t="s">
        <v>63</v>
      </c>
      <c r="E784" s="14" t="s">
        <v>63</v>
      </c>
    </row>
    <row r="785" spans="1:5" x14ac:dyDescent="0.2">
      <c r="A785" s="6" t="s">
        <v>6</v>
      </c>
      <c r="B785" s="7" t="s">
        <v>62</v>
      </c>
      <c r="C785" s="6">
        <v>2022</v>
      </c>
      <c r="D785" s="15" t="s">
        <v>63</v>
      </c>
      <c r="E785" s="14" t="s">
        <v>63</v>
      </c>
    </row>
    <row r="786" spans="1:5" x14ac:dyDescent="0.2">
      <c r="A786" s="6" t="s">
        <v>7</v>
      </c>
      <c r="B786" s="7" t="s">
        <v>62</v>
      </c>
      <c r="C786" s="6">
        <v>2022</v>
      </c>
      <c r="D786" s="15" t="s">
        <v>63</v>
      </c>
      <c r="E786" s="14" t="s">
        <v>63</v>
      </c>
    </row>
    <row r="787" spans="1:5" x14ac:dyDescent="0.2">
      <c r="A787" s="6" t="s">
        <v>8</v>
      </c>
      <c r="B787" s="7" t="s">
        <v>62</v>
      </c>
      <c r="C787" s="6">
        <v>2022</v>
      </c>
      <c r="D787" s="15" t="s">
        <v>63</v>
      </c>
      <c r="E787" s="14" t="s">
        <v>63</v>
      </c>
    </row>
    <row r="788" spans="1:5" x14ac:dyDescent="0.2">
      <c r="A788" s="6" t="s">
        <v>9</v>
      </c>
      <c r="B788" s="7" t="s">
        <v>62</v>
      </c>
      <c r="C788" s="6">
        <v>2022</v>
      </c>
      <c r="D788" s="15" t="s">
        <v>63</v>
      </c>
      <c r="E788" s="14" t="s">
        <v>63</v>
      </c>
    </row>
    <row r="789" spans="1:5" x14ac:dyDescent="0.2">
      <c r="A789" s="6" t="s">
        <v>10</v>
      </c>
      <c r="B789" s="7" t="s">
        <v>62</v>
      </c>
      <c r="C789" s="6">
        <v>2022</v>
      </c>
      <c r="D789" s="15" t="s">
        <v>63</v>
      </c>
      <c r="E789" s="14" t="s">
        <v>63</v>
      </c>
    </row>
    <row r="790" spans="1:5" x14ac:dyDescent="0.2">
      <c r="A790" s="6" t="s">
        <v>11</v>
      </c>
      <c r="B790" s="7" t="s">
        <v>62</v>
      </c>
      <c r="C790" s="6">
        <v>2022</v>
      </c>
      <c r="D790" s="15" t="s">
        <v>63</v>
      </c>
      <c r="E790" s="14" t="s">
        <v>63</v>
      </c>
    </row>
    <row r="791" spans="1:5" x14ac:dyDescent="0.2">
      <c r="A791" s="6" t="s">
        <v>12</v>
      </c>
      <c r="B791" s="7" t="s">
        <v>62</v>
      </c>
      <c r="C791" s="6">
        <v>2022</v>
      </c>
      <c r="D791" s="15" t="s">
        <v>63</v>
      </c>
      <c r="E791" s="14" t="s">
        <v>63</v>
      </c>
    </row>
    <row r="792" spans="1:5" x14ac:dyDescent="0.2">
      <c r="A792" s="6" t="s">
        <v>13</v>
      </c>
      <c r="B792" s="7" t="s">
        <v>62</v>
      </c>
      <c r="C792" s="6">
        <v>2022</v>
      </c>
      <c r="D792" s="15" t="s">
        <v>63</v>
      </c>
      <c r="E792" s="14" t="s">
        <v>63</v>
      </c>
    </row>
    <row r="793" spans="1:5" x14ac:dyDescent="0.2">
      <c r="A793" s="6" t="s">
        <v>14</v>
      </c>
      <c r="B793" s="7" t="s">
        <v>62</v>
      </c>
      <c r="C793" s="6">
        <v>2022</v>
      </c>
      <c r="D793" s="15" t="s">
        <v>63</v>
      </c>
      <c r="E793" s="14" t="s">
        <v>63</v>
      </c>
    </row>
    <row r="794" spans="1:5" x14ac:dyDescent="0.2">
      <c r="A794" s="6" t="s">
        <v>15</v>
      </c>
      <c r="B794" s="7" t="s">
        <v>62</v>
      </c>
      <c r="C794" s="6">
        <v>2022</v>
      </c>
      <c r="D794" s="15" t="s">
        <v>63</v>
      </c>
      <c r="E794" s="14" t="s">
        <v>63</v>
      </c>
    </row>
    <row r="795" spans="1:5" x14ac:dyDescent="0.2">
      <c r="A795" s="6" t="s">
        <v>16</v>
      </c>
      <c r="B795" s="7" t="s">
        <v>62</v>
      </c>
      <c r="C795" s="6">
        <v>2022</v>
      </c>
      <c r="D795" s="15" t="s">
        <v>63</v>
      </c>
      <c r="E795" s="14" t="s">
        <v>63</v>
      </c>
    </row>
    <row r="796" spans="1:5" x14ac:dyDescent="0.2">
      <c r="A796" s="6" t="s">
        <v>17</v>
      </c>
      <c r="B796" s="7" t="s">
        <v>62</v>
      </c>
      <c r="C796" s="6">
        <v>2022</v>
      </c>
      <c r="D796" s="15" t="s">
        <v>63</v>
      </c>
      <c r="E796" s="14" t="s">
        <v>63</v>
      </c>
    </row>
    <row r="797" spans="1:5" x14ac:dyDescent="0.2">
      <c r="A797" s="6" t="s">
        <v>18</v>
      </c>
      <c r="B797" s="7" t="s">
        <v>62</v>
      </c>
      <c r="C797" s="6">
        <v>2022</v>
      </c>
      <c r="D797" s="15" t="s">
        <v>63</v>
      </c>
      <c r="E797" s="14" t="s">
        <v>63</v>
      </c>
    </row>
    <row r="798" spans="1:5" x14ac:dyDescent="0.2">
      <c r="A798" s="6" t="s">
        <v>19</v>
      </c>
      <c r="B798" s="7" t="s">
        <v>62</v>
      </c>
      <c r="C798" s="6">
        <v>2022</v>
      </c>
      <c r="D798" s="15" t="s">
        <v>63</v>
      </c>
      <c r="E798" s="14" t="s">
        <v>63</v>
      </c>
    </row>
    <row r="799" spans="1:5" x14ac:dyDescent="0.2">
      <c r="A799" s="6" t="s">
        <v>20</v>
      </c>
      <c r="B799" s="7" t="s">
        <v>62</v>
      </c>
      <c r="C799" s="6">
        <v>2022</v>
      </c>
      <c r="D799" s="15" t="s">
        <v>63</v>
      </c>
      <c r="E799" s="14" t="s">
        <v>63</v>
      </c>
    </row>
    <row r="800" spans="1:5" x14ac:dyDescent="0.2">
      <c r="A800" s="6" t="s">
        <v>21</v>
      </c>
      <c r="B800" s="7" t="s">
        <v>62</v>
      </c>
      <c r="C800" s="6">
        <v>2022</v>
      </c>
      <c r="D800" s="15" t="s">
        <v>63</v>
      </c>
      <c r="E800" s="14" t="s">
        <v>63</v>
      </c>
    </row>
    <row r="801" spans="1:5" x14ac:dyDescent="0.2">
      <c r="A801" s="6" t="s">
        <v>22</v>
      </c>
      <c r="B801" s="7" t="s">
        <v>62</v>
      </c>
      <c r="C801" s="6">
        <v>2022</v>
      </c>
      <c r="D801" s="15" t="s">
        <v>63</v>
      </c>
      <c r="E801" s="14" t="s">
        <v>63</v>
      </c>
    </row>
    <row r="802" spans="1:5" x14ac:dyDescent="0.2">
      <c r="A802" s="6" t="s">
        <v>23</v>
      </c>
      <c r="B802" s="7" t="s">
        <v>62</v>
      </c>
      <c r="C802" s="6">
        <v>2022</v>
      </c>
      <c r="D802" s="15" t="s">
        <v>63</v>
      </c>
      <c r="E802" s="14" t="s">
        <v>63</v>
      </c>
    </row>
    <row r="803" spans="1:5" x14ac:dyDescent="0.2">
      <c r="A803" s="6" t="s">
        <v>24</v>
      </c>
      <c r="B803" s="7" t="s">
        <v>62</v>
      </c>
      <c r="C803" s="6">
        <v>2022</v>
      </c>
      <c r="D803" s="15" t="s">
        <v>63</v>
      </c>
      <c r="E803" s="14" t="s">
        <v>63</v>
      </c>
    </row>
    <row r="804" spans="1:5" x14ac:dyDescent="0.2">
      <c r="A804" s="6" t="s">
        <v>25</v>
      </c>
      <c r="B804" s="7" t="s">
        <v>62</v>
      </c>
      <c r="C804" s="6">
        <v>2022</v>
      </c>
      <c r="D804" s="15" t="s">
        <v>63</v>
      </c>
      <c r="E804" s="14" t="s">
        <v>63</v>
      </c>
    </row>
    <row r="805" spans="1:5" x14ac:dyDescent="0.2">
      <c r="A805" s="6" t="s">
        <v>26</v>
      </c>
      <c r="B805" s="7" t="s">
        <v>62</v>
      </c>
      <c r="C805" s="6">
        <v>2022</v>
      </c>
      <c r="D805" s="15" t="s">
        <v>63</v>
      </c>
      <c r="E805" s="14" t="s">
        <v>63</v>
      </c>
    </row>
    <row r="806" spans="1:5" x14ac:dyDescent="0.2">
      <c r="A806" s="6" t="s">
        <v>27</v>
      </c>
      <c r="B806" s="7" t="s">
        <v>62</v>
      </c>
      <c r="C806" s="6">
        <v>2022</v>
      </c>
      <c r="D806" s="15" t="s">
        <v>63</v>
      </c>
      <c r="E806" s="14" t="s">
        <v>63</v>
      </c>
    </row>
    <row r="807" spans="1:5" x14ac:dyDescent="0.2">
      <c r="A807" s="6" t="s">
        <v>28</v>
      </c>
      <c r="B807" s="7" t="s">
        <v>62</v>
      </c>
      <c r="C807" s="6">
        <v>2022</v>
      </c>
      <c r="D807" s="15" t="s">
        <v>63</v>
      </c>
      <c r="E807" s="14" t="s">
        <v>63</v>
      </c>
    </row>
    <row r="808" spans="1:5" x14ac:dyDescent="0.2">
      <c r="A808" s="6" t="s">
        <v>29</v>
      </c>
      <c r="B808" s="7" t="s">
        <v>62</v>
      </c>
      <c r="C808" s="6">
        <v>2022</v>
      </c>
      <c r="D808" s="15" t="s">
        <v>63</v>
      </c>
      <c r="E808" s="14" t="s">
        <v>63</v>
      </c>
    </row>
    <row r="809" spans="1:5" x14ac:dyDescent="0.2">
      <c r="A809" s="6" t="s">
        <v>30</v>
      </c>
      <c r="B809" s="7" t="s">
        <v>62</v>
      </c>
      <c r="C809" s="6">
        <v>2022</v>
      </c>
      <c r="D809" s="15" t="s">
        <v>63</v>
      </c>
      <c r="E809" s="14" t="s">
        <v>63</v>
      </c>
    </row>
    <row r="810" spans="1:5" x14ac:dyDescent="0.2">
      <c r="A810" s="6" t="s">
        <v>31</v>
      </c>
      <c r="B810" s="7" t="s">
        <v>62</v>
      </c>
      <c r="C810" s="6">
        <v>2022</v>
      </c>
      <c r="D810" s="15" t="s">
        <v>63</v>
      </c>
      <c r="E810" s="14" t="s">
        <v>63</v>
      </c>
    </row>
    <row r="811" spans="1:5" x14ac:dyDescent="0.2">
      <c r="A811" s="6" t="s">
        <v>32</v>
      </c>
      <c r="B811" s="7" t="s">
        <v>62</v>
      </c>
      <c r="C811" s="6">
        <v>2022</v>
      </c>
      <c r="D811" s="15" t="s">
        <v>63</v>
      </c>
      <c r="E811" s="14" t="s">
        <v>63</v>
      </c>
    </row>
    <row r="812" spans="1:5" x14ac:dyDescent="0.2">
      <c r="A812" s="6" t="s">
        <v>33</v>
      </c>
      <c r="B812" s="7" t="s">
        <v>62</v>
      </c>
      <c r="C812" s="6">
        <v>2022</v>
      </c>
      <c r="D812" s="15" t="s">
        <v>63</v>
      </c>
      <c r="E812" s="14" t="s">
        <v>63</v>
      </c>
    </row>
    <row r="813" spans="1:5" x14ac:dyDescent="0.2">
      <c r="A813" s="6" t="s">
        <v>34</v>
      </c>
      <c r="B813" s="7" t="s">
        <v>62</v>
      </c>
      <c r="C813" s="6">
        <v>2022</v>
      </c>
      <c r="D813" s="15" t="s">
        <v>63</v>
      </c>
      <c r="E813" s="14" t="s">
        <v>63</v>
      </c>
    </row>
    <row r="814" spans="1:5" x14ac:dyDescent="0.2">
      <c r="A814" s="6" t="s">
        <v>35</v>
      </c>
      <c r="B814" s="7" t="s">
        <v>62</v>
      </c>
      <c r="C814" s="6">
        <v>2022</v>
      </c>
      <c r="D814" s="15" t="s">
        <v>63</v>
      </c>
      <c r="E814" s="14" t="s">
        <v>63</v>
      </c>
    </row>
    <row r="815" spans="1:5" x14ac:dyDescent="0.2">
      <c r="A815" s="6" t="s">
        <v>36</v>
      </c>
      <c r="B815" s="7" t="s">
        <v>62</v>
      </c>
      <c r="C815" s="6">
        <v>2022</v>
      </c>
      <c r="D815" s="15" t="s">
        <v>63</v>
      </c>
      <c r="E815" s="14" t="s">
        <v>63</v>
      </c>
    </row>
    <row r="816" spans="1:5" x14ac:dyDescent="0.2">
      <c r="A816" s="6" t="s">
        <v>37</v>
      </c>
      <c r="B816" s="7" t="s">
        <v>62</v>
      </c>
      <c r="C816" s="6">
        <v>2022</v>
      </c>
      <c r="D816" s="15" t="s">
        <v>63</v>
      </c>
      <c r="E816" s="14" t="s">
        <v>63</v>
      </c>
    </row>
    <row r="817" spans="1:5" x14ac:dyDescent="0.2">
      <c r="A817" s="6" t="s">
        <v>38</v>
      </c>
      <c r="B817" s="7" t="s">
        <v>62</v>
      </c>
      <c r="C817" s="6">
        <v>2022</v>
      </c>
      <c r="D817" s="15" t="s">
        <v>63</v>
      </c>
      <c r="E817" s="14" t="s">
        <v>63</v>
      </c>
    </row>
    <row r="818" spans="1:5" x14ac:dyDescent="0.2">
      <c r="A818" s="6" t="s">
        <v>39</v>
      </c>
      <c r="B818" s="7" t="s">
        <v>62</v>
      </c>
      <c r="C818" s="6">
        <v>2022</v>
      </c>
      <c r="D818" s="15" t="s">
        <v>63</v>
      </c>
      <c r="E818" s="14" t="s">
        <v>63</v>
      </c>
    </row>
    <row r="819" spans="1:5" x14ac:dyDescent="0.2">
      <c r="A819" s="6" t="s">
        <v>40</v>
      </c>
      <c r="B819" s="7" t="s">
        <v>62</v>
      </c>
      <c r="C819" s="6">
        <v>2022</v>
      </c>
      <c r="D819" s="15" t="s">
        <v>63</v>
      </c>
      <c r="E819" s="14" t="s">
        <v>63</v>
      </c>
    </row>
    <row r="820" spans="1:5" x14ac:dyDescent="0.2">
      <c r="A820" s="8" t="s">
        <v>41</v>
      </c>
      <c r="B820" s="9" t="s">
        <v>62</v>
      </c>
      <c r="C820" s="8">
        <v>2022</v>
      </c>
      <c r="D820" s="17" t="s">
        <v>63</v>
      </c>
      <c r="E820" s="18" t="s">
        <v>63</v>
      </c>
    </row>
    <row r="822" spans="1:5" x14ac:dyDescent="0.2">
      <c r="A822" s="1" t="s">
        <v>66</v>
      </c>
    </row>
    <row r="823" spans="1:5" x14ac:dyDescent="0.2">
      <c r="A823" s="1" t="s">
        <v>63</v>
      </c>
      <c r="B823" s="2" t="s">
        <v>67</v>
      </c>
      <c r="C823" s="2"/>
    </row>
    <row r="824" spans="1:5" x14ac:dyDescent="0.2">
      <c r="A824" s="1" t="s">
        <v>68</v>
      </c>
    </row>
    <row r="825" spans="1:5" x14ac:dyDescent="0.2">
      <c r="A825" s="1" t="s">
        <v>65</v>
      </c>
      <c r="B825" s="2" t="s">
        <v>69</v>
      </c>
      <c r="C825" s="2"/>
    </row>
    <row r="826" spans="1:5" x14ac:dyDescent="0.2">
      <c r="A826" s="1" t="s">
        <v>64</v>
      </c>
      <c r="B826" s="2" t="s">
        <v>70</v>
      </c>
      <c r="C826"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3A6F-D7AE-AD4B-AB76-2C22A4BFF331}">
  <dimension ref="A1:N29"/>
  <sheetViews>
    <sheetView showGridLines="0" workbookViewId="0">
      <selection activeCell="G27" sqref="G27"/>
    </sheetView>
  </sheetViews>
  <sheetFormatPr baseColWidth="10" defaultColWidth="8.83203125" defaultRowHeight="15" x14ac:dyDescent="0.2"/>
  <cols>
    <col min="1" max="1" width="34" style="92" bestFit="1" customWidth="1"/>
    <col min="2" max="2" width="30.1640625" style="92" bestFit="1" customWidth="1"/>
    <col min="3" max="3" width="8" style="92" bestFit="1" customWidth="1"/>
    <col min="4" max="4" width="7.1640625" style="92" bestFit="1" customWidth="1"/>
    <col min="5" max="5" width="21.83203125" style="92" bestFit="1" customWidth="1"/>
    <col min="6" max="6" width="23" style="92" bestFit="1" customWidth="1"/>
    <col min="7" max="7" width="16.33203125" style="92" bestFit="1" customWidth="1"/>
    <col min="8" max="8" width="32.5" style="92" bestFit="1" customWidth="1"/>
    <col min="9" max="9" width="47" style="92" bestFit="1" customWidth="1"/>
    <col min="10" max="10" width="25.5" style="92" bestFit="1" customWidth="1"/>
    <col min="11" max="11" width="20.33203125" style="92" bestFit="1" customWidth="1"/>
    <col min="12" max="12" width="51.83203125" style="92" bestFit="1" customWidth="1"/>
    <col min="13" max="13" width="33" style="92" bestFit="1" customWidth="1"/>
    <col min="14" max="14" width="32.6640625" style="92" bestFit="1" customWidth="1"/>
    <col min="15" max="15" width="25.5" bestFit="1" customWidth="1"/>
    <col min="16" max="16" width="10.6640625" bestFit="1" customWidth="1"/>
    <col min="17" max="17" width="20.33203125" bestFit="1" customWidth="1"/>
    <col min="18" max="18" width="10.6640625" bestFit="1" customWidth="1"/>
    <col min="19" max="19" width="51.83203125" bestFit="1" customWidth="1"/>
    <col min="20" max="20" width="10.6640625" bestFit="1" customWidth="1"/>
    <col min="21" max="21" width="33" bestFit="1" customWidth="1"/>
    <col min="22" max="22" width="10.6640625" bestFit="1" customWidth="1"/>
    <col min="23" max="23" width="32.6640625" bestFit="1" customWidth="1"/>
    <col min="24" max="24" width="11.6640625" bestFit="1" customWidth="1"/>
  </cols>
  <sheetData>
    <row r="1" spans="1:14" x14ac:dyDescent="0.2">
      <c r="A1" s="90" t="s">
        <v>324</v>
      </c>
      <c r="B1" s="90" t="s">
        <v>73</v>
      </c>
      <c r="C1" s="90" t="s">
        <v>325</v>
      </c>
      <c r="D1" s="90" t="s">
        <v>71</v>
      </c>
      <c r="E1" s="90" t="s">
        <v>326</v>
      </c>
      <c r="F1" s="90" t="s">
        <v>327</v>
      </c>
      <c r="G1" s="90" t="s">
        <v>328</v>
      </c>
      <c r="H1" s="90" t="s">
        <v>329</v>
      </c>
      <c r="I1" s="90" t="s">
        <v>330</v>
      </c>
      <c r="J1" s="90" t="s">
        <v>331</v>
      </c>
      <c r="K1" s="90" t="s">
        <v>332</v>
      </c>
      <c r="L1" s="90" t="s">
        <v>333</v>
      </c>
      <c r="M1" s="90" t="s">
        <v>334</v>
      </c>
      <c r="N1" s="90" t="s">
        <v>335</v>
      </c>
    </row>
    <row r="2" spans="1:14" x14ac:dyDescent="0.2">
      <c r="A2" s="6" t="s">
        <v>42</v>
      </c>
      <c r="B2" s="6" t="s">
        <v>336</v>
      </c>
      <c r="C2" s="6" t="s">
        <v>163</v>
      </c>
      <c r="D2" s="6">
        <v>2022</v>
      </c>
      <c r="E2" s="91">
        <v>22.1</v>
      </c>
      <c r="F2" s="91">
        <v>11.4</v>
      </c>
      <c r="G2" s="91">
        <v>6</v>
      </c>
      <c r="H2" s="91">
        <v>5.4</v>
      </c>
      <c r="I2" s="91">
        <v>6.4</v>
      </c>
      <c r="J2" s="91">
        <v>1.7</v>
      </c>
      <c r="K2" s="91">
        <v>0.7</v>
      </c>
      <c r="L2" s="91">
        <v>4</v>
      </c>
      <c r="M2" s="91">
        <v>0</v>
      </c>
      <c r="N2" s="91">
        <v>4.2</v>
      </c>
    </row>
    <row r="3" spans="1:14" x14ac:dyDescent="0.2">
      <c r="A3" s="6" t="s">
        <v>45</v>
      </c>
      <c r="B3" s="6" t="s">
        <v>336</v>
      </c>
      <c r="C3" s="6" t="s">
        <v>163</v>
      </c>
      <c r="D3" s="6">
        <v>2022</v>
      </c>
      <c r="E3" s="91">
        <v>23.9</v>
      </c>
      <c r="F3" s="91">
        <v>11.3</v>
      </c>
      <c r="G3" s="91">
        <v>5.7</v>
      </c>
      <c r="H3" s="91">
        <v>5.6</v>
      </c>
      <c r="I3" s="91">
        <v>7.4</v>
      </c>
      <c r="J3" s="91">
        <v>2</v>
      </c>
      <c r="K3" s="91">
        <v>1.1000000000000001</v>
      </c>
      <c r="L3" s="91">
        <v>4.2</v>
      </c>
      <c r="M3" s="91">
        <v>0</v>
      </c>
      <c r="N3" s="91">
        <v>5.2</v>
      </c>
    </row>
    <row r="4" spans="1:14" x14ac:dyDescent="0.2">
      <c r="A4" s="6" t="s">
        <v>46</v>
      </c>
      <c r="B4" s="6" t="s">
        <v>336</v>
      </c>
      <c r="C4" s="6" t="s">
        <v>163</v>
      </c>
      <c r="D4" s="6">
        <v>2022</v>
      </c>
      <c r="E4" s="91">
        <v>22.8</v>
      </c>
      <c r="F4" s="91">
        <v>11.3</v>
      </c>
      <c r="G4" s="91">
        <v>5.8</v>
      </c>
      <c r="H4" s="91">
        <v>5.5</v>
      </c>
      <c r="I4" s="91">
        <v>4.8</v>
      </c>
      <c r="J4" s="91">
        <v>1.5</v>
      </c>
      <c r="K4" s="91">
        <v>0.9</v>
      </c>
      <c r="L4" s="91">
        <v>2.4</v>
      </c>
      <c r="M4" s="91">
        <v>0</v>
      </c>
      <c r="N4" s="91">
        <v>6.7</v>
      </c>
    </row>
    <row r="5" spans="1:14" x14ac:dyDescent="0.2">
      <c r="A5" s="6" t="s">
        <v>47</v>
      </c>
      <c r="B5" s="6" t="s">
        <v>336</v>
      </c>
      <c r="C5" s="6" t="s">
        <v>163</v>
      </c>
      <c r="D5" s="6">
        <v>2022</v>
      </c>
      <c r="E5" s="91">
        <v>21.7</v>
      </c>
      <c r="F5" s="91">
        <v>11.3</v>
      </c>
      <c r="G5" s="91">
        <v>7</v>
      </c>
      <c r="H5" s="91">
        <v>4.3</v>
      </c>
      <c r="I5" s="91">
        <v>6.7</v>
      </c>
      <c r="J5" s="91">
        <v>1.9</v>
      </c>
      <c r="K5" s="91">
        <v>0.7</v>
      </c>
      <c r="L5" s="91">
        <v>4</v>
      </c>
      <c r="M5" s="91">
        <v>0</v>
      </c>
      <c r="N5" s="91">
        <v>3.7</v>
      </c>
    </row>
    <row r="6" spans="1:14" x14ac:dyDescent="0.2">
      <c r="A6" s="6" t="s">
        <v>48</v>
      </c>
      <c r="B6" s="6" t="s">
        <v>336</v>
      </c>
      <c r="C6" s="6" t="s">
        <v>163</v>
      </c>
      <c r="D6" s="6">
        <v>2022</v>
      </c>
      <c r="E6" s="91">
        <v>21.2</v>
      </c>
      <c r="F6" s="91">
        <v>6</v>
      </c>
      <c r="G6" s="91">
        <v>2.8</v>
      </c>
      <c r="H6" s="91">
        <v>3.2</v>
      </c>
      <c r="I6" s="91">
        <v>5.0999999999999996</v>
      </c>
      <c r="J6" s="91">
        <v>3.3</v>
      </c>
      <c r="K6" s="91">
        <v>0.5</v>
      </c>
      <c r="L6" s="91">
        <v>1.4</v>
      </c>
      <c r="M6" s="91">
        <v>0</v>
      </c>
      <c r="N6" s="91">
        <v>10.1</v>
      </c>
    </row>
    <row r="7" spans="1:14" x14ac:dyDescent="0.2">
      <c r="A7" s="6" t="s">
        <v>110</v>
      </c>
      <c r="B7" s="6" t="s">
        <v>336</v>
      </c>
      <c r="C7" s="6" t="s">
        <v>163</v>
      </c>
      <c r="D7" s="6">
        <v>2022</v>
      </c>
      <c r="E7" s="91">
        <v>14.9</v>
      </c>
      <c r="F7" s="91">
        <v>5.2</v>
      </c>
      <c r="G7" s="91">
        <v>2</v>
      </c>
      <c r="H7" s="91">
        <v>3.3</v>
      </c>
      <c r="I7" s="91">
        <v>6.9</v>
      </c>
      <c r="J7" s="91">
        <v>1.2</v>
      </c>
      <c r="K7" s="91">
        <v>1.7</v>
      </c>
      <c r="L7" s="91">
        <v>3.9</v>
      </c>
      <c r="M7" s="91">
        <v>0</v>
      </c>
      <c r="N7" s="91">
        <v>2.7</v>
      </c>
    </row>
    <row r="8" spans="1:14" x14ac:dyDescent="0.2">
      <c r="A8" s="6" t="s">
        <v>49</v>
      </c>
      <c r="B8" s="6" t="s">
        <v>336</v>
      </c>
      <c r="C8" s="6" t="s">
        <v>163</v>
      </c>
      <c r="D8" s="6">
        <v>2022</v>
      </c>
      <c r="E8" s="91">
        <v>20.399999999999999</v>
      </c>
      <c r="F8" s="91">
        <v>10.7</v>
      </c>
      <c r="G8" s="91">
        <v>6.1</v>
      </c>
      <c r="H8" s="91">
        <v>4.5999999999999996</v>
      </c>
      <c r="I8" s="91">
        <v>5.8</v>
      </c>
      <c r="J8" s="91">
        <v>1.5</v>
      </c>
      <c r="K8" s="91">
        <v>0.8</v>
      </c>
      <c r="L8" s="91">
        <v>3.5</v>
      </c>
      <c r="M8" s="91">
        <v>0.2</v>
      </c>
      <c r="N8" s="91">
        <v>3.7</v>
      </c>
    </row>
    <row r="9" spans="1:14" x14ac:dyDescent="0.2">
      <c r="A9" s="6" t="s">
        <v>50</v>
      </c>
      <c r="B9" s="6" t="s">
        <v>336</v>
      </c>
      <c r="C9" s="6" t="s">
        <v>163</v>
      </c>
      <c r="D9" s="6">
        <v>2022</v>
      </c>
      <c r="E9" s="91">
        <v>23.7</v>
      </c>
      <c r="F9" s="91">
        <v>13.3</v>
      </c>
      <c r="G9" s="91">
        <v>7</v>
      </c>
      <c r="H9" s="91">
        <v>6.3</v>
      </c>
      <c r="I9" s="91">
        <v>5.0999999999999996</v>
      </c>
      <c r="J9" s="91">
        <v>1.7</v>
      </c>
      <c r="K9" s="91">
        <v>0.4</v>
      </c>
      <c r="L9" s="91">
        <v>3</v>
      </c>
      <c r="M9" s="91">
        <v>0</v>
      </c>
      <c r="N9" s="91">
        <v>5.0999999999999996</v>
      </c>
    </row>
    <row r="10" spans="1:14" x14ac:dyDescent="0.2">
      <c r="A10" s="6" t="s">
        <v>51</v>
      </c>
      <c r="B10" s="6" t="s">
        <v>336</v>
      </c>
      <c r="C10" s="6" t="s">
        <v>163</v>
      </c>
      <c r="D10" s="6">
        <v>2022</v>
      </c>
      <c r="E10" s="91">
        <v>21.8</v>
      </c>
      <c r="F10" s="91">
        <v>11</v>
      </c>
      <c r="G10" s="91">
        <v>6.5</v>
      </c>
      <c r="H10" s="91">
        <v>4.5999999999999996</v>
      </c>
      <c r="I10" s="91">
        <v>7.7</v>
      </c>
      <c r="J10" s="91">
        <v>1.2</v>
      </c>
      <c r="K10" s="91">
        <v>0.8</v>
      </c>
      <c r="L10" s="91">
        <v>5.7</v>
      </c>
      <c r="M10" s="91">
        <v>0</v>
      </c>
      <c r="N10" s="91">
        <v>3.1</v>
      </c>
    </row>
    <row r="11" spans="1:14" x14ac:dyDescent="0.2">
      <c r="A11" s="6" t="s">
        <v>52</v>
      </c>
      <c r="B11" s="6" t="s">
        <v>336</v>
      </c>
      <c r="C11" s="6" t="s">
        <v>163</v>
      </c>
      <c r="D11" s="6">
        <v>2022</v>
      </c>
      <c r="E11" s="91">
        <v>17.5</v>
      </c>
      <c r="F11" s="91">
        <v>11.4</v>
      </c>
      <c r="G11" s="91">
        <v>3.7</v>
      </c>
      <c r="H11" s="91">
        <v>7.7</v>
      </c>
      <c r="I11" s="91">
        <v>4.4000000000000004</v>
      </c>
      <c r="J11" s="91">
        <v>2.6</v>
      </c>
      <c r="K11" s="91">
        <v>0.6</v>
      </c>
      <c r="L11" s="91"/>
      <c r="M11" s="91">
        <v>0</v>
      </c>
      <c r="N11" s="91">
        <v>1.7</v>
      </c>
    </row>
    <row r="12" spans="1:14" x14ac:dyDescent="0.2">
      <c r="A12" s="6" t="s">
        <v>53</v>
      </c>
      <c r="B12" s="6" t="s">
        <v>336</v>
      </c>
      <c r="C12" s="6" t="s">
        <v>163</v>
      </c>
      <c r="D12" s="6">
        <v>2022</v>
      </c>
      <c r="E12" s="91">
        <v>20.5</v>
      </c>
      <c r="F12" s="91">
        <v>10.8</v>
      </c>
      <c r="G12" s="91">
        <v>5.5</v>
      </c>
      <c r="H12" s="91">
        <v>5.3</v>
      </c>
      <c r="I12" s="91">
        <v>5.5</v>
      </c>
      <c r="J12" s="91">
        <v>1.1000000000000001</v>
      </c>
      <c r="K12" s="91">
        <v>0.8</v>
      </c>
      <c r="L12" s="91">
        <v>3.7</v>
      </c>
      <c r="M12" s="91">
        <v>0</v>
      </c>
      <c r="N12" s="91">
        <v>4.0999999999999996</v>
      </c>
    </row>
    <row r="13" spans="1:14" x14ac:dyDescent="0.2">
      <c r="A13" s="6" t="s">
        <v>54</v>
      </c>
      <c r="B13" s="6" t="s">
        <v>336</v>
      </c>
      <c r="C13" s="6" t="s">
        <v>163</v>
      </c>
      <c r="D13" s="6">
        <v>2022</v>
      </c>
      <c r="E13" s="91">
        <v>25.5</v>
      </c>
      <c r="F13" s="91">
        <v>12.3</v>
      </c>
      <c r="G13" s="91">
        <v>6.4</v>
      </c>
      <c r="H13" s="91">
        <v>5.9</v>
      </c>
      <c r="I13" s="91">
        <v>7.6</v>
      </c>
      <c r="J13" s="91">
        <v>1.9</v>
      </c>
      <c r="K13" s="91">
        <v>1.1000000000000001</v>
      </c>
      <c r="L13" s="91">
        <v>4.5999999999999996</v>
      </c>
      <c r="M13" s="91">
        <v>0</v>
      </c>
      <c r="N13" s="91">
        <v>5.6</v>
      </c>
    </row>
    <row r="14" spans="1:14" x14ac:dyDescent="0.2">
      <c r="A14" s="6" t="s">
        <v>55</v>
      </c>
      <c r="B14" s="6" t="s">
        <v>336</v>
      </c>
      <c r="C14" s="6" t="s">
        <v>163</v>
      </c>
      <c r="D14" s="6">
        <v>2022</v>
      </c>
      <c r="E14" s="91">
        <v>20.6</v>
      </c>
      <c r="F14" s="91">
        <v>11.3</v>
      </c>
      <c r="G14" s="91">
        <v>4.0999999999999996</v>
      </c>
      <c r="H14" s="91">
        <v>7.2</v>
      </c>
      <c r="I14" s="91">
        <v>5.7</v>
      </c>
      <c r="J14" s="91">
        <v>1.3</v>
      </c>
      <c r="K14" s="91">
        <v>0.9</v>
      </c>
      <c r="L14" s="91">
        <v>3.5</v>
      </c>
      <c r="M14" s="91">
        <v>0.2</v>
      </c>
      <c r="N14" s="91">
        <v>3.3</v>
      </c>
    </row>
    <row r="15" spans="1:14" x14ac:dyDescent="0.2">
      <c r="A15" s="6" t="s">
        <v>56</v>
      </c>
      <c r="B15" s="6" t="s">
        <v>336</v>
      </c>
      <c r="C15" s="6" t="s">
        <v>163</v>
      </c>
      <c r="D15" s="6">
        <v>2022</v>
      </c>
      <c r="E15" s="91">
        <v>24.7</v>
      </c>
      <c r="F15" s="91">
        <v>14.2</v>
      </c>
      <c r="G15" s="91">
        <v>7.1</v>
      </c>
      <c r="H15" s="91">
        <v>7.1</v>
      </c>
      <c r="I15" s="91">
        <v>5.6</v>
      </c>
      <c r="J15" s="91">
        <v>1.1000000000000001</v>
      </c>
      <c r="K15" s="91">
        <v>0.4</v>
      </c>
      <c r="L15" s="91">
        <v>4.0999999999999996</v>
      </c>
      <c r="M15" s="91">
        <v>0</v>
      </c>
      <c r="N15" s="91">
        <v>4.8</v>
      </c>
    </row>
    <row r="16" spans="1:14" x14ac:dyDescent="0.2">
      <c r="A16" s="6" t="s">
        <v>57</v>
      </c>
      <c r="B16" s="6" t="s">
        <v>336</v>
      </c>
      <c r="C16" s="6" t="s">
        <v>163</v>
      </c>
      <c r="D16" s="6">
        <v>2022</v>
      </c>
      <c r="E16" s="91">
        <v>25.5</v>
      </c>
      <c r="F16" s="91">
        <v>11.4</v>
      </c>
      <c r="G16" s="91">
        <v>5.2</v>
      </c>
      <c r="H16" s="91">
        <v>6.2</v>
      </c>
      <c r="I16" s="91">
        <v>7.2</v>
      </c>
      <c r="J16" s="91">
        <v>1.5</v>
      </c>
      <c r="K16" s="91">
        <v>1</v>
      </c>
      <c r="L16" s="91">
        <v>4.7</v>
      </c>
      <c r="M16" s="91">
        <v>0</v>
      </c>
      <c r="N16" s="91">
        <v>6.9</v>
      </c>
    </row>
    <row r="17" spans="1:14" x14ac:dyDescent="0.2">
      <c r="A17" s="6" t="s">
        <v>58</v>
      </c>
      <c r="B17" s="6" t="s">
        <v>336</v>
      </c>
      <c r="C17" s="6" t="s">
        <v>163</v>
      </c>
      <c r="D17" s="6">
        <v>2022</v>
      </c>
      <c r="E17" s="91">
        <v>24.1</v>
      </c>
      <c r="F17" s="91">
        <v>12.8</v>
      </c>
      <c r="G17" s="91">
        <v>4.8</v>
      </c>
      <c r="H17" s="91">
        <v>8</v>
      </c>
      <c r="I17" s="91">
        <v>8.4</v>
      </c>
      <c r="J17" s="91">
        <v>2.9</v>
      </c>
      <c r="K17" s="91">
        <v>0.8</v>
      </c>
      <c r="L17" s="91">
        <v>4.8</v>
      </c>
      <c r="M17" s="91">
        <v>0.1</v>
      </c>
      <c r="N17" s="91">
        <v>2.8</v>
      </c>
    </row>
    <row r="18" spans="1:14" x14ac:dyDescent="0.2">
      <c r="A18" s="6" t="s">
        <v>60</v>
      </c>
      <c r="B18" s="6" t="s">
        <v>336</v>
      </c>
      <c r="C18" s="6" t="s">
        <v>163</v>
      </c>
      <c r="D18" s="6">
        <v>2022</v>
      </c>
      <c r="E18" s="91">
        <v>19.7</v>
      </c>
      <c r="F18" s="91">
        <v>12</v>
      </c>
      <c r="G18" s="91">
        <v>4.0999999999999996</v>
      </c>
      <c r="H18" s="91">
        <v>7.9</v>
      </c>
      <c r="I18" s="91">
        <v>4.5</v>
      </c>
      <c r="J18" s="91">
        <v>1.7</v>
      </c>
      <c r="K18" s="91"/>
      <c r="L18" s="91">
        <v>2.8</v>
      </c>
      <c r="M18" s="91">
        <v>0</v>
      </c>
      <c r="N18" s="91">
        <v>3.2</v>
      </c>
    </row>
    <row r="19" spans="1:14" x14ac:dyDescent="0.2">
      <c r="A19" s="6" t="s">
        <v>61</v>
      </c>
      <c r="B19" s="6" t="s">
        <v>336</v>
      </c>
      <c r="C19" s="6" t="s">
        <v>163</v>
      </c>
      <c r="D19" s="6">
        <v>2022</v>
      </c>
      <c r="E19" s="91">
        <v>25.7</v>
      </c>
      <c r="F19" s="91">
        <v>8.3000000000000007</v>
      </c>
      <c r="G19" s="91">
        <v>4.4000000000000004</v>
      </c>
      <c r="H19" s="91">
        <v>3.9</v>
      </c>
      <c r="I19" s="91">
        <v>7.6</v>
      </c>
      <c r="J19" s="91">
        <v>1.5</v>
      </c>
      <c r="K19" s="91">
        <v>1</v>
      </c>
      <c r="L19" s="91">
        <v>5.0999999999999996</v>
      </c>
      <c r="M19" s="91">
        <v>0</v>
      </c>
      <c r="N19" s="91">
        <v>9.6999999999999993</v>
      </c>
    </row>
    <row r="20" spans="1:14" x14ac:dyDescent="0.2">
      <c r="A20" s="6" t="s">
        <v>62</v>
      </c>
      <c r="B20" s="6" t="s">
        <v>336</v>
      </c>
      <c r="C20" s="6" t="s">
        <v>163</v>
      </c>
      <c r="D20" s="6">
        <v>2022</v>
      </c>
      <c r="E20" s="91"/>
      <c r="F20" s="91"/>
      <c r="G20" s="91"/>
      <c r="H20" s="91"/>
      <c r="I20" s="91"/>
      <c r="J20" s="91"/>
      <c r="K20" s="91"/>
      <c r="L20" s="91"/>
      <c r="M20" s="91"/>
      <c r="N20" s="91"/>
    </row>
    <row r="22" spans="1:14" x14ac:dyDescent="0.2">
      <c r="A22" s="93"/>
    </row>
    <row r="23" spans="1:14" x14ac:dyDescent="0.2">
      <c r="A23" s="58"/>
      <c r="B23" s="101" t="s">
        <v>13</v>
      </c>
      <c r="C23" s="101" t="s">
        <v>320</v>
      </c>
      <c r="D23" s="101" t="s">
        <v>338</v>
      </c>
      <c r="E23" s="102" t="s">
        <v>339</v>
      </c>
      <c r="F23" s="101" t="s">
        <v>322</v>
      </c>
      <c r="G23" s="101" t="s">
        <v>337</v>
      </c>
    </row>
    <row r="24" spans="1:14" x14ac:dyDescent="0.2">
      <c r="A24" s="6" t="s">
        <v>42</v>
      </c>
      <c r="B24" s="103">
        <f>+Export_Eurostat!D12/100</f>
        <v>0.247</v>
      </c>
      <c r="C24" s="103">
        <f>+Export_Eurostat!D14/100</f>
        <v>2.2000000000000002E-2</v>
      </c>
      <c r="D24" s="103">
        <f>+B24-C24</f>
        <v>0.22500000000000001</v>
      </c>
      <c r="E24" s="103">
        <f>+E2/100</f>
        <v>0.221</v>
      </c>
      <c r="F24" s="103">
        <f>+D24-(F2/100)</f>
        <v>0.111</v>
      </c>
      <c r="G24" s="103">
        <f>+(D24-F24)</f>
        <v>0.114</v>
      </c>
    </row>
    <row r="25" spans="1:14" x14ac:dyDescent="0.2">
      <c r="A25" s="102" t="s">
        <v>166</v>
      </c>
      <c r="B25" s="103">
        <v>0.21949944053308926</v>
      </c>
      <c r="C25" s="103">
        <v>5.7523195767277139E-3</v>
      </c>
      <c r="D25" s="103">
        <v>0.21374712095636159</v>
      </c>
      <c r="E25" s="103"/>
      <c r="F25" s="103">
        <v>4.5326432600579072E-2</v>
      </c>
      <c r="G25" s="103">
        <v>0.1684206883557825</v>
      </c>
    </row>
    <row r="26" spans="1:14" x14ac:dyDescent="0.2">
      <c r="A26" s="101" t="s">
        <v>360</v>
      </c>
      <c r="B26" s="104">
        <f>+(B24-B25)</f>
        <v>2.750055946691074E-2</v>
      </c>
      <c r="C26" s="104">
        <f>+(C24-C25)</f>
        <v>1.6247680423272289E-2</v>
      </c>
      <c r="D26" s="104">
        <f>+(D24-D25)</f>
        <v>1.125287904363842E-2</v>
      </c>
      <c r="E26" s="104"/>
      <c r="F26" s="104">
        <f>+(F24-F25)</f>
        <v>6.5673567399420929E-2</v>
      </c>
      <c r="G26" s="104">
        <f>+(G24-G25)</f>
        <v>-5.4420688355782496E-2</v>
      </c>
    </row>
    <row r="27" spans="1:14" x14ac:dyDescent="0.2">
      <c r="A27" s="6" t="s">
        <v>340</v>
      </c>
      <c r="B27" s="103">
        <v>0.24299999999999999</v>
      </c>
      <c r="C27" s="103">
        <v>1.8499999999999999E-2</v>
      </c>
      <c r="D27" s="103">
        <f>+B27-C27</f>
        <v>0.22450000000000001</v>
      </c>
      <c r="E27" s="103">
        <f>+E6/100</f>
        <v>0.21199999999999999</v>
      </c>
      <c r="F27" s="103">
        <f>+D27-(AVERAGE(F3:F16)/100)</f>
        <v>0.1162857142857143</v>
      </c>
      <c r="G27" s="103">
        <f>+(D27-F27)</f>
        <v>0.10821428571428571</v>
      </c>
    </row>
    <row r="28" spans="1:14" x14ac:dyDescent="0.2">
      <c r="A28" s="102" t="s">
        <v>166</v>
      </c>
      <c r="B28" s="103">
        <v>0.21949944053308926</v>
      </c>
      <c r="C28" s="103">
        <v>5.7523195767277139E-3</v>
      </c>
      <c r="D28" s="103">
        <v>0.21374712095636159</v>
      </c>
      <c r="E28" s="103"/>
      <c r="F28" s="103">
        <v>4.5326432600579072E-2</v>
      </c>
      <c r="G28" s="103">
        <v>0.168420688355782</v>
      </c>
    </row>
    <row r="29" spans="1:14" x14ac:dyDescent="0.2">
      <c r="A29" s="101" t="s">
        <v>360</v>
      </c>
      <c r="B29" s="104">
        <f>+(B27-B28)</f>
        <v>2.3500559466910736E-2</v>
      </c>
      <c r="C29" s="104">
        <f>+(C27-C28)</f>
        <v>1.2747680423272286E-2</v>
      </c>
      <c r="D29" s="104">
        <f>+(D27-D28)</f>
        <v>1.0752879043638419E-2</v>
      </c>
      <c r="E29" s="104"/>
      <c r="F29" s="104">
        <f>+(F27-F28)</f>
        <v>7.0959281685135225E-2</v>
      </c>
      <c r="G29" s="104">
        <f>+(G27-G28)</f>
        <v>-6.0206402641496293E-2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62C8-70CF-904D-9AFB-98FE2F76D78D}">
  <dimension ref="A1:G108"/>
  <sheetViews>
    <sheetView showGridLines="0" workbookViewId="0">
      <selection activeCell="F3" sqref="F3"/>
    </sheetView>
  </sheetViews>
  <sheetFormatPr baseColWidth="10" defaultColWidth="8.83203125" defaultRowHeight="15" x14ac:dyDescent="0.2"/>
  <cols>
    <col min="1" max="1" width="50.5" style="59" customWidth="1" collapsed="1"/>
    <col min="2" max="2" width="15.83203125" style="59" bestFit="1" customWidth="1" collapsed="1"/>
    <col min="3" max="3" width="14.6640625" style="59" bestFit="1" customWidth="1"/>
    <col min="4" max="4" width="18.6640625" style="59" bestFit="1" customWidth="1" collapsed="1"/>
    <col min="5" max="5" width="21" style="59" bestFit="1" customWidth="1"/>
    <col min="6" max="16384" width="8.83203125" style="59"/>
  </cols>
  <sheetData>
    <row r="1" spans="1:7" x14ac:dyDescent="0.2">
      <c r="A1" s="74" t="s">
        <v>73</v>
      </c>
      <c r="B1" s="75" t="s">
        <v>0</v>
      </c>
      <c r="C1" s="76" t="s">
        <v>164</v>
      </c>
      <c r="D1" s="76" t="s">
        <v>127</v>
      </c>
      <c r="E1" s="77" t="s">
        <v>71</v>
      </c>
      <c r="F1" s="77" t="s">
        <v>74</v>
      </c>
    </row>
    <row r="2" spans="1:7" x14ac:dyDescent="0.2">
      <c r="A2" s="58" t="s">
        <v>153</v>
      </c>
      <c r="B2" s="19" t="s">
        <v>163</v>
      </c>
      <c r="C2" s="19" t="s">
        <v>165</v>
      </c>
      <c r="D2" s="19" t="s">
        <v>166</v>
      </c>
      <c r="E2" s="20">
        <v>2022</v>
      </c>
      <c r="F2" s="57">
        <v>68</v>
      </c>
      <c r="G2" s="65"/>
    </row>
    <row r="3" spans="1:7" x14ac:dyDescent="0.2">
      <c r="A3" s="58" t="s">
        <v>154</v>
      </c>
      <c r="B3" s="19" t="s">
        <v>163</v>
      </c>
      <c r="C3" s="19" t="s">
        <v>165</v>
      </c>
      <c r="D3" s="19" t="s">
        <v>166</v>
      </c>
      <c r="E3" s="20">
        <v>2022</v>
      </c>
      <c r="F3" s="57">
        <v>18.5</v>
      </c>
    </row>
    <row r="4" spans="1:7" x14ac:dyDescent="0.2">
      <c r="A4" s="20" t="s">
        <v>155</v>
      </c>
      <c r="B4" s="19" t="s">
        <v>163</v>
      </c>
      <c r="C4" s="19" t="s">
        <v>165</v>
      </c>
      <c r="D4" s="19" t="s">
        <v>166</v>
      </c>
      <c r="E4" s="20">
        <v>2022</v>
      </c>
      <c r="F4" s="40">
        <v>17.899999999999999</v>
      </c>
    </row>
    <row r="5" spans="1:7" x14ac:dyDescent="0.2">
      <c r="A5" s="20" t="s">
        <v>156</v>
      </c>
      <c r="B5" s="19" t="s">
        <v>163</v>
      </c>
      <c r="C5" s="19" t="s">
        <v>165</v>
      </c>
      <c r="D5" s="19" t="s">
        <v>166</v>
      </c>
      <c r="E5" s="20">
        <v>2022</v>
      </c>
      <c r="F5" s="40">
        <v>0.6</v>
      </c>
    </row>
    <row r="6" spans="1:7" x14ac:dyDescent="0.2">
      <c r="A6" s="58" t="s">
        <v>157</v>
      </c>
      <c r="B6" s="19" t="s">
        <v>163</v>
      </c>
      <c r="C6" s="19" t="s">
        <v>165</v>
      </c>
      <c r="D6" s="19" t="s">
        <v>166</v>
      </c>
      <c r="E6" s="20">
        <v>2022</v>
      </c>
      <c r="F6" s="57">
        <v>-3.8</v>
      </c>
    </row>
    <row r="7" spans="1:7" x14ac:dyDescent="0.2">
      <c r="A7" s="20" t="s">
        <v>158</v>
      </c>
      <c r="B7" s="19" t="s">
        <v>163</v>
      </c>
      <c r="C7" s="19" t="s">
        <v>165</v>
      </c>
      <c r="D7" s="19" t="s">
        <v>166</v>
      </c>
      <c r="E7" s="20">
        <v>2022</v>
      </c>
      <c r="F7" s="40">
        <v>11.600000000000001</v>
      </c>
    </row>
    <row r="8" spans="1:7" x14ac:dyDescent="0.2">
      <c r="A8" s="20" t="s">
        <v>159</v>
      </c>
      <c r="B8" s="19" t="s">
        <v>163</v>
      </c>
      <c r="C8" s="19" t="s">
        <v>165</v>
      </c>
      <c r="D8" s="19" t="s">
        <v>166</v>
      </c>
      <c r="E8" s="20">
        <v>2022</v>
      </c>
      <c r="F8" s="40">
        <v>0.8</v>
      </c>
    </row>
    <row r="9" spans="1:7" x14ac:dyDescent="0.2">
      <c r="A9" s="20" t="s">
        <v>160</v>
      </c>
      <c r="B9" s="19" t="s">
        <v>163</v>
      </c>
      <c r="C9" s="19" t="s">
        <v>165</v>
      </c>
      <c r="D9" s="19" t="s">
        <v>166</v>
      </c>
      <c r="E9" s="20">
        <v>2022</v>
      </c>
      <c r="F9" s="40">
        <v>3.5999999999999996</v>
      </c>
    </row>
    <row r="10" spans="1:7" x14ac:dyDescent="0.2">
      <c r="A10" s="20" t="s">
        <v>161</v>
      </c>
      <c r="B10" s="19" t="s">
        <v>163</v>
      </c>
      <c r="C10" s="19" t="s">
        <v>165</v>
      </c>
      <c r="D10" s="19" t="s">
        <v>166</v>
      </c>
      <c r="E10" s="20">
        <v>2022</v>
      </c>
      <c r="F10" s="40">
        <v>15.4</v>
      </c>
    </row>
    <row r="11" spans="1:7" x14ac:dyDescent="0.2">
      <c r="A11" s="20" t="s">
        <v>159</v>
      </c>
      <c r="B11" s="19" t="s">
        <v>163</v>
      </c>
      <c r="C11" s="19" t="s">
        <v>165</v>
      </c>
      <c r="D11" s="19" t="s">
        <v>166</v>
      </c>
      <c r="E11" s="20">
        <v>2022</v>
      </c>
      <c r="F11" s="40">
        <v>12.7</v>
      </c>
    </row>
    <row r="12" spans="1:7" x14ac:dyDescent="0.2">
      <c r="A12" s="22" t="s">
        <v>160</v>
      </c>
      <c r="B12" s="19" t="s">
        <v>163</v>
      </c>
      <c r="C12" s="19" t="s">
        <v>165</v>
      </c>
      <c r="D12" s="19" t="s">
        <v>166</v>
      </c>
      <c r="E12" s="20">
        <v>2022</v>
      </c>
      <c r="F12" s="40">
        <v>2.7</v>
      </c>
      <c r="G12" s="65"/>
    </row>
    <row r="13" spans="1:7" x14ac:dyDescent="0.2">
      <c r="A13" s="60" t="s">
        <v>162</v>
      </c>
      <c r="B13" s="21" t="s">
        <v>163</v>
      </c>
      <c r="C13" s="19" t="s">
        <v>165</v>
      </c>
      <c r="D13" s="19" t="s">
        <v>166</v>
      </c>
      <c r="E13" s="22">
        <v>2022</v>
      </c>
      <c r="F13" s="57">
        <v>17.299999999999997</v>
      </c>
    </row>
    <row r="14" spans="1:7" x14ac:dyDescent="0.2">
      <c r="A14" s="58" t="s">
        <v>167</v>
      </c>
      <c r="B14" s="21" t="s">
        <v>190</v>
      </c>
      <c r="C14" s="19" t="s">
        <v>165</v>
      </c>
      <c r="D14" s="19" t="s">
        <v>166</v>
      </c>
      <c r="E14" s="22">
        <v>2022</v>
      </c>
      <c r="F14" s="61">
        <v>100</v>
      </c>
    </row>
    <row r="15" spans="1:7" x14ac:dyDescent="0.2">
      <c r="A15" s="58" t="s">
        <v>168</v>
      </c>
      <c r="B15" s="21" t="s">
        <v>190</v>
      </c>
      <c r="C15" s="19" t="s">
        <v>165</v>
      </c>
      <c r="D15" s="19" t="s">
        <v>166</v>
      </c>
      <c r="E15" s="22">
        <v>2022</v>
      </c>
      <c r="F15" s="61">
        <v>52.2</v>
      </c>
    </row>
    <row r="16" spans="1:7" x14ac:dyDescent="0.2">
      <c r="A16" s="20" t="s">
        <v>169</v>
      </c>
      <c r="B16" s="21" t="s">
        <v>190</v>
      </c>
      <c r="C16" s="19" t="s">
        <v>165</v>
      </c>
      <c r="D16" s="19" t="s">
        <v>166</v>
      </c>
      <c r="E16" s="22">
        <v>2022</v>
      </c>
      <c r="F16" s="40">
        <v>43.2</v>
      </c>
    </row>
    <row r="17" spans="1:6" x14ac:dyDescent="0.2">
      <c r="A17" s="20" t="s">
        <v>170</v>
      </c>
      <c r="B17" s="21" t="s">
        <v>190</v>
      </c>
      <c r="C17" s="19" t="s">
        <v>165</v>
      </c>
      <c r="D17" s="19" t="s">
        <v>166</v>
      </c>
      <c r="E17" s="22">
        <v>2022</v>
      </c>
      <c r="F17" s="40">
        <v>43.1</v>
      </c>
    </row>
    <row r="18" spans="1:6" x14ac:dyDescent="0.2">
      <c r="A18" s="20" t="s">
        <v>171</v>
      </c>
      <c r="B18" s="21" t="s">
        <v>190</v>
      </c>
      <c r="C18" s="19" t="s">
        <v>165</v>
      </c>
      <c r="D18" s="19" t="s">
        <v>166</v>
      </c>
      <c r="E18" s="22">
        <v>2022</v>
      </c>
      <c r="F18" s="40">
        <v>0.1</v>
      </c>
    </row>
    <row r="19" spans="1:6" x14ac:dyDescent="0.2">
      <c r="A19" s="20" t="s">
        <v>172</v>
      </c>
      <c r="B19" s="21" t="s">
        <v>190</v>
      </c>
      <c r="C19" s="19" t="s">
        <v>165</v>
      </c>
      <c r="D19" s="19" t="s">
        <v>166</v>
      </c>
      <c r="E19" s="22">
        <v>2022</v>
      </c>
      <c r="F19" s="71">
        <v>9</v>
      </c>
    </row>
    <row r="20" spans="1:6" x14ac:dyDescent="0.2">
      <c r="A20" s="58" t="s">
        <v>32</v>
      </c>
      <c r="B20" s="21" t="s">
        <v>190</v>
      </c>
      <c r="C20" s="19" t="s">
        <v>165</v>
      </c>
      <c r="D20" s="19" t="s">
        <v>166</v>
      </c>
      <c r="E20" s="22">
        <v>2022</v>
      </c>
      <c r="F20" s="72">
        <v>7</v>
      </c>
    </row>
    <row r="21" spans="1:6" x14ac:dyDescent="0.2">
      <c r="A21" s="58" t="s">
        <v>189</v>
      </c>
      <c r="B21" s="21" t="s">
        <v>190</v>
      </c>
      <c r="C21" s="19" t="s">
        <v>165</v>
      </c>
      <c r="D21" s="19" t="s">
        <v>166</v>
      </c>
      <c r="E21" s="22">
        <v>2022</v>
      </c>
      <c r="F21" s="72">
        <v>0.5</v>
      </c>
    </row>
    <row r="22" spans="1:6" x14ac:dyDescent="0.2">
      <c r="A22" s="58" t="s">
        <v>173</v>
      </c>
      <c r="B22" s="21" t="s">
        <v>190</v>
      </c>
      <c r="C22" s="19" t="s">
        <v>165</v>
      </c>
      <c r="D22" s="19" t="s">
        <v>166</v>
      </c>
      <c r="E22" s="22">
        <v>2022</v>
      </c>
      <c r="F22" s="72">
        <v>24.6</v>
      </c>
    </row>
    <row r="23" spans="1:6" x14ac:dyDescent="0.2">
      <c r="A23" s="20" t="s">
        <v>174</v>
      </c>
      <c r="B23" s="21" t="s">
        <v>190</v>
      </c>
      <c r="C23" s="19" t="s">
        <v>165</v>
      </c>
      <c r="D23" s="19" t="s">
        <v>166</v>
      </c>
      <c r="E23" s="22">
        <v>2022</v>
      </c>
      <c r="F23" s="71">
        <v>24.6</v>
      </c>
    </row>
    <row r="24" spans="1:6" x14ac:dyDescent="0.2">
      <c r="A24" s="20" t="s">
        <v>175</v>
      </c>
      <c r="B24" s="21" t="s">
        <v>190</v>
      </c>
      <c r="C24" s="19" t="s">
        <v>165</v>
      </c>
      <c r="D24" s="19" t="s">
        <v>166</v>
      </c>
      <c r="E24" s="22">
        <v>2022</v>
      </c>
      <c r="F24" s="71">
        <v>2.8</v>
      </c>
    </row>
    <row r="25" spans="1:6" x14ac:dyDescent="0.2">
      <c r="A25" s="20" t="s">
        <v>176</v>
      </c>
      <c r="B25" s="21" t="s">
        <v>190</v>
      </c>
      <c r="C25" s="19" t="s">
        <v>165</v>
      </c>
      <c r="D25" s="19" t="s">
        <v>166</v>
      </c>
      <c r="E25" s="22">
        <v>2022</v>
      </c>
      <c r="F25" s="71">
        <v>0.8</v>
      </c>
    </row>
    <row r="26" spans="1:6" x14ac:dyDescent="0.2">
      <c r="A26" s="20" t="s">
        <v>177</v>
      </c>
      <c r="B26" s="21" t="s">
        <v>190</v>
      </c>
      <c r="C26" s="19" t="s">
        <v>165</v>
      </c>
      <c r="D26" s="19" t="s">
        <v>166</v>
      </c>
      <c r="E26" s="22">
        <v>2022</v>
      </c>
      <c r="F26" s="71">
        <v>6.9</v>
      </c>
    </row>
    <row r="27" spans="1:6" x14ac:dyDescent="0.2">
      <c r="A27" s="20" t="s">
        <v>178</v>
      </c>
      <c r="B27" s="21" t="s">
        <v>190</v>
      </c>
      <c r="C27" s="19" t="s">
        <v>165</v>
      </c>
      <c r="D27" s="19" t="s">
        <v>166</v>
      </c>
      <c r="E27" s="22">
        <v>2022</v>
      </c>
      <c r="F27" s="71">
        <v>3.4</v>
      </c>
    </row>
    <row r="28" spans="1:6" x14ac:dyDescent="0.2">
      <c r="A28" s="20" t="s">
        <v>179</v>
      </c>
      <c r="B28" s="21" t="s">
        <v>190</v>
      </c>
      <c r="C28" s="19" t="s">
        <v>165</v>
      </c>
      <c r="D28" s="19" t="s">
        <v>166</v>
      </c>
      <c r="E28" s="22">
        <v>2022</v>
      </c>
      <c r="F28" s="71">
        <v>10.6</v>
      </c>
    </row>
    <row r="29" spans="1:6" x14ac:dyDescent="0.2">
      <c r="A29" s="20" t="s">
        <v>180</v>
      </c>
      <c r="B29" s="21" t="s">
        <v>190</v>
      </c>
      <c r="C29" s="19" t="s">
        <v>165</v>
      </c>
      <c r="D29" s="19" t="s">
        <v>166</v>
      </c>
      <c r="E29" s="22">
        <v>2022</v>
      </c>
      <c r="F29" s="71">
        <v>2.1</v>
      </c>
    </row>
    <row r="30" spans="1:6" x14ac:dyDescent="0.2">
      <c r="A30" s="20" t="s">
        <v>181</v>
      </c>
      <c r="B30" s="21" t="s">
        <v>190</v>
      </c>
      <c r="C30" s="19" t="s">
        <v>165</v>
      </c>
      <c r="D30" s="19" t="s">
        <v>166</v>
      </c>
      <c r="E30" s="22">
        <v>2022</v>
      </c>
      <c r="F30" s="71">
        <v>8.5</v>
      </c>
    </row>
    <row r="31" spans="1:6" x14ac:dyDescent="0.2">
      <c r="A31" s="20" t="s">
        <v>182</v>
      </c>
      <c r="B31" s="21" t="s">
        <v>190</v>
      </c>
      <c r="C31" s="19" t="s">
        <v>165</v>
      </c>
      <c r="D31" s="19" t="s">
        <v>166</v>
      </c>
      <c r="E31" s="22">
        <v>2022</v>
      </c>
      <c r="F31" s="71">
        <v>6</v>
      </c>
    </row>
    <row r="32" spans="1:6" x14ac:dyDescent="0.2">
      <c r="A32" s="20" t="s">
        <v>183</v>
      </c>
      <c r="B32" s="21" t="s">
        <v>190</v>
      </c>
      <c r="C32" s="19" t="s">
        <v>165</v>
      </c>
      <c r="D32" s="19" t="s">
        <v>166</v>
      </c>
      <c r="E32" s="22">
        <v>2022</v>
      </c>
      <c r="F32" s="71">
        <v>2.5</v>
      </c>
    </row>
    <row r="33" spans="1:6" x14ac:dyDescent="0.2">
      <c r="A33" s="20" t="s">
        <v>184</v>
      </c>
      <c r="B33" s="21" t="s">
        <v>190</v>
      </c>
      <c r="C33" s="19" t="s">
        <v>165</v>
      </c>
      <c r="D33" s="19" t="s">
        <v>166</v>
      </c>
      <c r="E33" s="22">
        <v>2022</v>
      </c>
      <c r="F33" s="71">
        <v>0</v>
      </c>
    </row>
    <row r="34" spans="1:6" x14ac:dyDescent="0.2">
      <c r="A34" s="58" t="s">
        <v>185</v>
      </c>
      <c r="B34" s="21" t="s">
        <v>190</v>
      </c>
      <c r="C34" s="19" t="s">
        <v>165</v>
      </c>
      <c r="D34" s="19" t="s">
        <v>166</v>
      </c>
      <c r="E34" s="22">
        <v>2022</v>
      </c>
      <c r="F34" s="72">
        <v>16.7</v>
      </c>
    </row>
    <row r="35" spans="1:6" x14ac:dyDescent="0.2">
      <c r="A35" s="20" t="s">
        <v>186</v>
      </c>
      <c r="B35" s="21" t="s">
        <v>190</v>
      </c>
      <c r="C35" s="19" t="s">
        <v>165</v>
      </c>
      <c r="D35" s="19" t="s">
        <v>166</v>
      </c>
      <c r="E35" s="22">
        <v>2022</v>
      </c>
      <c r="F35" s="71">
        <v>13.9</v>
      </c>
    </row>
    <row r="36" spans="1:6" x14ac:dyDescent="0.2">
      <c r="A36" s="22" t="s">
        <v>187</v>
      </c>
      <c r="B36" s="21" t="s">
        <v>190</v>
      </c>
      <c r="C36" s="19" t="s">
        <v>165</v>
      </c>
      <c r="D36" s="19" t="s">
        <v>166</v>
      </c>
      <c r="E36" s="22">
        <v>2022</v>
      </c>
      <c r="F36" s="73">
        <v>2.8</v>
      </c>
    </row>
    <row r="37" spans="1:6" x14ac:dyDescent="0.2">
      <c r="A37" s="70" t="s">
        <v>188</v>
      </c>
      <c r="B37" s="21" t="s">
        <v>190</v>
      </c>
      <c r="C37" s="19" t="s">
        <v>165</v>
      </c>
      <c r="D37" s="19" t="s">
        <v>166</v>
      </c>
      <c r="E37" s="22">
        <v>2022</v>
      </c>
      <c r="F37" s="62">
        <f>+F34+F22</f>
        <v>41.3</v>
      </c>
    </row>
    <row r="38" spans="1:6" x14ac:dyDescent="0.2">
      <c r="A38" s="58" t="s">
        <v>31</v>
      </c>
      <c r="B38" s="21" t="s">
        <v>190</v>
      </c>
      <c r="C38" s="19" t="s">
        <v>165</v>
      </c>
      <c r="D38" s="19" t="s">
        <v>166</v>
      </c>
      <c r="E38" s="22">
        <v>2022</v>
      </c>
      <c r="F38" s="43">
        <f>+F20-F21</f>
        <v>6.5</v>
      </c>
    </row>
    <row r="49" spans="1:3" x14ac:dyDescent="0.2">
      <c r="A49"/>
      <c r="B49"/>
      <c r="C49"/>
    </row>
    <row r="50" spans="1:3" x14ac:dyDescent="0.2">
      <c r="C50"/>
    </row>
    <row r="51" spans="1:3" x14ac:dyDescent="0.2">
      <c r="C51"/>
    </row>
    <row r="52" spans="1:3" x14ac:dyDescent="0.2">
      <c r="C52"/>
    </row>
    <row r="53" spans="1:3" x14ac:dyDescent="0.2">
      <c r="C53"/>
    </row>
    <row r="54" spans="1:3" x14ac:dyDescent="0.2">
      <c r="C54"/>
    </row>
    <row r="55" spans="1:3" x14ac:dyDescent="0.2">
      <c r="C55"/>
    </row>
    <row r="56" spans="1:3" x14ac:dyDescent="0.2">
      <c r="C56"/>
    </row>
    <row r="57" spans="1:3" x14ac:dyDescent="0.2">
      <c r="C57"/>
    </row>
    <row r="58" spans="1:3" x14ac:dyDescent="0.2">
      <c r="C58"/>
    </row>
    <row r="71" spans="1:3" x14ac:dyDescent="0.2">
      <c r="A71" s="63" t="s">
        <v>75</v>
      </c>
      <c r="B71" s="63" t="s">
        <v>0</v>
      </c>
      <c r="C71" s="63" t="s">
        <v>164</v>
      </c>
    </row>
    <row r="72" spans="1:3" x14ac:dyDescent="0.2">
      <c r="A72" s="20"/>
      <c r="B72" s="20" t="s">
        <v>190</v>
      </c>
      <c r="C72" s="20"/>
    </row>
    <row r="73" spans="1:3" x14ac:dyDescent="0.2">
      <c r="A73" s="63" t="s">
        <v>73</v>
      </c>
      <c r="B73" s="20" t="s">
        <v>165</v>
      </c>
      <c r="C73" s="20"/>
    </row>
    <row r="74" spans="1:3" x14ac:dyDescent="0.2">
      <c r="A74" s="20" t="s">
        <v>168</v>
      </c>
      <c r="B74" s="64">
        <v>52.2</v>
      </c>
      <c r="C74" s="20"/>
    </row>
    <row r="75" spans="1:3" x14ac:dyDescent="0.2">
      <c r="A75" s="20" t="s">
        <v>188</v>
      </c>
      <c r="B75" s="64">
        <v>41.3</v>
      </c>
      <c r="C75" s="20"/>
    </row>
    <row r="76" spans="1:3" x14ac:dyDescent="0.2">
      <c r="A76" s="20" t="s">
        <v>31</v>
      </c>
      <c r="B76" s="64">
        <v>6.5</v>
      </c>
      <c r="C76" s="20"/>
    </row>
    <row r="77" spans="1:3" x14ac:dyDescent="0.2">
      <c r="A77"/>
      <c r="B77"/>
      <c r="C77"/>
    </row>
    <row r="78" spans="1:3" x14ac:dyDescent="0.2">
      <c r="A78"/>
      <c r="B78"/>
      <c r="C78"/>
    </row>
    <row r="79" spans="1:3" x14ac:dyDescent="0.2">
      <c r="A79"/>
      <c r="B79"/>
      <c r="C79"/>
    </row>
    <row r="80" spans="1:3" x14ac:dyDescent="0.2">
      <c r="A80"/>
      <c r="B80"/>
      <c r="C80"/>
    </row>
    <row r="81" spans="1:3" x14ac:dyDescent="0.2">
      <c r="A81"/>
      <c r="B81"/>
      <c r="C81"/>
    </row>
    <row r="82" spans="1:3" x14ac:dyDescent="0.2">
      <c r="A82"/>
      <c r="B82"/>
      <c r="C82"/>
    </row>
    <row r="83" spans="1:3" x14ac:dyDescent="0.2">
      <c r="A83"/>
      <c r="B83"/>
      <c r="C83"/>
    </row>
    <row r="84" spans="1:3" x14ac:dyDescent="0.2">
      <c r="A84"/>
      <c r="B84"/>
      <c r="C84"/>
    </row>
    <row r="85" spans="1:3" x14ac:dyDescent="0.2">
      <c r="A85"/>
      <c r="B85"/>
      <c r="C85"/>
    </row>
    <row r="86" spans="1:3" x14ac:dyDescent="0.2">
      <c r="A86"/>
      <c r="B86"/>
      <c r="C86"/>
    </row>
    <row r="87" spans="1:3" x14ac:dyDescent="0.2">
      <c r="A87"/>
      <c r="B87"/>
      <c r="C87"/>
    </row>
    <row r="88" spans="1:3" x14ac:dyDescent="0.2">
      <c r="A88"/>
      <c r="B88"/>
      <c r="C88"/>
    </row>
    <row r="89" spans="1:3" x14ac:dyDescent="0.2">
      <c r="A89"/>
      <c r="B89"/>
      <c r="C89"/>
    </row>
    <row r="90" spans="1:3" x14ac:dyDescent="0.2">
      <c r="A90"/>
      <c r="B90"/>
      <c r="C90"/>
    </row>
    <row r="91" spans="1:3" x14ac:dyDescent="0.2">
      <c r="A91"/>
      <c r="B91"/>
      <c r="C91"/>
    </row>
    <row r="92" spans="1:3" x14ac:dyDescent="0.2">
      <c r="A92"/>
      <c r="B92"/>
      <c r="C92"/>
    </row>
    <row r="93" spans="1:3" x14ac:dyDescent="0.2">
      <c r="A93"/>
      <c r="B93"/>
      <c r="C93"/>
    </row>
    <row r="94" spans="1:3" x14ac:dyDescent="0.2">
      <c r="A94"/>
      <c r="B94"/>
      <c r="C94"/>
    </row>
    <row r="95" spans="1:3" x14ac:dyDescent="0.2">
      <c r="A95"/>
      <c r="B95"/>
      <c r="C95"/>
    </row>
    <row r="96" spans="1:3" x14ac:dyDescent="0.2">
      <c r="A96"/>
      <c r="B96"/>
      <c r="C96"/>
    </row>
    <row r="97" spans="1:3" x14ac:dyDescent="0.2">
      <c r="A97"/>
      <c r="B97"/>
      <c r="C97"/>
    </row>
    <row r="98" spans="1:3" x14ac:dyDescent="0.2">
      <c r="A98"/>
      <c r="B98"/>
      <c r="C98"/>
    </row>
    <row r="99" spans="1:3" x14ac:dyDescent="0.2">
      <c r="A99"/>
      <c r="B99"/>
      <c r="C99"/>
    </row>
    <row r="100" spans="1:3" x14ac:dyDescent="0.2">
      <c r="A100"/>
      <c r="B100"/>
      <c r="C100"/>
    </row>
    <row r="101" spans="1:3" x14ac:dyDescent="0.2">
      <c r="A101"/>
      <c r="B101"/>
      <c r="C101"/>
    </row>
    <row r="102" spans="1:3" x14ac:dyDescent="0.2">
      <c r="A102"/>
      <c r="B102"/>
      <c r="C102"/>
    </row>
    <row r="103" spans="1:3" x14ac:dyDescent="0.2">
      <c r="A103"/>
      <c r="B103"/>
      <c r="C103"/>
    </row>
    <row r="104" spans="1:3" x14ac:dyDescent="0.2">
      <c r="A104"/>
      <c r="B104"/>
      <c r="C104"/>
    </row>
    <row r="105" spans="1:3" x14ac:dyDescent="0.2">
      <c r="A105"/>
      <c r="B105"/>
      <c r="C105"/>
    </row>
    <row r="106" spans="1:3" x14ac:dyDescent="0.2">
      <c r="A106"/>
      <c r="B106"/>
      <c r="C106"/>
    </row>
    <row r="107" spans="1:3" x14ac:dyDescent="0.2">
      <c r="A107"/>
      <c r="B107"/>
      <c r="C107"/>
    </row>
    <row r="108" spans="1:3" x14ac:dyDescent="0.2">
      <c r="A108"/>
      <c r="B108"/>
      <c r="C108"/>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B5600-6B33-4944-A6E9-B05B51AFD321}">
  <dimension ref="A1:I74"/>
  <sheetViews>
    <sheetView showGridLines="0" workbookViewId="0">
      <selection activeCell="F42" sqref="F42"/>
    </sheetView>
  </sheetViews>
  <sheetFormatPr baseColWidth="10" defaultColWidth="8.5" defaultRowHeight="15" x14ac:dyDescent="0.2"/>
  <cols>
    <col min="1" max="1" width="4.33203125" bestFit="1" customWidth="1" collapsed="1"/>
    <col min="2" max="2" width="82" bestFit="1" customWidth="1" collapsed="1"/>
    <col min="3" max="3" width="8" bestFit="1" customWidth="1" collapsed="1"/>
    <col min="5" max="5" width="14.1640625" bestFit="1" customWidth="1"/>
  </cols>
  <sheetData>
    <row r="1" spans="1:4" ht="19" x14ac:dyDescent="0.25">
      <c r="A1" s="153" t="s">
        <v>195</v>
      </c>
      <c r="B1" s="152"/>
      <c r="C1" s="152"/>
    </row>
    <row r="2" spans="1:4" ht="17" x14ac:dyDescent="0.2">
      <c r="A2" s="154" t="s">
        <v>196</v>
      </c>
      <c r="B2" s="152"/>
      <c r="C2" s="152"/>
    </row>
    <row r="3" spans="1:4" x14ac:dyDescent="0.2">
      <c r="A3" s="152" t="s">
        <v>197</v>
      </c>
      <c r="B3" s="152"/>
      <c r="C3" s="152"/>
    </row>
    <row r="4" spans="1:4" x14ac:dyDescent="0.2">
      <c r="A4" s="152" t="s">
        <v>198</v>
      </c>
      <c r="B4" s="152"/>
      <c r="C4" s="152"/>
    </row>
    <row r="6" spans="1:4" x14ac:dyDescent="0.2">
      <c r="A6" s="87" t="s">
        <v>199</v>
      </c>
      <c r="B6" s="87" t="s">
        <v>191</v>
      </c>
      <c r="C6" s="87" t="s">
        <v>200</v>
      </c>
    </row>
    <row r="7" spans="1:4" x14ac:dyDescent="0.2">
      <c r="A7" s="94" t="s">
        <v>201</v>
      </c>
      <c r="B7" s="98" t="s">
        <v>202</v>
      </c>
      <c r="C7" s="98">
        <v>26006.9</v>
      </c>
      <c r="D7" s="94"/>
    </row>
    <row r="8" spans="1:4" x14ac:dyDescent="0.2">
      <c r="A8" s="94" t="s">
        <v>203</v>
      </c>
      <c r="B8" s="98" t="s">
        <v>153</v>
      </c>
      <c r="C8" s="98">
        <v>17690.8</v>
      </c>
      <c r="D8" s="99">
        <f>+C8/$C$7</f>
        <v>0.6802348607484936</v>
      </c>
    </row>
    <row r="9" spans="1:4" x14ac:dyDescent="0.2">
      <c r="A9" s="94" t="s">
        <v>204</v>
      </c>
      <c r="B9" s="94" t="s">
        <v>205</v>
      </c>
      <c r="C9" s="94">
        <v>5939.1</v>
      </c>
      <c r="D9" s="100">
        <f t="shared" ref="D9:D68" si="0">+C9/$C$7</f>
        <v>0.22836631816940889</v>
      </c>
    </row>
    <row r="10" spans="1:4" x14ac:dyDescent="0.2">
      <c r="A10" s="94" t="s">
        <v>206</v>
      </c>
      <c r="B10" s="94" t="s">
        <v>207</v>
      </c>
      <c r="C10" s="94">
        <v>2078</v>
      </c>
      <c r="D10" s="100">
        <f t="shared" si="0"/>
        <v>7.9901872195455817E-2</v>
      </c>
    </row>
    <row r="11" spans="1:4" x14ac:dyDescent="0.2">
      <c r="A11" s="94" t="s">
        <v>208</v>
      </c>
      <c r="B11" s="94" t="s">
        <v>209</v>
      </c>
      <c r="C11" s="94">
        <v>726.4</v>
      </c>
      <c r="D11" s="100">
        <f t="shared" si="0"/>
        <v>2.7931049067747404E-2</v>
      </c>
    </row>
    <row r="12" spans="1:4" x14ac:dyDescent="0.2">
      <c r="A12" s="94" t="s">
        <v>210</v>
      </c>
      <c r="B12" s="94" t="s">
        <v>211</v>
      </c>
      <c r="C12" s="94">
        <v>475.5</v>
      </c>
      <c r="D12" s="100">
        <f t="shared" si="0"/>
        <v>1.8283609349826393E-2</v>
      </c>
    </row>
    <row r="13" spans="1:4" x14ac:dyDescent="0.2">
      <c r="A13" s="94" t="s">
        <v>212</v>
      </c>
      <c r="B13" s="94" t="s">
        <v>213</v>
      </c>
      <c r="C13" s="94">
        <v>608.6</v>
      </c>
      <c r="D13" s="100">
        <f t="shared" si="0"/>
        <v>2.3401481914415021E-2</v>
      </c>
    </row>
    <row r="14" spans="1:4" x14ac:dyDescent="0.2">
      <c r="A14" s="94" t="s">
        <v>214</v>
      </c>
      <c r="B14" s="94" t="s">
        <v>215</v>
      </c>
      <c r="C14" s="94">
        <v>267.5</v>
      </c>
      <c r="D14" s="100">
        <f t="shared" si="0"/>
        <v>1.0285731863467002E-2</v>
      </c>
    </row>
    <row r="15" spans="1:4" x14ac:dyDescent="0.2">
      <c r="A15" s="94" t="s">
        <v>216</v>
      </c>
      <c r="B15" s="94" t="s">
        <v>217</v>
      </c>
      <c r="C15" s="94">
        <v>3861</v>
      </c>
      <c r="D15" s="100">
        <f t="shared" si="0"/>
        <v>0.14846060084054616</v>
      </c>
    </row>
    <row r="16" spans="1:4" x14ac:dyDescent="0.2">
      <c r="A16" s="94" t="s">
        <v>218</v>
      </c>
      <c r="B16" s="94" t="s">
        <v>219</v>
      </c>
      <c r="C16" s="94">
        <v>1395.8</v>
      </c>
      <c r="D16" s="100">
        <f t="shared" si="0"/>
        <v>5.3670372093559779E-2</v>
      </c>
    </row>
    <row r="17" spans="1:9" x14ac:dyDescent="0.2">
      <c r="A17" s="94" t="s">
        <v>220</v>
      </c>
      <c r="B17" s="94" t="s">
        <v>221</v>
      </c>
      <c r="C17" s="94">
        <v>492.8</v>
      </c>
      <c r="D17" s="100">
        <f t="shared" si="0"/>
        <v>1.8948817429220707E-2</v>
      </c>
    </row>
    <row r="18" spans="1:9" x14ac:dyDescent="0.2">
      <c r="A18" s="94" t="s">
        <v>222</v>
      </c>
      <c r="B18" s="94" t="s">
        <v>223</v>
      </c>
      <c r="C18" s="94">
        <v>514.6</v>
      </c>
      <c r="D18" s="100">
        <f t="shared" si="0"/>
        <v>1.978705651192568E-2</v>
      </c>
    </row>
    <row r="19" spans="1:9" x14ac:dyDescent="0.2">
      <c r="A19" s="94" t="s">
        <v>224</v>
      </c>
      <c r="B19" s="94" t="s">
        <v>225</v>
      </c>
      <c r="C19" s="94">
        <v>1457.8</v>
      </c>
      <c r="D19" s="100">
        <f t="shared" si="0"/>
        <v>5.6054354805839986E-2</v>
      </c>
    </row>
    <row r="20" spans="1:9" x14ac:dyDescent="0.2">
      <c r="A20" s="94" t="s">
        <v>226</v>
      </c>
      <c r="B20" s="94" t="s">
        <v>227</v>
      </c>
      <c r="C20" s="94">
        <v>11751.8</v>
      </c>
      <c r="D20" s="100">
        <f t="shared" si="0"/>
        <v>0.45187238771249161</v>
      </c>
    </row>
    <row r="21" spans="1:9" x14ac:dyDescent="0.2">
      <c r="A21" s="94" t="s">
        <v>228</v>
      </c>
      <c r="B21" s="94" t="s">
        <v>229</v>
      </c>
      <c r="C21" s="94">
        <v>11214.9</v>
      </c>
      <c r="D21" s="100">
        <f t="shared" si="0"/>
        <v>0.43122786645082645</v>
      </c>
    </row>
    <row r="22" spans="1:9" x14ac:dyDescent="0.2">
      <c r="A22" s="94" t="s">
        <v>230</v>
      </c>
      <c r="B22" s="94" t="s">
        <v>231</v>
      </c>
      <c r="C22" s="94">
        <v>3114.1</v>
      </c>
      <c r="D22" s="100">
        <f t="shared" si="0"/>
        <v>0.11974129942438352</v>
      </c>
    </row>
    <row r="23" spans="1:9" x14ac:dyDescent="0.2">
      <c r="A23" s="94" t="s">
        <v>232</v>
      </c>
      <c r="B23" s="94" t="s">
        <v>233</v>
      </c>
      <c r="C23" s="94">
        <v>2815.7</v>
      </c>
      <c r="D23" s="100">
        <f t="shared" si="0"/>
        <v>0.10826742133818332</v>
      </c>
    </row>
    <row r="24" spans="1:9" x14ac:dyDescent="0.2">
      <c r="A24" s="94" t="s">
        <v>234</v>
      </c>
      <c r="B24" s="94" t="s">
        <v>235</v>
      </c>
      <c r="C24" s="94">
        <v>571.70000000000005</v>
      </c>
      <c r="D24" s="100">
        <f t="shared" si="0"/>
        <v>2.1982627687267612E-2</v>
      </c>
    </row>
    <row r="25" spans="1:9" x14ac:dyDescent="0.2">
      <c r="A25" s="94" t="s">
        <v>236</v>
      </c>
      <c r="B25" s="94" t="s">
        <v>237</v>
      </c>
      <c r="C25" s="94">
        <v>677.2</v>
      </c>
      <c r="D25" s="100">
        <f t="shared" si="0"/>
        <v>2.6039243431550858E-2</v>
      </c>
    </row>
    <row r="26" spans="1:9" x14ac:dyDescent="0.2">
      <c r="A26" s="94" t="s">
        <v>238</v>
      </c>
      <c r="B26" s="94" t="s">
        <v>239</v>
      </c>
      <c r="C26" s="94">
        <v>1235.4000000000001</v>
      </c>
      <c r="D26" s="100">
        <f t="shared" si="0"/>
        <v>4.7502778108886486E-2</v>
      </c>
    </row>
    <row r="27" spans="1:9" x14ac:dyDescent="0.2">
      <c r="A27" s="94" t="s">
        <v>240</v>
      </c>
      <c r="B27" s="94" t="s">
        <v>241</v>
      </c>
      <c r="C27" s="94">
        <v>1329</v>
      </c>
      <c r="D27" s="100">
        <f t="shared" si="0"/>
        <v>5.1101822977748207E-2</v>
      </c>
    </row>
    <row r="28" spans="1:9" x14ac:dyDescent="0.2">
      <c r="A28" s="94" t="s">
        <v>242</v>
      </c>
      <c r="B28" s="94" t="s">
        <v>243</v>
      </c>
      <c r="C28" s="94">
        <v>1471.7</v>
      </c>
      <c r="D28" s="100">
        <f t="shared" si="0"/>
        <v>5.6588828349399579E-2</v>
      </c>
    </row>
    <row r="29" spans="1:9" x14ac:dyDescent="0.2">
      <c r="A29" s="94" t="s">
        <v>244</v>
      </c>
      <c r="B29" s="94" t="s">
        <v>245</v>
      </c>
      <c r="C29" s="94">
        <v>536.9</v>
      </c>
      <c r="D29" s="100">
        <f t="shared" si="0"/>
        <v>2.0644521261665171E-2</v>
      </c>
    </row>
    <row r="30" spans="1:9" x14ac:dyDescent="0.2">
      <c r="A30" s="94" t="s">
        <v>246</v>
      </c>
      <c r="B30" s="94" t="s">
        <v>247</v>
      </c>
      <c r="C30" s="94">
        <v>1911.7</v>
      </c>
      <c r="D30" s="100">
        <f t="shared" si="0"/>
        <v>7.3507415339775214E-2</v>
      </c>
    </row>
    <row r="31" spans="1:9" x14ac:dyDescent="0.2">
      <c r="A31" s="94" t="s">
        <v>248</v>
      </c>
      <c r="B31" s="94" t="s">
        <v>249</v>
      </c>
      <c r="C31" s="94">
        <v>1374.8</v>
      </c>
      <c r="D31" s="100">
        <f t="shared" si="0"/>
        <v>5.2862894078110033E-2</v>
      </c>
      <c r="E31" s="96" t="s">
        <v>318</v>
      </c>
      <c r="F31" s="94" t="s">
        <v>319</v>
      </c>
      <c r="G31" s="94" t="s">
        <v>320</v>
      </c>
      <c r="H31" s="94" t="s">
        <v>321</v>
      </c>
      <c r="I31" s="94" t="s">
        <v>322</v>
      </c>
    </row>
    <row r="32" spans="1:9" x14ac:dyDescent="0.2">
      <c r="A32" s="94" t="s">
        <v>250</v>
      </c>
      <c r="B32" s="98" t="s">
        <v>154</v>
      </c>
      <c r="C32" s="98">
        <v>4821.2</v>
      </c>
      <c r="D32" s="99">
        <f t="shared" si="0"/>
        <v>0.18538157181363404</v>
      </c>
      <c r="E32" s="97">
        <f>+D32+E62</f>
        <v>0.21949944053308926</v>
      </c>
      <c r="F32" s="95">
        <f>+D33+E62</f>
        <v>0.21374712095636159</v>
      </c>
      <c r="G32" s="95">
        <f>+D48</f>
        <v>5.7523195767277139E-3</v>
      </c>
      <c r="H32" s="95">
        <f>+D34+E62</f>
        <v>0.1684206883557825</v>
      </c>
      <c r="I32" s="95">
        <f>+D47</f>
        <v>4.5326432600579072E-2</v>
      </c>
    </row>
    <row r="33" spans="1:9" x14ac:dyDescent="0.2">
      <c r="A33" s="94" t="s">
        <v>251</v>
      </c>
      <c r="B33" s="94" t="s">
        <v>155</v>
      </c>
      <c r="C33" s="94">
        <v>4671.6000000000004</v>
      </c>
      <c r="D33" s="100">
        <f t="shared" si="0"/>
        <v>0.17962925223690637</v>
      </c>
      <c r="H33" s="88">
        <f>+F32-D47</f>
        <v>0.1684206883557825</v>
      </c>
      <c r="I33" s="88">
        <f>+F32-H33</f>
        <v>4.5326432600579086E-2</v>
      </c>
    </row>
    <row r="34" spans="1:9" x14ac:dyDescent="0.2">
      <c r="A34" s="94" t="s">
        <v>252</v>
      </c>
      <c r="B34" s="94" t="s">
        <v>253</v>
      </c>
      <c r="C34" s="94">
        <v>3492.8</v>
      </c>
      <c r="D34" s="100">
        <f t="shared" si="0"/>
        <v>0.13430281963632729</v>
      </c>
    </row>
    <row r="35" spans="1:9" x14ac:dyDescent="0.2">
      <c r="A35" s="94" t="s">
        <v>254</v>
      </c>
      <c r="B35" s="94" t="s">
        <v>255</v>
      </c>
      <c r="C35" s="94">
        <v>756.1</v>
      </c>
      <c r="D35" s="100">
        <f t="shared" si="0"/>
        <v>2.9073053689597759E-2</v>
      </c>
    </row>
    <row r="36" spans="1:9" x14ac:dyDescent="0.2">
      <c r="A36" s="94" t="s">
        <v>256</v>
      </c>
      <c r="B36" s="94" t="s">
        <v>257</v>
      </c>
      <c r="C36" s="94">
        <v>1317.7</v>
      </c>
      <c r="D36" s="100">
        <f t="shared" si="0"/>
        <v>5.0667322902768111E-2</v>
      </c>
    </row>
    <row r="37" spans="1:9" x14ac:dyDescent="0.2">
      <c r="A37" s="94" t="s">
        <v>258</v>
      </c>
      <c r="B37" s="94" t="s">
        <v>259</v>
      </c>
      <c r="C37" s="94">
        <v>482.4</v>
      </c>
      <c r="D37" s="100">
        <f t="shared" si="0"/>
        <v>1.8548923554902737E-2</v>
      </c>
    </row>
    <row r="38" spans="1:9" x14ac:dyDescent="0.2">
      <c r="A38" s="94" t="s">
        <v>260</v>
      </c>
      <c r="B38" s="94" t="s">
        <v>261</v>
      </c>
      <c r="C38" s="94">
        <v>162.1</v>
      </c>
      <c r="D38" s="100">
        <f t="shared" si="0"/>
        <v>6.232961252590658E-3</v>
      </c>
      <c r="E38" s="88"/>
    </row>
    <row r="39" spans="1:9" x14ac:dyDescent="0.2">
      <c r="A39" s="94" t="s">
        <v>262</v>
      </c>
      <c r="B39" s="94" t="s">
        <v>263</v>
      </c>
      <c r="C39" s="94">
        <v>320.3</v>
      </c>
      <c r="D39" s="100">
        <f t="shared" si="0"/>
        <v>1.2315962302312078E-2</v>
      </c>
    </row>
    <row r="40" spans="1:9" x14ac:dyDescent="0.2">
      <c r="A40" s="94" t="s">
        <v>264</v>
      </c>
      <c r="B40" s="94" t="s">
        <v>265</v>
      </c>
      <c r="C40" s="94">
        <v>298.8</v>
      </c>
      <c r="D40" s="100">
        <f t="shared" si="0"/>
        <v>1.1489258619827815E-2</v>
      </c>
    </row>
    <row r="41" spans="1:9" x14ac:dyDescent="0.2">
      <c r="A41" s="94" t="s">
        <v>266</v>
      </c>
      <c r="B41" s="94" t="s">
        <v>267</v>
      </c>
      <c r="C41" s="94">
        <v>229.9</v>
      </c>
      <c r="D41" s="100">
        <f t="shared" si="0"/>
        <v>8.8399617024712673E-3</v>
      </c>
    </row>
    <row r="42" spans="1:9" x14ac:dyDescent="0.2">
      <c r="A42" s="94" t="s">
        <v>268</v>
      </c>
      <c r="B42" s="94" t="s">
        <v>269</v>
      </c>
      <c r="C42" s="94">
        <v>306.60000000000002</v>
      </c>
      <c r="D42" s="100">
        <f t="shared" si="0"/>
        <v>1.1789179025566292E-2</v>
      </c>
    </row>
    <row r="43" spans="1:9" x14ac:dyDescent="0.2">
      <c r="A43" s="94" t="s">
        <v>270</v>
      </c>
      <c r="B43" s="94" t="s">
        <v>271</v>
      </c>
      <c r="C43" s="94">
        <v>1419</v>
      </c>
      <c r="D43" s="100">
        <f t="shared" si="0"/>
        <v>5.4562443043961406E-2</v>
      </c>
    </row>
    <row r="44" spans="1:9" x14ac:dyDescent="0.2">
      <c r="A44" s="94" t="s">
        <v>272</v>
      </c>
      <c r="B44" s="94" t="s">
        <v>273</v>
      </c>
      <c r="C44" s="94">
        <v>601.9</v>
      </c>
      <c r="D44" s="100">
        <f t="shared" si="0"/>
        <v>2.3143857976152482E-2</v>
      </c>
    </row>
    <row r="45" spans="1:9" x14ac:dyDescent="0.2">
      <c r="A45" s="94" t="s">
        <v>274</v>
      </c>
      <c r="B45" s="94" t="s">
        <v>275</v>
      </c>
      <c r="C45" s="94">
        <v>714.4</v>
      </c>
      <c r="D45" s="100">
        <f t="shared" si="0"/>
        <v>2.7469633058918978E-2</v>
      </c>
    </row>
    <row r="46" spans="1:9" x14ac:dyDescent="0.2">
      <c r="A46" s="94" t="s">
        <v>276</v>
      </c>
      <c r="B46" s="94" t="s">
        <v>277</v>
      </c>
      <c r="C46" s="94">
        <v>102.7</v>
      </c>
      <c r="D46" s="100">
        <f t="shared" si="0"/>
        <v>3.9489520088899482E-3</v>
      </c>
    </row>
    <row r="47" spans="1:9" x14ac:dyDescent="0.2">
      <c r="A47" s="94" t="s">
        <v>278</v>
      </c>
      <c r="B47" s="94" t="s">
        <v>279</v>
      </c>
      <c r="C47" s="94">
        <v>1178.8</v>
      </c>
      <c r="D47" s="100">
        <f t="shared" si="0"/>
        <v>4.5326432600579072E-2</v>
      </c>
    </row>
    <row r="48" spans="1:9" x14ac:dyDescent="0.2">
      <c r="A48" s="94" t="s">
        <v>280</v>
      </c>
      <c r="B48" s="94" t="s">
        <v>156</v>
      </c>
      <c r="C48" s="94">
        <v>149.6</v>
      </c>
      <c r="D48" s="100">
        <f t="shared" si="0"/>
        <v>5.7523195767277139E-3</v>
      </c>
    </row>
    <row r="49" spans="1:7" x14ac:dyDescent="0.2">
      <c r="A49" s="94" t="s">
        <v>281</v>
      </c>
      <c r="B49" s="94" t="s">
        <v>282</v>
      </c>
      <c r="C49" s="94">
        <v>-12.3</v>
      </c>
      <c r="D49" s="100">
        <f t="shared" si="0"/>
        <v>-4.7295140904913695E-4</v>
      </c>
    </row>
    <row r="50" spans="1:7" x14ac:dyDescent="0.2">
      <c r="A50" s="94" t="s">
        <v>283</v>
      </c>
      <c r="B50" s="94" t="s">
        <v>284</v>
      </c>
      <c r="C50" s="94">
        <v>161.9</v>
      </c>
      <c r="D50" s="100">
        <f t="shared" si="0"/>
        <v>6.2252709857768514E-3</v>
      </c>
    </row>
    <row r="51" spans="1:7" x14ac:dyDescent="0.2">
      <c r="A51" s="94" t="s">
        <v>285</v>
      </c>
      <c r="B51" s="98" t="s">
        <v>157</v>
      </c>
      <c r="C51" s="98">
        <v>-958.9</v>
      </c>
      <c r="D51" s="99">
        <f t="shared" si="0"/>
        <v>-3.6870984238798164E-2</v>
      </c>
    </row>
    <row r="52" spans="1:7" x14ac:dyDescent="0.2">
      <c r="A52" s="94" t="s">
        <v>286</v>
      </c>
      <c r="B52" s="94" t="s">
        <v>158</v>
      </c>
      <c r="C52" s="94">
        <v>3017.4</v>
      </c>
      <c r="D52" s="100">
        <f t="shared" si="0"/>
        <v>0.11602305541990779</v>
      </c>
    </row>
    <row r="53" spans="1:7" x14ac:dyDescent="0.2">
      <c r="A53" s="94" t="s">
        <v>287</v>
      </c>
      <c r="B53" s="94" t="s">
        <v>159</v>
      </c>
      <c r="C53" s="94">
        <v>2065.1</v>
      </c>
      <c r="D53" s="100">
        <f t="shared" si="0"/>
        <v>7.9405849985965254E-2</v>
      </c>
    </row>
    <row r="54" spans="1:7" x14ac:dyDescent="0.2">
      <c r="A54" s="94" t="s">
        <v>288</v>
      </c>
      <c r="B54" s="94" t="s">
        <v>160</v>
      </c>
      <c r="C54" s="94">
        <v>952.3</v>
      </c>
      <c r="D54" s="100">
        <f t="shared" si="0"/>
        <v>3.6617205433942528E-2</v>
      </c>
    </row>
    <row r="55" spans="1:7" x14ac:dyDescent="0.2">
      <c r="A55" s="94" t="s">
        <v>289</v>
      </c>
      <c r="B55" s="94" t="s">
        <v>161</v>
      </c>
      <c r="C55" s="94">
        <v>3976.3</v>
      </c>
      <c r="D55" s="100">
        <f t="shared" si="0"/>
        <v>0.15289403965870596</v>
      </c>
    </row>
    <row r="56" spans="1:7" x14ac:dyDescent="0.2">
      <c r="A56" s="94" t="s">
        <v>290</v>
      </c>
      <c r="B56" s="94" t="s">
        <v>159</v>
      </c>
      <c r="C56" s="94">
        <v>3257</v>
      </c>
      <c r="D56" s="100">
        <f t="shared" si="0"/>
        <v>0.12523599506284869</v>
      </c>
    </row>
    <row r="57" spans="1:7" x14ac:dyDescent="0.2">
      <c r="A57" s="94" t="s">
        <v>291</v>
      </c>
      <c r="B57" s="94" t="s">
        <v>160</v>
      </c>
      <c r="C57" s="94">
        <v>719.3</v>
      </c>
      <c r="D57" s="100">
        <f t="shared" si="0"/>
        <v>2.7658044595857249E-2</v>
      </c>
      <c r="E57" s="96" t="s">
        <v>323</v>
      </c>
    </row>
    <row r="58" spans="1:7" x14ac:dyDescent="0.2">
      <c r="A58" s="94" t="s">
        <v>292</v>
      </c>
      <c r="B58" s="98" t="s">
        <v>162</v>
      </c>
      <c r="C58" s="98">
        <v>4453.8</v>
      </c>
      <c r="D58" s="99">
        <f t="shared" si="0"/>
        <v>0.17125455167667042</v>
      </c>
      <c r="E58" s="97">
        <f>+D58-E62</f>
        <v>0.13713668295721521</v>
      </c>
      <c r="F58" s="88"/>
    </row>
    <row r="59" spans="1:7" x14ac:dyDescent="0.2">
      <c r="A59" s="94" t="s">
        <v>293</v>
      </c>
      <c r="B59" s="94" t="s">
        <v>294</v>
      </c>
      <c r="C59" s="94">
        <v>1641</v>
      </c>
      <c r="D59" s="100">
        <f t="shared" si="0"/>
        <v>6.3098639207287296E-2</v>
      </c>
    </row>
    <row r="60" spans="1:7" x14ac:dyDescent="0.2">
      <c r="A60" s="94" t="s">
        <v>295</v>
      </c>
      <c r="B60" s="94" t="s">
        <v>296</v>
      </c>
      <c r="C60" s="94">
        <v>930</v>
      </c>
      <c r="D60" s="100">
        <f t="shared" si="0"/>
        <v>3.575974068420304E-2</v>
      </c>
    </row>
    <row r="61" spans="1:7" x14ac:dyDescent="0.2">
      <c r="A61" s="94" t="s">
        <v>297</v>
      </c>
      <c r="B61" s="94" t="s">
        <v>298</v>
      </c>
      <c r="C61" s="94">
        <v>729.4</v>
      </c>
      <c r="D61" s="100">
        <f t="shared" si="0"/>
        <v>2.8046403069954508E-2</v>
      </c>
      <c r="E61" s="96" t="s">
        <v>317</v>
      </c>
    </row>
    <row r="62" spans="1:7" x14ac:dyDescent="0.2">
      <c r="A62" s="94" t="s">
        <v>299</v>
      </c>
      <c r="B62" s="94" t="s">
        <v>300</v>
      </c>
      <c r="C62" s="94">
        <v>200.7</v>
      </c>
      <c r="D62" s="100">
        <f t="shared" si="0"/>
        <v>7.7171827476554293E-3</v>
      </c>
      <c r="E62" s="97">
        <f>+D62+D65+D68</f>
        <v>3.411786871945522E-2</v>
      </c>
      <c r="G62" s="105"/>
    </row>
    <row r="63" spans="1:7" x14ac:dyDescent="0.2">
      <c r="A63" s="94" t="s">
        <v>301</v>
      </c>
      <c r="B63" s="94" t="s">
        <v>302</v>
      </c>
      <c r="C63" s="94">
        <v>711</v>
      </c>
      <c r="D63" s="100">
        <f t="shared" si="0"/>
        <v>2.7338898523084257E-2</v>
      </c>
    </row>
    <row r="64" spans="1:7" x14ac:dyDescent="0.2">
      <c r="A64" s="94" t="s">
        <v>303</v>
      </c>
      <c r="B64" s="94" t="s">
        <v>298</v>
      </c>
      <c r="C64" s="94">
        <v>503.5</v>
      </c>
      <c r="D64" s="100">
        <f t="shared" si="0"/>
        <v>1.9360246703759385E-2</v>
      </c>
    </row>
    <row r="65" spans="1:4" x14ac:dyDescent="0.2">
      <c r="A65" s="94" t="s">
        <v>304</v>
      </c>
      <c r="B65" s="94" t="s">
        <v>300</v>
      </c>
      <c r="C65" s="94">
        <v>207.5</v>
      </c>
      <c r="D65" s="100">
        <f t="shared" si="0"/>
        <v>7.9786518193248716E-3</v>
      </c>
    </row>
    <row r="66" spans="1:4" x14ac:dyDescent="0.2">
      <c r="A66" s="94" t="s">
        <v>305</v>
      </c>
      <c r="B66" s="94" t="s">
        <v>306</v>
      </c>
      <c r="C66" s="94">
        <v>2812.7</v>
      </c>
      <c r="D66" s="100">
        <f t="shared" si="0"/>
        <v>0.10815206733597621</v>
      </c>
    </row>
    <row r="67" spans="1:4" x14ac:dyDescent="0.2">
      <c r="A67" s="94" t="s">
        <v>307</v>
      </c>
      <c r="B67" s="94" t="s">
        <v>308</v>
      </c>
      <c r="C67" s="94">
        <v>2333.6999999999998</v>
      </c>
      <c r="D67" s="100">
        <f t="shared" si="0"/>
        <v>8.9733878316908197E-2</v>
      </c>
    </row>
    <row r="68" spans="1:4" x14ac:dyDescent="0.2">
      <c r="A68" s="94" t="s">
        <v>309</v>
      </c>
      <c r="B68" s="94" t="s">
        <v>310</v>
      </c>
      <c r="C68" s="94">
        <v>479.1</v>
      </c>
      <c r="D68" s="100">
        <f t="shared" si="0"/>
        <v>1.8422034152474918E-2</v>
      </c>
    </row>
    <row r="69" spans="1:4" ht="16" x14ac:dyDescent="0.25">
      <c r="A69" s="155" t="s">
        <v>311</v>
      </c>
      <c r="B69" s="152"/>
      <c r="C69" s="152"/>
      <c r="D69" s="152"/>
    </row>
    <row r="70" spans="1:4" x14ac:dyDescent="0.2">
      <c r="A70" s="151" t="s">
        <v>312</v>
      </c>
      <c r="B70" s="152"/>
      <c r="C70" s="152"/>
      <c r="D70" s="152"/>
    </row>
    <row r="71" spans="1:4" x14ac:dyDescent="0.2">
      <c r="A71" s="151" t="s">
        <v>313</v>
      </c>
      <c r="B71" s="152"/>
      <c r="C71" s="152"/>
      <c r="D71" s="152"/>
    </row>
    <row r="72" spans="1:4" x14ac:dyDescent="0.2">
      <c r="A72" s="151" t="s">
        <v>314</v>
      </c>
      <c r="B72" s="152"/>
      <c r="C72" s="152"/>
      <c r="D72" s="152"/>
    </row>
    <row r="73" spans="1:4" x14ac:dyDescent="0.2">
      <c r="A73" s="151" t="s">
        <v>315</v>
      </c>
      <c r="B73" s="152"/>
      <c r="C73" s="152"/>
      <c r="D73" s="152"/>
    </row>
    <row r="74" spans="1:4" x14ac:dyDescent="0.2">
      <c r="A74" s="151" t="s">
        <v>316</v>
      </c>
      <c r="B74" s="152"/>
      <c r="C74" s="152"/>
      <c r="D74" s="152"/>
    </row>
  </sheetData>
  <mergeCells count="10">
    <mergeCell ref="A71:D71"/>
    <mergeCell ref="A72:D72"/>
    <mergeCell ref="A73:D73"/>
    <mergeCell ref="A74:D74"/>
    <mergeCell ref="A1:C1"/>
    <mergeCell ref="A2:C2"/>
    <mergeCell ref="A3:C3"/>
    <mergeCell ref="A4:C4"/>
    <mergeCell ref="A69:D69"/>
    <mergeCell ref="A70:D7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6F18-60C2-1345-90A3-059D98D50F69}">
  <dimension ref="A1:H923"/>
  <sheetViews>
    <sheetView showGridLines="0" topLeftCell="A186" workbookViewId="0">
      <selection activeCell="D935" sqref="D935"/>
    </sheetView>
  </sheetViews>
  <sheetFormatPr baseColWidth="10" defaultRowHeight="15" x14ac:dyDescent="0.2"/>
  <cols>
    <col min="1" max="1" width="11.1640625" bestFit="1" customWidth="1"/>
    <col min="2" max="2" width="7.83203125" bestFit="1" customWidth="1"/>
    <col min="3" max="3" width="70" bestFit="1" customWidth="1"/>
    <col min="4" max="4" width="34.6640625" bestFit="1" customWidth="1"/>
    <col min="5" max="5" width="34.5" bestFit="1" customWidth="1"/>
    <col min="6" max="6" width="14.1640625" bestFit="1" customWidth="1"/>
    <col min="7" max="7" width="7.1640625" bestFit="1" customWidth="1"/>
    <col min="8" max="8" width="8.6640625" bestFit="1" customWidth="1"/>
  </cols>
  <sheetData>
    <row r="1" spans="1:8" x14ac:dyDescent="0.2">
      <c r="A1" s="24" t="s">
        <v>76</v>
      </c>
      <c r="B1" s="23" t="s">
        <v>80</v>
      </c>
      <c r="C1" s="23" t="s">
        <v>73</v>
      </c>
      <c r="D1" s="24" t="s">
        <v>0</v>
      </c>
      <c r="E1" s="24" t="s">
        <v>72</v>
      </c>
      <c r="F1" s="24" t="s">
        <v>127</v>
      </c>
      <c r="G1" s="24" t="s">
        <v>71</v>
      </c>
      <c r="H1" s="25" t="s">
        <v>74</v>
      </c>
    </row>
    <row r="2" spans="1:8" hidden="1" x14ac:dyDescent="0.2">
      <c r="A2" s="20" t="str">
        <f>+IFERROR(VLOOKUP(C2,Tabella4[#All],3,FALSE),"")</f>
        <v/>
      </c>
      <c r="B2" s="19" t="str">
        <f>+IFERROR(IF(VLOOKUP(C2,Tabella4[#All],2,FALSE)=0,"",VLOOKUP(C2,Tabella4[#All],2,FALSE)),"")</f>
        <v/>
      </c>
      <c r="C2" s="19" t="s">
        <v>192</v>
      </c>
      <c r="D2" s="20" t="s">
        <v>1</v>
      </c>
      <c r="E2" s="20" t="s">
        <v>54</v>
      </c>
      <c r="F2" s="20" t="s">
        <v>128</v>
      </c>
      <c r="G2" s="20">
        <v>2022</v>
      </c>
      <c r="H2" s="42">
        <v>100</v>
      </c>
    </row>
    <row r="3" spans="1:8" hidden="1" x14ac:dyDescent="0.2">
      <c r="A3" s="20" t="str">
        <f>+IFERROR(VLOOKUP(C3,Tabella4[#All],3,FALSE),"")</f>
        <v/>
      </c>
      <c r="B3" s="19" t="str">
        <f>+IFERROR(IF(VLOOKUP(C3,Tabella4[#All],2,FALSE)=0,"",VLOOKUP(C3,Tabella4[#All],2,FALSE)),"")</f>
        <v/>
      </c>
      <c r="C3" s="19" t="s">
        <v>192</v>
      </c>
      <c r="D3" s="20" t="s">
        <v>1</v>
      </c>
      <c r="E3" s="20" t="s">
        <v>45</v>
      </c>
      <c r="F3" s="20" t="s">
        <v>129</v>
      </c>
      <c r="G3" s="20">
        <v>2022</v>
      </c>
      <c r="H3" s="42">
        <v>100</v>
      </c>
    </row>
    <row r="4" spans="1:8" hidden="1" x14ac:dyDescent="0.2">
      <c r="A4" s="20" t="str">
        <f>+IFERROR(VLOOKUP(C4,Tabella4[#All],3,FALSE),"")</f>
        <v/>
      </c>
      <c r="B4" s="19" t="str">
        <f>+IFERROR(IF(VLOOKUP(C4,Tabella4[#All],2,FALSE)=0,"",VLOOKUP(C4,Tabella4[#All],2,FALSE)),"")</f>
        <v/>
      </c>
      <c r="C4" s="19" t="s">
        <v>192</v>
      </c>
      <c r="D4" s="20" t="s">
        <v>1</v>
      </c>
      <c r="E4" s="20" t="s">
        <v>46</v>
      </c>
      <c r="F4" s="20" t="s">
        <v>130</v>
      </c>
      <c r="G4" s="20">
        <v>2022</v>
      </c>
      <c r="H4" s="42">
        <v>100</v>
      </c>
    </row>
    <row r="5" spans="1:8" hidden="1" x14ac:dyDescent="0.2">
      <c r="A5" s="20" t="str">
        <f>+IFERROR(VLOOKUP(C5,Tabella4[#All],3,FALSE),"")</f>
        <v/>
      </c>
      <c r="B5" s="19" t="str">
        <f>+IFERROR(IF(VLOOKUP(C5,Tabella4[#All],2,FALSE)=0,"",VLOOKUP(C5,Tabella4[#All],2,FALSE)),"")</f>
        <v/>
      </c>
      <c r="C5" s="19" t="s">
        <v>192</v>
      </c>
      <c r="D5" s="20" t="s">
        <v>1</v>
      </c>
      <c r="E5" s="20" t="s">
        <v>44</v>
      </c>
      <c r="F5" s="20" t="s">
        <v>131</v>
      </c>
      <c r="G5" s="20">
        <v>2022</v>
      </c>
      <c r="H5" s="42"/>
    </row>
    <row r="6" spans="1:8" hidden="1" x14ac:dyDescent="0.2">
      <c r="A6" s="20" t="str">
        <f>+IFERROR(VLOOKUP(C6,Tabella4[#All],3,FALSE),"")</f>
        <v/>
      </c>
      <c r="B6" s="19" t="str">
        <f>+IFERROR(IF(VLOOKUP(C6,Tabella4[#All],2,FALSE)=0,"",VLOOKUP(C6,Tabella4[#All],2,FALSE)),"")</f>
        <v/>
      </c>
      <c r="C6" s="19" t="s">
        <v>192</v>
      </c>
      <c r="D6" s="20" t="s">
        <v>1</v>
      </c>
      <c r="E6" s="20" t="s">
        <v>42</v>
      </c>
      <c r="F6" s="20" t="s">
        <v>133</v>
      </c>
      <c r="G6" s="20">
        <v>2022</v>
      </c>
      <c r="H6" s="42">
        <v>100</v>
      </c>
    </row>
    <row r="7" spans="1:8" hidden="1" x14ac:dyDescent="0.2">
      <c r="A7" s="20" t="str">
        <f>+IFERROR(VLOOKUP(C7,Tabella4[#All],3,FALSE),"")</f>
        <v/>
      </c>
      <c r="B7" s="19" t="str">
        <f>+IFERROR(IF(VLOOKUP(C7,Tabella4[#All],2,FALSE)=0,"",VLOOKUP(C7,Tabella4[#All],2,FALSE)),"")</f>
        <v/>
      </c>
      <c r="C7" s="19" t="s">
        <v>192</v>
      </c>
      <c r="D7" s="20" t="s">
        <v>1</v>
      </c>
      <c r="E7" s="20" t="s">
        <v>43</v>
      </c>
      <c r="F7" s="20" t="s">
        <v>132</v>
      </c>
      <c r="G7" s="20">
        <v>2022</v>
      </c>
      <c r="H7" s="42"/>
    </row>
    <row r="8" spans="1:8" hidden="1" x14ac:dyDescent="0.2">
      <c r="A8" s="20" t="str">
        <f>+IFERROR(VLOOKUP(C8,Tabella4[#All],3,FALSE),"")</f>
        <v/>
      </c>
      <c r="B8" s="19" t="str">
        <f>+IFERROR(IF(VLOOKUP(C8,Tabella4[#All],2,FALSE)=0,"",VLOOKUP(C8,Tabella4[#All],2,FALSE)),"")</f>
        <v/>
      </c>
      <c r="C8" s="19" t="s">
        <v>192</v>
      </c>
      <c r="D8" s="20" t="s">
        <v>1</v>
      </c>
      <c r="E8" s="20" t="s">
        <v>56</v>
      </c>
      <c r="F8" s="20" t="s">
        <v>134</v>
      </c>
      <c r="G8" s="20">
        <v>2022</v>
      </c>
      <c r="H8" s="42">
        <v>100</v>
      </c>
    </row>
    <row r="9" spans="1:8" hidden="1" x14ac:dyDescent="0.2">
      <c r="A9" s="20" t="str">
        <f>+IFERROR(VLOOKUP(C9,Tabella4[#All],3,FALSE),"")</f>
        <v/>
      </c>
      <c r="B9" s="19" t="str">
        <f>+IFERROR(IF(VLOOKUP(C9,Tabella4[#All],2,FALSE)=0,"",VLOOKUP(C9,Tabella4[#All],2,FALSE)),"")</f>
        <v/>
      </c>
      <c r="C9" s="19" t="s">
        <v>192</v>
      </c>
      <c r="D9" s="20" t="s">
        <v>1</v>
      </c>
      <c r="E9" s="20" t="s">
        <v>50</v>
      </c>
      <c r="F9" s="20" t="s">
        <v>135</v>
      </c>
      <c r="G9" s="20">
        <v>2022</v>
      </c>
      <c r="H9" s="42">
        <v>100</v>
      </c>
    </row>
    <row r="10" spans="1:8" hidden="1" x14ac:dyDescent="0.2">
      <c r="A10" s="20" t="str">
        <f>+IFERROR(VLOOKUP(C10,Tabella4[#All],3,FALSE),"")</f>
        <v/>
      </c>
      <c r="B10" s="19" t="str">
        <f>+IFERROR(IF(VLOOKUP(C10,Tabella4[#All],2,FALSE)=0,"",VLOOKUP(C10,Tabella4[#All],2,FALSE)),"")</f>
        <v/>
      </c>
      <c r="C10" s="19" t="s">
        <v>192</v>
      </c>
      <c r="D10" s="20" t="s">
        <v>1</v>
      </c>
      <c r="E10" s="20" t="s">
        <v>47</v>
      </c>
      <c r="F10" s="20" t="s">
        <v>136</v>
      </c>
      <c r="G10" s="20">
        <v>2022</v>
      </c>
      <c r="H10" s="42">
        <v>100</v>
      </c>
    </row>
    <row r="11" spans="1:8" hidden="1" x14ac:dyDescent="0.2">
      <c r="A11" s="20" t="str">
        <f>+IFERROR(VLOOKUP(C11,Tabella4[#All],3,FALSE),"")</f>
        <v/>
      </c>
      <c r="B11" s="19" t="str">
        <f>+IFERROR(IF(VLOOKUP(C11,Tabella4[#All],2,FALSE)=0,"",VLOOKUP(C11,Tabella4[#All],2,FALSE)),"")</f>
        <v/>
      </c>
      <c r="C11" s="19" t="s">
        <v>192</v>
      </c>
      <c r="D11" s="20" t="s">
        <v>1</v>
      </c>
      <c r="E11" s="20" t="s">
        <v>110</v>
      </c>
      <c r="F11" s="20" t="s">
        <v>137</v>
      </c>
      <c r="G11" s="20">
        <v>2022</v>
      </c>
      <c r="H11" s="42">
        <v>100</v>
      </c>
    </row>
    <row r="12" spans="1:8" hidden="1" x14ac:dyDescent="0.2">
      <c r="A12" s="20" t="str">
        <f>+IFERROR(VLOOKUP(C12,Tabella4[#All],3,FALSE),"")</f>
        <v/>
      </c>
      <c r="B12" s="19" t="str">
        <f>+IFERROR(IF(VLOOKUP(C12,Tabella4[#All],2,FALSE)=0,"",VLOOKUP(C12,Tabella4[#All],2,FALSE)),"")</f>
        <v/>
      </c>
      <c r="C12" s="19" t="s">
        <v>192</v>
      </c>
      <c r="D12" s="20" t="s">
        <v>1</v>
      </c>
      <c r="E12" s="20" t="s">
        <v>58</v>
      </c>
      <c r="F12" s="20" t="s">
        <v>138</v>
      </c>
      <c r="G12" s="20">
        <v>2022</v>
      </c>
      <c r="H12" s="42">
        <v>100</v>
      </c>
    </row>
    <row r="13" spans="1:8" hidden="1" x14ac:dyDescent="0.2">
      <c r="A13" s="20" t="str">
        <f>+IFERROR(VLOOKUP(C13,Tabella4[#All],3,FALSE),"")</f>
        <v/>
      </c>
      <c r="B13" s="19" t="str">
        <f>+IFERROR(IF(VLOOKUP(C13,Tabella4[#All],2,FALSE)=0,"",VLOOKUP(C13,Tabella4[#All],2,FALSE)),"")</f>
        <v/>
      </c>
      <c r="C13" s="19" t="s">
        <v>192</v>
      </c>
      <c r="D13" s="20" t="s">
        <v>1</v>
      </c>
      <c r="E13" s="20" t="s">
        <v>48</v>
      </c>
      <c r="F13" s="20" t="s">
        <v>139</v>
      </c>
      <c r="G13" s="20">
        <v>2022</v>
      </c>
      <c r="H13" s="42">
        <v>100</v>
      </c>
    </row>
    <row r="14" spans="1:8" hidden="1" x14ac:dyDescent="0.2">
      <c r="A14" s="20" t="str">
        <f>+IFERROR(VLOOKUP(C14,Tabella4[#All],3,FALSE),"")</f>
        <v/>
      </c>
      <c r="B14" s="19" t="str">
        <f>+IFERROR(IF(VLOOKUP(C14,Tabella4[#All],2,FALSE)=0,"",VLOOKUP(C14,Tabella4[#All],2,FALSE)),"")</f>
        <v/>
      </c>
      <c r="C14" s="19" t="s">
        <v>192</v>
      </c>
      <c r="D14" s="20" t="s">
        <v>1</v>
      </c>
      <c r="E14" s="20" t="s">
        <v>51</v>
      </c>
      <c r="F14" s="20" t="s">
        <v>140</v>
      </c>
      <c r="G14" s="20">
        <v>2022</v>
      </c>
      <c r="H14" s="42">
        <v>100</v>
      </c>
    </row>
    <row r="15" spans="1:8" hidden="1" x14ac:dyDescent="0.2">
      <c r="A15" s="20" t="str">
        <f>+IFERROR(VLOOKUP(C15,Tabella4[#All],3,FALSE),"")</f>
        <v/>
      </c>
      <c r="B15" s="19" t="str">
        <f>+IFERROR(IF(VLOOKUP(C15,Tabella4[#All],2,FALSE)=0,"",VLOOKUP(C15,Tabella4[#All],2,FALSE)),"")</f>
        <v/>
      </c>
      <c r="C15" s="19" t="s">
        <v>192</v>
      </c>
      <c r="D15" s="20" t="s">
        <v>1</v>
      </c>
      <c r="E15" s="20" t="s">
        <v>59</v>
      </c>
      <c r="F15" s="20" t="s">
        <v>141</v>
      </c>
      <c r="G15" s="20">
        <v>2022</v>
      </c>
      <c r="H15" s="42"/>
    </row>
    <row r="16" spans="1:8" hidden="1" x14ac:dyDescent="0.2">
      <c r="A16" s="20" t="str">
        <f>+IFERROR(VLOOKUP(C16,Tabella4[#All],3,FALSE),"")</f>
        <v/>
      </c>
      <c r="B16" s="19" t="str">
        <f>+IFERROR(IF(VLOOKUP(C16,Tabella4[#All],2,FALSE)=0,"",VLOOKUP(C16,Tabella4[#All],2,FALSE)),"")</f>
        <v/>
      </c>
      <c r="C16" s="19" t="s">
        <v>192</v>
      </c>
      <c r="D16" s="20" t="s">
        <v>1</v>
      </c>
      <c r="E16" s="20" t="s">
        <v>59</v>
      </c>
      <c r="F16" s="20" t="s">
        <v>141</v>
      </c>
      <c r="G16" s="20">
        <v>2022</v>
      </c>
      <c r="H16" s="42"/>
    </row>
    <row r="17" spans="1:8" hidden="1" x14ac:dyDescent="0.2">
      <c r="A17" s="20" t="str">
        <f>+IFERROR(VLOOKUP(C17,Tabella4[#All],3,FALSE),"")</f>
        <v/>
      </c>
      <c r="B17" s="19" t="str">
        <f>+IFERROR(IF(VLOOKUP(C17,Tabella4[#All],2,FALSE)=0,"",VLOOKUP(C17,Tabella4[#All],2,FALSE)),"")</f>
        <v/>
      </c>
      <c r="C17" s="19" t="s">
        <v>192</v>
      </c>
      <c r="D17" s="20" t="s">
        <v>1</v>
      </c>
      <c r="E17" s="20" t="s">
        <v>52</v>
      </c>
      <c r="F17" s="20" t="s">
        <v>143</v>
      </c>
      <c r="G17" s="20">
        <v>2022</v>
      </c>
      <c r="H17" s="42">
        <v>100</v>
      </c>
    </row>
    <row r="18" spans="1:8" hidden="1" x14ac:dyDescent="0.2">
      <c r="A18" s="20" t="str">
        <f>+IFERROR(VLOOKUP(C18,Tabella4[#All],3,FALSE),"")</f>
        <v/>
      </c>
      <c r="B18" s="19" t="str">
        <f>+IFERROR(IF(VLOOKUP(C18,Tabella4[#All],2,FALSE)=0,"",VLOOKUP(C18,Tabella4[#All],2,FALSE)),"")</f>
        <v/>
      </c>
      <c r="C18" s="19" t="s">
        <v>192</v>
      </c>
      <c r="D18" s="20" t="s">
        <v>1</v>
      </c>
      <c r="E18" s="20" t="s">
        <v>53</v>
      </c>
      <c r="F18" s="20" t="s">
        <v>142</v>
      </c>
      <c r="G18" s="20">
        <v>2022</v>
      </c>
      <c r="H18" s="42">
        <v>100</v>
      </c>
    </row>
    <row r="19" spans="1:8" hidden="1" x14ac:dyDescent="0.2">
      <c r="A19" s="20" t="str">
        <f>+IFERROR(VLOOKUP(C19,Tabella4[#All],3,FALSE),"")</f>
        <v/>
      </c>
      <c r="B19" s="19" t="str">
        <f>+IFERROR(IF(VLOOKUP(C19,Tabella4[#All],2,FALSE)=0,"",VLOOKUP(C19,Tabella4[#All],2,FALSE)),"")</f>
        <v/>
      </c>
      <c r="C19" s="19" t="s">
        <v>192</v>
      </c>
      <c r="D19" s="20" t="s">
        <v>1</v>
      </c>
      <c r="E19" s="20" t="s">
        <v>60</v>
      </c>
      <c r="F19" s="20" t="s">
        <v>144</v>
      </c>
      <c r="G19" s="20">
        <v>2022</v>
      </c>
      <c r="H19" s="42">
        <v>100</v>
      </c>
    </row>
    <row r="20" spans="1:8" hidden="1" x14ac:dyDescent="0.2">
      <c r="A20" s="20" t="str">
        <f>+IFERROR(VLOOKUP(C20,Tabella4[#All],3,FALSE),"")</f>
        <v/>
      </c>
      <c r="B20" s="19" t="str">
        <f>+IFERROR(IF(VLOOKUP(C20,Tabella4[#All],2,FALSE)=0,"",VLOOKUP(C20,Tabella4[#All],2,FALSE)),"")</f>
        <v/>
      </c>
      <c r="C20" s="19" t="s">
        <v>192</v>
      </c>
      <c r="D20" s="20" t="s">
        <v>1</v>
      </c>
      <c r="E20" s="20" t="s">
        <v>55</v>
      </c>
      <c r="F20" s="20" t="s">
        <v>145</v>
      </c>
      <c r="G20" s="20">
        <v>2022</v>
      </c>
      <c r="H20" s="42">
        <v>100</v>
      </c>
    </row>
    <row r="21" spans="1:8" hidden="1" x14ac:dyDescent="0.2">
      <c r="A21" s="20" t="str">
        <f>+IFERROR(VLOOKUP(C21,Tabella4[#All],3,FALSE),"")</f>
        <v/>
      </c>
      <c r="B21" s="19" t="str">
        <f>+IFERROR(IF(VLOOKUP(C21,Tabella4[#All],2,FALSE)=0,"",VLOOKUP(C21,Tabella4[#All],2,FALSE)),"")</f>
        <v/>
      </c>
      <c r="C21" s="19" t="s">
        <v>192</v>
      </c>
      <c r="D21" s="20" t="s">
        <v>1</v>
      </c>
      <c r="E21" s="20" t="s">
        <v>49</v>
      </c>
      <c r="F21" s="20" t="s">
        <v>146</v>
      </c>
      <c r="G21" s="20">
        <v>2022</v>
      </c>
      <c r="H21" s="42">
        <v>100</v>
      </c>
    </row>
    <row r="22" spans="1:8" hidden="1" x14ac:dyDescent="0.2">
      <c r="A22" s="20" t="str">
        <f>+IFERROR(VLOOKUP(C22,Tabella4[#All],3,FALSE),"")</f>
        <v/>
      </c>
      <c r="B22" s="19" t="str">
        <f>+IFERROR(IF(VLOOKUP(C22,Tabella4[#All],2,FALSE)=0,"",VLOOKUP(C22,Tabella4[#All],2,FALSE)),"")</f>
        <v/>
      </c>
      <c r="C22" s="19" t="s">
        <v>192</v>
      </c>
      <c r="D22" s="20" t="s">
        <v>1</v>
      </c>
      <c r="E22" s="20" t="s">
        <v>57</v>
      </c>
      <c r="F22" s="20" t="s">
        <v>147</v>
      </c>
      <c r="G22" s="20">
        <v>2022</v>
      </c>
      <c r="H22" s="42">
        <v>100</v>
      </c>
    </row>
    <row r="23" spans="1:8" hidden="1" x14ac:dyDescent="0.2">
      <c r="A23" s="20" t="str">
        <f>+IFERROR(VLOOKUP(C23,Tabella4[#All],3,FALSE),"")</f>
        <v/>
      </c>
      <c r="B23" s="19" t="str">
        <f>+IFERROR(IF(VLOOKUP(C23,Tabella4[#All],2,FALSE)=0,"",VLOOKUP(C23,Tabella4[#All],2,FALSE)),"")</f>
        <v/>
      </c>
      <c r="C23" s="19" t="s">
        <v>192</v>
      </c>
      <c r="D23" s="20" t="s">
        <v>1</v>
      </c>
      <c r="E23" s="20" t="s">
        <v>61</v>
      </c>
      <c r="F23" s="20" t="s">
        <v>148</v>
      </c>
      <c r="G23" s="20">
        <v>2022</v>
      </c>
      <c r="H23" s="42">
        <v>100</v>
      </c>
    </row>
    <row r="24" spans="1:8" hidden="1" x14ac:dyDescent="0.2">
      <c r="A24" s="20" t="str">
        <f>+IFERROR(VLOOKUP(C24,Tabella4[#All],3,FALSE),"")</f>
        <v/>
      </c>
      <c r="B24" s="19" t="str">
        <f>+IFERROR(IF(VLOOKUP(C24,Tabella4[#All],2,FALSE)=0,"",VLOOKUP(C24,Tabella4[#All],2,FALSE)),"")</f>
        <v/>
      </c>
      <c r="C24" s="19" t="s">
        <v>192</v>
      </c>
      <c r="D24" s="20" t="s">
        <v>1</v>
      </c>
      <c r="E24" s="20" t="s">
        <v>62</v>
      </c>
      <c r="F24" s="20" t="s">
        <v>149</v>
      </c>
      <c r="G24" s="20">
        <v>2022</v>
      </c>
      <c r="H24" s="42"/>
    </row>
    <row r="25" spans="1:8" hidden="1" x14ac:dyDescent="0.2">
      <c r="A25" s="20" t="str">
        <f>+IFERROR(VLOOKUP(C25,Tabella4[#All],3,FALSE),"")</f>
        <v>Expenditure</v>
      </c>
      <c r="B25" s="19" t="str">
        <f>+IFERROR(IF(VLOOKUP(C25,Tabella4[#All],2,FALSE)=0,"",VLOOKUP(C25,Tabella4[#All],2,FALSE)),"")</f>
        <v/>
      </c>
      <c r="C25" s="19" t="s">
        <v>12</v>
      </c>
      <c r="D25" s="20" t="s">
        <v>1</v>
      </c>
      <c r="E25" s="20" t="s">
        <v>54</v>
      </c>
      <c r="F25" s="20" t="s">
        <v>128</v>
      </c>
      <c r="G25" s="20">
        <v>2022</v>
      </c>
      <c r="H25" s="42">
        <v>64.7</v>
      </c>
    </row>
    <row r="26" spans="1:8" hidden="1" x14ac:dyDescent="0.2">
      <c r="A26" s="20" t="str">
        <f>+IFERROR(VLOOKUP(C26,Tabella4[#All],3,FALSE),"")</f>
        <v>Expenditure</v>
      </c>
      <c r="B26" s="19" t="str">
        <f>+IFERROR(IF(VLOOKUP(C26,Tabella4[#All],2,FALSE)=0,"",VLOOKUP(C26,Tabella4[#All],2,FALSE)),"")</f>
        <v/>
      </c>
      <c r="C26" s="19" t="s">
        <v>12</v>
      </c>
      <c r="D26" s="20" t="s">
        <v>1</v>
      </c>
      <c r="E26" s="20" t="s">
        <v>45</v>
      </c>
      <c r="F26" s="20" t="s">
        <v>129</v>
      </c>
      <c r="G26" s="20">
        <v>2022</v>
      </c>
      <c r="H26" s="42">
        <v>66.2</v>
      </c>
    </row>
    <row r="27" spans="1:8" hidden="1" x14ac:dyDescent="0.2">
      <c r="A27" s="20" t="str">
        <f>+IFERROR(VLOOKUP(C27,Tabella4[#All],3,FALSE),"")</f>
        <v>Expenditure</v>
      </c>
      <c r="B27" s="19" t="str">
        <f>+IFERROR(IF(VLOOKUP(C27,Tabella4[#All],2,FALSE)=0,"",VLOOKUP(C27,Tabella4[#All],2,FALSE)),"")</f>
        <v/>
      </c>
      <c r="C27" s="19" t="s">
        <v>12</v>
      </c>
      <c r="D27" s="20" t="s">
        <v>1</v>
      </c>
      <c r="E27" s="20" t="s">
        <v>46</v>
      </c>
      <c r="F27" s="20" t="s">
        <v>130</v>
      </c>
      <c r="G27" s="20">
        <v>2022</v>
      </c>
      <c r="H27" s="42">
        <v>58.6</v>
      </c>
    </row>
    <row r="28" spans="1:8" hidden="1" x14ac:dyDescent="0.2">
      <c r="A28" s="20" t="str">
        <f>+IFERROR(VLOOKUP(C28,Tabella4[#All],3,FALSE),"")</f>
        <v>Expenditure</v>
      </c>
      <c r="B28" s="19" t="str">
        <f>+IFERROR(IF(VLOOKUP(C28,Tabella4[#All],2,FALSE)=0,"",VLOOKUP(C28,Tabella4[#All],2,FALSE)),"")</f>
        <v/>
      </c>
      <c r="C28" s="19" t="s">
        <v>12</v>
      </c>
      <c r="D28" s="20" t="s">
        <v>1</v>
      </c>
      <c r="E28" s="20" t="s">
        <v>44</v>
      </c>
      <c r="F28" s="20" t="s">
        <v>131</v>
      </c>
      <c r="G28" s="20">
        <v>2022</v>
      </c>
      <c r="H28" s="42"/>
    </row>
    <row r="29" spans="1:8" hidden="1" x14ac:dyDescent="0.2">
      <c r="A29" s="20" t="str">
        <f>+IFERROR(VLOOKUP(C29,Tabella4[#All],3,FALSE),"")</f>
        <v>Expenditure</v>
      </c>
      <c r="B29" s="19" t="str">
        <f>+IFERROR(IF(VLOOKUP(C29,Tabella4[#All],2,FALSE)=0,"",VLOOKUP(C29,Tabella4[#All],2,FALSE)),"")</f>
        <v/>
      </c>
      <c r="C29" s="19" t="s">
        <v>12</v>
      </c>
      <c r="D29" s="20" t="s">
        <v>1</v>
      </c>
      <c r="E29" s="20" t="s">
        <v>42</v>
      </c>
      <c r="F29" s="20" t="s">
        <v>133</v>
      </c>
      <c r="G29" s="20">
        <v>2022</v>
      </c>
      <c r="H29" s="42">
        <v>65.599999999999994</v>
      </c>
    </row>
    <row r="30" spans="1:8" hidden="1" x14ac:dyDescent="0.2">
      <c r="A30" s="20" t="str">
        <f>+IFERROR(VLOOKUP(C30,Tabella4[#All],3,FALSE),"")</f>
        <v>Expenditure</v>
      </c>
      <c r="B30" s="19" t="str">
        <f>+IFERROR(IF(VLOOKUP(C30,Tabella4[#All],2,FALSE)=0,"",VLOOKUP(C30,Tabella4[#All],2,FALSE)),"")</f>
        <v/>
      </c>
      <c r="C30" s="19" t="s">
        <v>12</v>
      </c>
      <c r="D30" s="20" t="s">
        <v>1</v>
      </c>
      <c r="E30" s="20" t="s">
        <v>43</v>
      </c>
      <c r="F30" s="20" t="s">
        <v>132</v>
      </c>
      <c r="G30" s="20">
        <v>2022</v>
      </c>
      <c r="H30" s="42"/>
    </row>
    <row r="31" spans="1:8" hidden="1" x14ac:dyDescent="0.2">
      <c r="A31" s="20" t="str">
        <f>+IFERROR(VLOOKUP(C31,Tabella4[#All],3,FALSE),"")</f>
        <v>Expenditure</v>
      </c>
      <c r="B31" s="19" t="str">
        <f>+IFERROR(IF(VLOOKUP(C31,Tabella4[#All],2,FALSE)=0,"",VLOOKUP(C31,Tabella4[#All],2,FALSE)),"")</f>
        <v/>
      </c>
      <c r="C31" s="19" t="s">
        <v>12</v>
      </c>
      <c r="D31" s="20" t="s">
        <v>1</v>
      </c>
      <c r="E31" s="20" t="s">
        <v>56</v>
      </c>
      <c r="F31" s="20" t="s">
        <v>134</v>
      </c>
      <c r="G31" s="20">
        <v>2022</v>
      </c>
      <c r="H31" s="42">
        <v>67.400000000000006</v>
      </c>
    </row>
    <row r="32" spans="1:8" hidden="1" x14ac:dyDescent="0.2">
      <c r="A32" s="20" t="str">
        <f>+IFERROR(VLOOKUP(C32,Tabella4[#All],3,FALSE),"")</f>
        <v>Expenditure</v>
      </c>
      <c r="B32" s="19" t="str">
        <f>+IFERROR(IF(VLOOKUP(C32,Tabella4[#All],2,FALSE)=0,"",VLOOKUP(C32,Tabella4[#All],2,FALSE)),"")</f>
        <v/>
      </c>
      <c r="C32" s="19" t="s">
        <v>12</v>
      </c>
      <c r="D32" s="20" t="s">
        <v>1</v>
      </c>
      <c r="E32" s="20" t="s">
        <v>50</v>
      </c>
      <c r="F32" s="20" t="s">
        <v>135</v>
      </c>
      <c r="G32" s="20">
        <v>2022</v>
      </c>
      <c r="H32" s="42">
        <v>69.2</v>
      </c>
    </row>
    <row r="33" spans="1:8" hidden="1" x14ac:dyDescent="0.2">
      <c r="A33" s="20" t="str">
        <f>+IFERROR(VLOOKUP(C33,Tabella4[#All],3,FALSE),"")</f>
        <v>Expenditure</v>
      </c>
      <c r="B33" s="19" t="str">
        <f>+IFERROR(IF(VLOOKUP(C33,Tabella4[#All],2,FALSE)=0,"",VLOOKUP(C33,Tabella4[#All],2,FALSE)),"")</f>
        <v/>
      </c>
      <c r="C33" s="19" t="s">
        <v>12</v>
      </c>
      <c r="D33" s="20" t="s">
        <v>1</v>
      </c>
      <c r="E33" s="20" t="s">
        <v>47</v>
      </c>
      <c r="F33" s="20" t="s">
        <v>136</v>
      </c>
      <c r="G33" s="20">
        <v>2022</v>
      </c>
      <c r="H33" s="42">
        <v>65</v>
      </c>
    </row>
    <row r="34" spans="1:8" hidden="1" x14ac:dyDescent="0.2">
      <c r="A34" s="20" t="str">
        <f>+IFERROR(VLOOKUP(C34,Tabella4[#All],3,FALSE),"")</f>
        <v>Expenditure</v>
      </c>
      <c r="B34" s="19" t="str">
        <f>+IFERROR(IF(VLOOKUP(C34,Tabella4[#All],2,FALSE)=0,"",VLOOKUP(C34,Tabella4[#All],2,FALSE)),"")</f>
        <v/>
      </c>
      <c r="C34" s="19" t="s">
        <v>12</v>
      </c>
      <c r="D34" s="20" t="s">
        <v>1</v>
      </c>
      <c r="E34" s="20" t="s">
        <v>110</v>
      </c>
      <c r="F34" s="20" t="s">
        <v>137</v>
      </c>
      <c r="G34" s="20">
        <v>2022</v>
      </c>
      <c r="H34" s="42">
        <v>78.3</v>
      </c>
    </row>
    <row r="35" spans="1:8" hidden="1" x14ac:dyDescent="0.2">
      <c r="A35" s="20" t="str">
        <f>+IFERROR(VLOOKUP(C35,Tabella4[#All],3,FALSE),"")</f>
        <v>Expenditure</v>
      </c>
      <c r="B35" s="19" t="str">
        <f>+IFERROR(IF(VLOOKUP(C35,Tabella4[#All],2,FALSE)=0,"",VLOOKUP(C35,Tabella4[#All],2,FALSE)),"")</f>
        <v/>
      </c>
      <c r="C35" s="19" t="s">
        <v>12</v>
      </c>
      <c r="D35" s="20" t="s">
        <v>1</v>
      </c>
      <c r="E35" s="20" t="s">
        <v>58</v>
      </c>
      <c r="F35" s="20" t="s">
        <v>138</v>
      </c>
      <c r="G35" s="20">
        <v>2022</v>
      </c>
      <c r="H35" s="42">
        <v>68.8</v>
      </c>
    </row>
    <row r="36" spans="1:8" hidden="1" x14ac:dyDescent="0.2">
      <c r="A36" s="20" t="str">
        <f>+IFERROR(VLOOKUP(C36,Tabella4[#All],3,FALSE),"")</f>
        <v>Expenditure</v>
      </c>
      <c r="B36" s="19" t="str">
        <f>+IFERROR(IF(VLOOKUP(C36,Tabella4[#All],2,FALSE)=0,"",VLOOKUP(C36,Tabella4[#All],2,FALSE)),"")</f>
        <v/>
      </c>
      <c r="C36" s="19" t="s">
        <v>12</v>
      </c>
      <c r="D36" s="20" t="s">
        <v>1</v>
      </c>
      <c r="E36" s="20" t="s">
        <v>48</v>
      </c>
      <c r="F36" s="20" t="s">
        <v>139</v>
      </c>
      <c r="G36" s="20">
        <v>2022</v>
      </c>
      <c r="H36" s="42">
        <v>32.1</v>
      </c>
    </row>
    <row r="37" spans="1:8" hidden="1" x14ac:dyDescent="0.2">
      <c r="A37" s="20" t="str">
        <f>+IFERROR(VLOOKUP(C37,Tabella4[#All],3,FALSE),"")</f>
        <v>Expenditure</v>
      </c>
      <c r="B37" s="19" t="str">
        <f>+IFERROR(IF(VLOOKUP(C37,Tabella4[#All],2,FALSE)=0,"",VLOOKUP(C37,Tabella4[#All],2,FALSE)),"")</f>
        <v/>
      </c>
      <c r="C37" s="19" t="s">
        <v>12</v>
      </c>
      <c r="D37" s="20" t="s">
        <v>1</v>
      </c>
      <c r="E37" s="20" t="s">
        <v>51</v>
      </c>
      <c r="F37" s="20" t="s">
        <v>140</v>
      </c>
      <c r="G37" s="20">
        <v>2022</v>
      </c>
      <c r="H37" s="42">
        <v>70.900000000000006</v>
      </c>
    </row>
    <row r="38" spans="1:8" hidden="1" x14ac:dyDescent="0.2">
      <c r="A38" s="20" t="str">
        <f>+IFERROR(VLOOKUP(C38,Tabella4[#All],3,FALSE),"")</f>
        <v>Expenditure</v>
      </c>
      <c r="B38" s="19" t="str">
        <f>+IFERROR(IF(VLOOKUP(C38,Tabella4[#All],2,FALSE)=0,"",VLOOKUP(C38,Tabella4[#All],2,FALSE)),"")</f>
        <v/>
      </c>
      <c r="C38" s="19" t="s">
        <v>12</v>
      </c>
      <c r="D38" s="20" t="s">
        <v>1</v>
      </c>
      <c r="E38" s="20" t="s">
        <v>59</v>
      </c>
      <c r="F38" s="20" t="s">
        <v>141</v>
      </c>
      <c r="G38" s="20">
        <v>2022</v>
      </c>
      <c r="H38" s="42"/>
    </row>
    <row r="39" spans="1:8" hidden="1" x14ac:dyDescent="0.2">
      <c r="A39" s="20" t="str">
        <f>+IFERROR(VLOOKUP(C39,Tabella4[#All],3,FALSE),"")</f>
        <v>Expenditure</v>
      </c>
      <c r="B39" s="19" t="str">
        <f>+IFERROR(IF(VLOOKUP(C39,Tabella4[#All],2,FALSE)=0,"",VLOOKUP(C39,Tabella4[#All],2,FALSE)),"")</f>
        <v/>
      </c>
      <c r="C39" s="19" t="s">
        <v>12</v>
      </c>
      <c r="D39" s="20" t="s">
        <v>1</v>
      </c>
      <c r="E39" s="20" t="s">
        <v>59</v>
      </c>
      <c r="F39" s="20" t="s">
        <v>141</v>
      </c>
      <c r="G39" s="20">
        <v>2022</v>
      </c>
      <c r="H39" s="42"/>
    </row>
    <row r="40" spans="1:8" hidden="1" x14ac:dyDescent="0.2">
      <c r="A40" s="20" t="str">
        <f>+IFERROR(VLOOKUP(C40,Tabella4[#All],3,FALSE),"")</f>
        <v>Expenditure</v>
      </c>
      <c r="B40" s="19" t="str">
        <f>+IFERROR(IF(VLOOKUP(C40,Tabella4[#All],2,FALSE)=0,"",VLOOKUP(C40,Tabella4[#All],2,FALSE)),"")</f>
        <v/>
      </c>
      <c r="C40" s="19" t="s">
        <v>12</v>
      </c>
      <c r="D40" s="20" t="s">
        <v>1</v>
      </c>
      <c r="E40" s="20" t="s">
        <v>52</v>
      </c>
      <c r="F40" s="20" t="s">
        <v>143</v>
      </c>
      <c r="G40" s="20">
        <v>2022</v>
      </c>
      <c r="H40" s="42">
        <v>41.3</v>
      </c>
    </row>
    <row r="41" spans="1:8" hidden="1" x14ac:dyDescent="0.2">
      <c r="A41" s="20" t="str">
        <f>+IFERROR(VLOOKUP(C41,Tabella4[#All],3,FALSE),"")</f>
        <v>Expenditure</v>
      </c>
      <c r="B41" s="19" t="str">
        <f>+IFERROR(IF(VLOOKUP(C41,Tabella4[#All],2,FALSE)=0,"",VLOOKUP(C41,Tabella4[#All],2,FALSE)),"")</f>
        <v/>
      </c>
      <c r="C41" s="19" t="s">
        <v>12</v>
      </c>
      <c r="D41" s="20" t="s">
        <v>1</v>
      </c>
      <c r="E41" s="20" t="s">
        <v>53</v>
      </c>
      <c r="F41" s="20" t="s">
        <v>142</v>
      </c>
      <c r="G41" s="20">
        <v>2022</v>
      </c>
      <c r="H41" s="42">
        <v>59.9</v>
      </c>
    </row>
    <row r="42" spans="1:8" hidden="1" x14ac:dyDescent="0.2">
      <c r="A42" s="20" t="str">
        <f>+IFERROR(VLOOKUP(C42,Tabella4[#All],3,FALSE),"")</f>
        <v>Expenditure</v>
      </c>
      <c r="B42" s="19" t="str">
        <f>+IFERROR(IF(VLOOKUP(C42,Tabella4[#All],2,FALSE)=0,"",VLOOKUP(C42,Tabella4[#All],2,FALSE)),"")</f>
        <v/>
      </c>
      <c r="C42" s="19" t="s">
        <v>12</v>
      </c>
      <c r="D42" s="20" t="s">
        <v>1</v>
      </c>
      <c r="E42" s="20" t="s">
        <v>60</v>
      </c>
      <c r="F42" s="20" t="s">
        <v>144</v>
      </c>
      <c r="G42" s="20">
        <v>2022</v>
      </c>
      <c r="H42" s="42">
        <v>43.9</v>
      </c>
    </row>
    <row r="43" spans="1:8" hidden="1" x14ac:dyDescent="0.2">
      <c r="A43" s="20" t="str">
        <f>+IFERROR(VLOOKUP(C43,Tabella4[#All],3,FALSE),"")</f>
        <v>Expenditure</v>
      </c>
      <c r="B43" s="19" t="str">
        <f>+IFERROR(IF(VLOOKUP(C43,Tabella4[#All],2,FALSE)=0,"",VLOOKUP(C43,Tabella4[#All],2,FALSE)),"")</f>
        <v/>
      </c>
      <c r="C43" s="19" t="s">
        <v>12</v>
      </c>
      <c r="D43" s="20" t="s">
        <v>1</v>
      </c>
      <c r="E43" s="20" t="s">
        <v>55</v>
      </c>
      <c r="F43" s="20" t="s">
        <v>145</v>
      </c>
      <c r="G43" s="20">
        <v>2022</v>
      </c>
      <c r="H43" s="42">
        <v>74.3</v>
      </c>
    </row>
    <row r="44" spans="1:8" hidden="1" x14ac:dyDescent="0.2">
      <c r="A44" s="20" t="str">
        <f>+IFERROR(VLOOKUP(C44,Tabella4[#All],3,FALSE),"")</f>
        <v>Expenditure</v>
      </c>
      <c r="B44" s="19" t="str">
        <f>+IFERROR(IF(VLOOKUP(C44,Tabella4[#All],2,FALSE)=0,"",VLOOKUP(C44,Tabella4[#All],2,FALSE)),"")</f>
        <v/>
      </c>
      <c r="C44" s="19" t="s">
        <v>12</v>
      </c>
      <c r="D44" s="20" t="s">
        <v>1</v>
      </c>
      <c r="E44" s="20" t="s">
        <v>49</v>
      </c>
      <c r="F44" s="20" t="s">
        <v>146</v>
      </c>
      <c r="G44" s="20">
        <v>2022</v>
      </c>
      <c r="H44" s="42">
        <v>69.2</v>
      </c>
    </row>
    <row r="45" spans="1:8" hidden="1" x14ac:dyDescent="0.2">
      <c r="A45" s="20" t="str">
        <f>+IFERROR(VLOOKUP(C45,Tabella4[#All],3,FALSE),"")</f>
        <v>Expenditure</v>
      </c>
      <c r="B45" s="19" t="str">
        <f>+IFERROR(IF(VLOOKUP(C45,Tabella4[#All],2,FALSE)=0,"",VLOOKUP(C45,Tabella4[#All],2,FALSE)),"")</f>
        <v/>
      </c>
      <c r="C45" s="19" t="s">
        <v>12</v>
      </c>
      <c r="D45" s="20" t="s">
        <v>1</v>
      </c>
      <c r="E45" s="20" t="s">
        <v>57</v>
      </c>
      <c r="F45" s="20" t="s">
        <v>147</v>
      </c>
      <c r="G45" s="20">
        <v>2022</v>
      </c>
      <c r="H45" s="42">
        <v>61.3</v>
      </c>
    </row>
    <row r="46" spans="1:8" hidden="1" x14ac:dyDescent="0.2">
      <c r="A46" s="20" t="str">
        <f>+IFERROR(VLOOKUP(C46,Tabella4[#All],3,FALSE),"")</f>
        <v>Expenditure</v>
      </c>
      <c r="B46" s="19" t="str">
        <f>+IFERROR(IF(VLOOKUP(C46,Tabella4[#All],2,FALSE)=0,"",VLOOKUP(C46,Tabella4[#All],2,FALSE)),"")</f>
        <v/>
      </c>
      <c r="C46" s="19" t="s">
        <v>12</v>
      </c>
      <c r="D46" s="20" t="s">
        <v>1</v>
      </c>
      <c r="E46" s="20" t="s">
        <v>61</v>
      </c>
      <c r="F46" s="20" t="s">
        <v>148</v>
      </c>
      <c r="G46" s="20">
        <v>2022</v>
      </c>
      <c r="H46" s="42">
        <v>56.8</v>
      </c>
    </row>
    <row r="47" spans="1:8" hidden="1" x14ac:dyDescent="0.2">
      <c r="A47" s="20" t="str">
        <f>+IFERROR(VLOOKUP(C47,Tabella4[#All],3,FALSE),"")</f>
        <v>Expenditure</v>
      </c>
      <c r="B47" s="19" t="str">
        <f>+IFERROR(IF(VLOOKUP(C47,Tabella4[#All],2,FALSE)=0,"",VLOOKUP(C47,Tabella4[#All],2,FALSE)),"")</f>
        <v/>
      </c>
      <c r="C47" s="19" t="s">
        <v>12</v>
      </c>
      <c r="D47" s="20" t="s">
        <v>1</v>
      </c>
      <c r="E47" s="20" t="s">
        <v>62</v>
      </c>
      <c r="F47" s="20" t="s">
        <v>149</v>
      </c>
      <c r="G47" s="20">
        <v>2022</v>
      </c>
      <c r="H47" s="42"/>
    </row>
    <row r="48" spans="1:8" hidden="1" x14ac:dyDescent="0.2">
      <c r="A48" s="20" t="str">
        <f>+IFERROR(VLOOKUP(C48,Tabella4[#All],3,FALSE),"")</f>
        <v>Expenditure</v>
      </c>
      <c r="B48" s="19" t="str">
        <f>+IFERROR(IF(VLOOKUP(C48,Tabella4[#All],2,FALSE)=0,"",VLOOKUP(C48,Tabella4[#All],2,FALSE)),"")</f>
        <v/>
      </c>
      <c r="C48" s="19" t="s">
        <v>25</v>
      </c>
      <c r="D48" s="20" t="s">
        <v>1</v>
      </c>
      <c r="E48" s="20" t="s">
        <v>54</v>
      </c>
      <c r="F48" s="20" t="s">
        <v>128</v>
      </c>
      <c r="G48" s="20">
        <v>2022</v>
      </c>
      <c r="H48" s="42"/>
    </row>
    <row r="49" spans="1:8" hidden="1" x14ac:dyDescent="0.2">
      <c r="A49" s="20" t="str">
        <f>+IFERROR(VLOOKUP(C49,Tabella4[#All],3,FALSE),"")</f>
        <v>Expenditure</v>
      </c>
      <c r="B49" s="19" t="str">
        <f>+IFERROR(IF(VLOOKUP(C49,Tabella4[#All],2,FALSE)=0,"",VLOOKUP(C49,Tabella4[#All],2,FALSE)),"")</f>
        <v/>
      </c>
      <c r="C49" s="19" t="s">
        <v>25</v>
      </c>
      <c r="D49" s="20" t="s">
        <v>1</v>
      </c>
      <c r="E49" s="20" t="s">
        <v>45</v>
      </c>
      <c r="F49" s="20" t="s">
        <v>129</v>
      </c>
      <c r="G49" s="20">
        <v>2022</v>
      </c>
      <c r="H49" s="42"/>
    </row>
    <row r="50" spans="1:8" hidden="1" x14ac:dyDescent="0.2">
      <c r="A50" s="20" t="str">
        <f>+IFERROR(VLOOKUP(C50,Tabella4[#All],3,FALSE),"")</f>
        <v>Expenditure</v>
      </c>
      <c r="B50" s="19" t="str">
        <f>+IFERROR(IF(VLOOKUP(C50,Tabella4[#All],2,FALSE)=0,"",VLOOKUP(C50,Tabella4[#All],2,FALSE)),"")</f>
        <v/>
      </c>
      <c r="C50" s="19" t="s">
        <v>25</v>
      </c>
      <c r="D50" s="20" t="s">
        <v>1</v>
      </c>
      <c r="E50" s="20" t="s">
        <v>46</v>
      </c>
      <c r="F50" s="20" t="s">
        <v>130</v>
      </c>
      <c r="G50" s="20">
        <v>2022</v>
      </c>
      <c r="H50" s="42"/>
    </row>
    <row r="51" spans="1:8" hidden="1" x14ac:dyDescent="0.2">
      <c r="A51" s="20" t="str">
        <f>+IFERROR(VLOOKUP(C51,Tabella4[#All],3,FALSE),"")</f>
        <v>Expenditure</v>
      </c>
      <c r="B51" s="19" t="str">
        <f>+IFERROR(IF(VLOOKUP(C51,Tabella4[#All],2,FALSE)=0,"",VLOOKUP(C51,Tabella4[#All],2,FALSE)),"")</f>
        <v/>
      </c>
      <c r="C51" s="19" t="s">
        <v>25</v>
      </c>
      <c r="D51" s="20" t="s">
        <v>1</v>
      </c>
      <c r="E51" s="20" t="s">
        <v>44</v>
      </c>
      <c r="F51" s="20" t="s">
        <v>131</v>
      </c>
      <c r="G51" s="20">
        <v>2022</v>
      </c>
      <c r="H51" s="42"/>
    </row>
    <row r="52" spans="1:8" hidden="1" x14ac:dyDescent="0.2">
      <c r="A52" s="20" t="str">
        <f>+IFERROR(VLOOKUP(C52,Tabella4[#All],3,FALSE),"")</f>
        <v>Expenditure</v>
      </c>
      <c r="B52" s="19" t="str">
        <f>+IFERROR(IF(VLOOKUP(C52,Tabella4[#All],2,FALSE)=0,"",VLOOKUP(C52,Tabella4[#All],2,FALSE)),"")</f>
        <v/>
      </c>
      <c r="C52" s="19" t="s">
        <v>25</v>
      </c>
      <c r="D52" s="20" t="s">
        <v>1</v>
      </c>
      <c r="E52" s="20" t="s">
        <v>42</v>
      </c>
      <c r="F52" s="20" t="s">
        <v>133</v>
      </c>
      <c r="G52" s="20">
        <v>2022</v>
      </c>
      <c r="H52" s="42"/>
    </row>
    <row r="53" spans="1:8" hidden="1" x14ac:dyDescent="0.2">
      <c r="A53" s="20" t="str">
        <f>+IFERROR(VLOOKUP(C53,Tabella4[#All],3,FALSE),"")</f>
        <v>Expenditure</v>
      </c>
      <c r="B53" s="19" t="str">
        <f>+IFERROR(IF(VLOOKUP(C53,Tabella4[#All],2,FALSE)=0,"",VLOOKUP(C53,Tabella4[#All],2,FALSE)),"")</f>
        <v/>
      </c>
      <c r="C53" s="19" t="s">
        <v>25</v>
      </c>
      <c r="D53" s="20" t="s">
        <v>1</v>
      </c>
      <c r="E53" s="20" t="s">
        <v>43</v>
      </c>
      <c r="F53" s="20" t="s">
        <v>132</v>
      </c>
      <c r="G53" s="20">
        <v>2022</v>
      </c>
      <c r="H53" s="42"/>
    </row>
    <row r="54" spans="1:8" hidden="1" x14ac:dyDescent="0.2">
      <c r="A54" s="20" t="str">
        <f>+IFERROR(VLOOKUP(C54,Tabella4[#All],3,FALSE),"")</f>
        <v>Expenditure</v>
      </c>
      <c r="B54" s="19" t="str">
        <f>+IFERROR(IF(VLOOKUP(C54,Tabella4[#All],2,FALSE)=0,"",VLOOKUP(C54,Tabella4[#All],2,FALSE)),"")</f>
        <v/>
      </c>
      <c r="C54" s="19" t="s">
        <v>25</v>
      </c>
      <c r="D54" s="20" t="s">
        <v>1</v>
      </c>
      <c r="E54" s="20" t="s">
        <v>56</v>
      </c>
      <c r="F54" s="20" t="s">
        <v>134</v>
      </c>
      <c r="G54" s="20">
        <v>2022</v>
      </c>
      <c r="H54" s="42"/>
    </row>
    <row r="55" spans="1:8" hidden="1" x14ac:dyDescent="0.2">
      <c r="A55" s="20" t="str">
        <f>+IFERROR(VLOOKUP(C55,Tabella4[#All],3,FALSE),"")</f>
        <v>Expenditure</v>
      </c>
      <c r="B55" s="19" t="str">
        <f>+IFERROR(IF(VLOOKUP(C55,Tabella4[#All],2,FALSE)=0,"",VLOOKUP(C55,Tabella4[#All],2,FALSE)),"")</f>
        <v/>
      </c>
      <c r="C55" s="19" t="s">
        <v>25</v>
      </c>
      <c r="D55" s="20" t="s">
        <v>1</v>
      </c>
      <c r="E55" s="20" t="s">
        <v>50</v>
      </c>
      <c r="F55" s="20" t="s">
        <v>135</v>
      </c>
      <c r="G55" s="20">
        <v>2022</v>
      </c>
      <c r="H55" s="42"/>
    </row>
    <row r="56" spans="1:8" hidden="1" x14ac:dyDescent="0.2">
      <c r="A56" s="20" t="str">
        <f>+IFERROR(VLOOKUP(C56,Tabella4[#All],3,FALSE),"")</f>
        <v>Expenditure</v>
      </c>
      <c r="B56" s="19" t="str">
        <f>+IFERROR(IF(VLOOKUP(C56,Tabella4[#All],2,FALSE)=0,"",VLOOKUP(C56,Tabella4[#All],2,FALSE)),"")</f>
        <v/>
      </c>
      <c r="C56" s="19" t="s">
        <v>25</v>
      </c>
      <c r="D56" s="20" t="s">
        <v>1</v>
      </c>
      <c r="E56" s="20" t="s">
        <v>47</v>
      </c>
      <c r="F56" s="20" t="s">
        <v>136</v>
      </c>
      <c r="G56" s="20">
        <v>2022</v>
      </c>
      <c r="H56" s="42"/>
    </row>
    <row r="57" spans="1:8" hidden="1" x14ac:dyDescent="0.2">
      <c r="A57" s="20" t="str">
        <f>+IFERROR(VLOOKUP(C57,Tabella4[#All],3,FALSE),"")</f>
        <v>Expenditure</v>
      </c>
      <c r="B57" s="19" t="str">
        <f>+IFERROR(IF(VLOOKUP(C57,Tabella4[#All],2,FALSE)=0,"",VLOOKUP(C57,Tabella4[#All],2,FALSE)),"")</f>
        <v/>
      </c>
      <c r="C57" s="19" t="s">
        <v>25</v>
      </c>
      <c r="D57" s="20" t="s">
        <v>1</v>
      </c>
      <c r="E57" s="20" t="s">
        <v>110</v>
      </c>
      <c r="F57" s="20" t="s">
        <v>137</v>
      </c>
      <c r="G57" s="20">
        <v>2022</v>
      </c>
      <c r="H57" s="42"/>
    </row>
    <row r="58" spans="1:8" hidden="1" x14ac:dyDescent="0.2">
      <c r="A58" s="20" t="str">
        <f>+IFERROR(VLOOKUP(C58,Tabella4[#All],3,FALSE),"")</f>
        <v>Expenditure</v>
      </c>
      <c r="B58" s="19" t="str">
        <f>+IFERROR(IF(VLOOKUP(C58,Tabella4[#All],2,FALSE)=0,"",VLOOKUP(C58,Tabella4[#All],2,FALSE)),"")</f>
        <v/>
      </c>
      <c r="C58" s="19" t="s">
        <v>25</v>
      </c>
      <c r="D58" s="20" t="s">
        <v>1</v>
      </c>
      <c r="E58" s="20" t="s">
        <v>58</v>
      </c>
      <c r="F58" s="20" t="s">
        <v>138</v>
      </c>
      <c r="G58" s="20">
        <v>2022</v>
      </c>
      <c r="H58" s="42"/>
    </row>
    <row r="59" spans="1:8" hidden="1" x14ac:dyDescent="0.2">
      <c r="A59" s="20" t="str">
        <f>+IFERROR(VLOOKUP(C59,Tabella4[#All],3,FALSE),"")</f>
        <v>Expenditure</v>
      </c>
      <c r="B59" s="19" t="str">
        <f>+IFERROR(IF(VLOOKUP(C59,Tabella4[#All],2,FALSE)=0,"",VLOOKUP(C59,Tabella4[#All],2,FALSE)),"")</f>
        <v/>
      </c>
      <c r="C59" s="19" t="s">
        <v>25</v>
      </c>
      <c r="D59" s="20" t="s">
        <v>1</v>
      </c>
      <c r="E59" s="20" t="s">
        <v>48</v>
      </c>
      <c r="F59" s="20" t="s">
        <v>139</v>
      </c>
      <c r="G59" s="20">
        <v>2022</v>
      </c>
      <c r="H59" s="42"/>
    </row>
    <row r="60" spans="1:8" hidden="1" x14ac:dyDescent="0.2">
      <c r="A60" s="20" t="str">
        <f>+IFERROR(VLOOKUP(C60,Tabella4[#All],3,FALSE),"")</f>
        <v>Expenditure</v>
      </c>
      <c r="B60" s="19" t="str">
        <f>+IFERROR(IF(VLOOKUP(C60,Tabella4[#All],2,FALSE)=0,"",VLOOKUP(C60,Tabella4[#All],2,FALSE)),"")</f>
        <v/>
      </c>
      <c r="C60" s="19" t="s">
        <v>25</v>
      </c>
      <c r="D60" s="20" t="s">
        <v>1</v>
      </c>
      <c r="E60" s="20" t="s">
        <v>51</v>
      </c>
      <c r="F60" s="20" t="s">
        <v>140</v>
      </c>
      <c r="G60" s="20">
        <v>2022</v>
      </c>
      <c r="H60" s="42"/>
    </row>
    <row r="61" spans="1:8" hidden="1" x14ac:dyDescent="0.2">
      <c r="A61" s="20" t="str">
        <f>+IFERROR(VLOOKUP(C61,Tabella4[#All],3,FALSE),"")</f>
        <v>Expenditure</v>
      </c>
      <c r="B61" s="19" t="str">
        <f>+IFERROR(IF(VLOOKUP(C61,Tabella4[#All],2,FALSE)=0,"",VLOOKUP(C61,Tabella4[#All],2,FALSE)),"")</f>
        <v/>
      </c>
      <c r="C61" s="19" t="s">
        <v>25</v>
      </c>
      <c r="D61" s="20" t="s">
        <v>1</v>
      </c>
      <c r="E61" s="20" t="s">
        <v>59</v>
      </c>
      <c r="F61" s="20" t="s">
        <v>141</v>
      </c>
      <c r="G61" s="20">
        <v>2022</v>
      </c>
      <c r="H61" s="42"/>
    </row>
    <row r="62" spans="1:8" hidden="1" x14ac:dyDescent="0.2">
      <c r="A62" s="20" t="str">
        <f>+IFERROR(VLOOKUP(C62,Tabella4[#All],3,FALSE),"")</f>
        <v>Expenditure</v>
      </c>
      <c r="B62" s="19" t="str">
        <f>+IFERROR(IF(VLOOKUP(C62,Tabella4[#All],2,FALSE)=0,"",VLOOKUP(C62,Tabella4[#All],2,FALSE)),"")</f>
        <v/>
      </c>
      <c r="C62" s="19" t="s">
        <v>25</v>
      </c>
      <c r="D62" s="20" t="s">
        <v>1</v>
      </c>
      <c r="E62" s="20" t="s">
        <v>59</v>
      </c>
      <c r="F62" s="20" t="s">
        <v>141</v>
      </c>
      <c r="G62" s="20">
        <v>2022</v>
      </c>
      <c r="H62" s="42"/>
    </row>
    <row r="63" spans="1:8" hidden="1" x14ac:dyDescent="0.2">
      <c r="A63" s="20" t="str">
        <f>+IFERROR(VLOOKUP(C63,Tabella4[#All],3,FALSE),"")</f>
        <v>Expenditure</v>
      </c>
      <c r="B63" s="19" t="str">
        <f>+IFERROR(IF(VLOOKUP(C63,Tabella4[#All],2,FALSE)=0,"",VLOOKUP(C63,Tabella4[#All],2,FALSE)),"")</f>
        <v/>
      </c>
      <c r="C63" s="19" t="s">
        <v>25</v>
      </c>
      <c r="D63" s="20" t="s">
        <v>1</v>
      </c>
      <c r="E63" s="20" t="s">
        <v>52</v>
      </c>
      <c r="F63" s="20" t="s">
        <v>143</v>
      </c>
      <c r="G63" s="20">
        <v>2022</v>
      </c>
      <c r="H63" s="42"/>
    </row>
    <row r="64" spans="1:8" hidden="1" x14ac:dyDescent="0.2">
      <c r="A64" s="20" t="str">
        <f>+IFERROR(VLOOKUP(C64,Tabella4[#All],3,FALSE),"")</f>
        <v>Expenditure</v>
      </c>
      <c r="B64" s="19" t="str">
        <f>+IFERROR(IF(VLOOKUP(C64,Tabella4[#All],2,FALSE)=0,"",VLOOKUP(C64,Tabella4[#All],2,FALSE)),"")</f>
        <v/>
      </c>
      <c r="C64" s="19" t="s">
        <v>25</v>
      </c>
      <c r="D64" s="20" t="s">
        <v>1</v>
      </c>
      <c r="E64" s="20" t="s">
        <v>53</v>
      </c>
      <c r="F64" s="20" t="s">
        <v>142</v>
      </c>
      <c r="G64" s="20">
        <v>2022</v>
      </c>
      <c r="H64" s="42"/>
    </row>
    <row r="65" spans="1:8" hidden="1" x14ac:dyDescent="0.2">
      <c r="A65" s="20" t="str">
        <f>+IFERROR(VLOOKUP(C65,Tabella4[#All],3,FALSE),"")</f>
        <v>Expenditure</v>
      </c>
      <c r="B65" s="19" t="str">
        <f>+IFERROR(IF(VLOOKUP(C65,Tabella4[#All],2,FALSE)=0,"",VLOOKUP(C65,Tabella4[#All],2,FALSE)),"")</f>
        <v/>
      </c>
      <c r="C65" s="19" t="s">
        <v>25</v>
      </c>
      <c r="D65" s="20" t="s">
        <v>1</v>
      </c>
      <c r="E65" s="20" t="s">
        <v>60</v>
      </c>
      <c r="F65" s="20" t="s">
        <v>144</v>
      </c>
      <c r="G65" s="20">
        <v>2022</v>
      </c>
      <c r="H65" s="42"/>
    </row>
    <row r="66" spans="1:8" hidden="1" x14ac:dyDescent="0.2">
      <c r="A66" s="20" t="str">
        <f>+IFERROR(VLOOKUP(C66,Tabella4[#All],3,FALSE),"")</f>
        <v>Expenditure</v>
      </c>
      <c r="B66" s="19" t="str">
        <f>+IFERROR(IF(VLOOKUP(C66,Tabella4[#All],2,FALSE)=0,"",VLOOKUP(C66,Tabella4[#All],2,FALSE)),"")</f>
        <v/>
      </c>
      <c r="C66" s="19" t="s">
        <v>25</v>
      </c>
      <c r="D66" s="20" t="s">
        <v>1</v>
      </c>
      <c r="E66" s="20" t="s">
        <v>55</v>
      </c>
      <c r="F66" s="20" t="s">
        <v>145</v>
      </c>
      <c r="G66" s="20">
        <v>2022</v>
      </c>
      <c r="H66" s="42"/>
    </row>
    <row r="67" spans="1:8" hidden="1" x14ac:dyDescent="0.2">
      <c r="A67" s="20" t="str">
        <f>+IFERROR(VLOOKUP(C67,Tabella4[#All],3,FALSE),"")</f>
        <v>Expenditure</v>
      </c>
      <c r="B67" s="19" t="str">
        <f>+IFERROR(IF(VLOOKUP(C67,Tabella4[#All],2,FALSE)=0,"",VLOOKUP(C67,Tabella4[#All],2,FALSE)),"")</f>
        <v/>
      </c>
      <c r="C67" s="19" t="s">
        <v>25</v>
      </c>
      <c r="D67" s="20" t="s">
        <v>1</v>
      </c>
      <c r="E67" s="20" t="s">
        <v>49</v>
      </c>
      <c r="F67" s="20" t="s">
        <v>146</v>
      </c>
      <c r="G67" s="20">
        <v>2022</v>
      </c>
      <c r="H67" s="42"/>
    </row>
    <row r="68" spans="1:8" hidden="1" x14ac:dyDescent="0.2">
      <c r="A68" s="20" t="str">
        <f>+IFERROR(VLOOKUP(C68,Tabella4[#All],3,FALSE),"")</f>
        <v>Expenditure</v>
      </c>
      <c r="B68" s="19" t="str">
        <f>+IFERROR(IF(VLOOKUP(C68,Tabella4[#All],2,FALSE)=0,"",VLOOKUP(C68,Tabella4[#All],2,FALSE)),"")</f>
        <v/>
      </c>
      <c r="C68" s="19" t="s">
        <v>25</v>
      </c>
      <c r="D68" s="20" t="s">
        <v>1</v>
      </c>
      <c r="E68" s="20" t="s">
        <v>57</v>
      </c>
      <c r="F68" s="20" t="s">
        <v>147</v>
      </c>
      <c r="G68" s="20">
        <v>2022</v>
      </c>
      <c r="H68" s="42"/>
    </row>
    <row r="69" spans="1:8" hidden="1" x14ac:dyDescent="0.2">
      <c r="A69" s="20" t="str">
        <f>+IFERROR(VLOOKUP(C69,Tabella4[#All],3,FALSE),"")</f>
        <v>Expenditure</v>
      </c>
      <c r="B69" s="19" t="str">
        <f>+IFERROR(IF(VLOOKUP(C69,Tabella4[#All],2,FALSE)=0,"",VLOOKUP(C69,Tabella4[#All],2,FALSE)),"")</f>
        <v/>
      </c>
      <c r="C69" s="19" t="s">
        <v>25</v>
      </c>
      <c r="D69" s="20" t="s">
        <v>1</v>
      </c>
      <c r="E69" s="20" t="s">
        <v>61</v>
      </c>
      <c r="F69" s="20" t="s">
        <v>148</v>
      </c>
      <c r="G69" s="20">
        <v>2022</v>
      </c>
      <c r="H69" s="42"/>
    </row>
    <row r="70" spans="1:8" hidden="1" x14ac:dyDescent="0.2">
      <c r="A70" s="20" t="str">
        <f>+IFERROR(VLOOKUP(C70,Tabella4[#All],3,FALSE),"")</f>
        <v>Expenditure</v>
      </c>
      <c r="B70" s="19" t="str">
        <f>+IFERROR(IF(VLOOKUP(C70,Tabella4[#All],2,FALSE)=0,"",VLOOKUP(C70,Tabella4[#All],2,FALSE)),"")</f>
        <v/>
      </c>
      <c r="C70" s="19" t="s">
        <v>25</v>
      </c>
      <c r="D70" s="20" t="s">
        <v>1</v>
      </c>
      <c r="E70" s="20" t="s">
        <v>62</v>
      </c>
      <c r="F70" s="20" t="s">
        <v>149</v>
      </c>
      <c r="G70" s="20">
        <v>2022</v>
      </c>
      <c r="H70" s="42"/>
    </row>
    <row r="71" spans="1:8" hidden="1" x14ac:dyDescent="0.2">
      <c r="A71" s="20" t="str">
        <f>+IFERROR(VLOOKUP(C71,Tabella4[#All],3,FALSE),"")</f>
        <v>Expenditure</v>
      </c>
      <c r="B71" s="19" t="str">
        <f>+IFERROR(IF(VLOOKUP(C71,Tabella4[#All],2,FALSE)=0,"",VLOOKUP(C71,Tabella4[#All],2,FALSE)),"")</f>
        <v/>
      </c>
      <c r="C71" s="19" t="s">
        <v>26</v>
      </c>
      <c r="D71" s="20" t="s">
        <v>1</v>
      </c>
      <c r="E71" s="20" t="s">
        <v>54</v>
      </c>
      <c r="F71" s="20" t="s">
        <v>128</v>
      </c>
      <c r="G71" s="20">
        <v>2022</v>
      </c>
      <c r="H71" s="42"/>
    </row>
    <row r="72" spans="1:8" hidden="1" x14ac:dyDescent="0.2">
      <c r="A72" s="20" t="str">
        <f>+IFERROR(VLOOKUP(C72,Tabella4[#All],3,FALSE),"")</f>
        <v>Expenditure</v>
      </c>
      <c r="B72" s="19" t="str">
        <f>+IFERROR(IF(VLOOKUP(C72,Tabella4[#All],2,FALSE)=0,"",VLOOKUP(C72,Tabella4[#All],2,FALSE)),"")</f>
        <v/>
      </c>
      <c r="C72" s="19" t="s">
        <v>26</v>
      </c>
      <c r="D72" s="20" t="s">
        <v>1</v>
      </c>
      <c r="E72" s="20" t="s">
        <v>45</v>
      </c>
      <c r="F72" s="20" t="s">
        <v>129</v>
      </c>
      <c r="G72" s="20">
        <v>2022</v>
      </c>
      <c r="H72" s="42"/>
    </row>
    <row r="73" spans="1:8" hidden="1" x14ac:dyDescent="0.2">
      <c r="A73" s="20" t="str">
        <f>+IFERROR(VLOOKUP(C73,Tabella4[#All],3,FALSE),"")</f>
        <v>Expenditure</v>
      </c>
      <c r="B73" s="19" t="str">
        <f>+IFERROR(IF(VLOOKUP(C73,Tabella4[#All],2,FALSE)=0,"",VLOOKUP(C73,Tabella4[#All],2,FALSE)),"")</f>
        <v/>
      </c>
      <c r="C73" s="19" t="s">
        <v>26</v>
      </c>
      <c r="D73" s="20" t="s">
        <v>1</v>
      </c>
      <c r="E73" s="20" t="s">
        <v>46</v>
      </c>
      <c r="F73" s="20" t="s">
        <v>130</v>
      </c>
      <c r="G73" s="20">
        <v>2022</v>
      </c>
      <c r="H73" s="42"/>
    </row>
    <row r="74" spans="1:8" hidden="1" x14ac:dyDescent="0.2">
      <c r="A74" s="20" t="str">
        <f>+IFERROR(VLOOKUP(C74,Tabella4[#All],3,FALSE),"")</f>
        <v>Expenditure</v>
      </c>
      <c r="B74" s="19" t="str">
        <f>+IFERROR(IF(VLOOKUP(C74,Tabella4[#All],2,FALSE)=0,"",VLOOKUP(C74,Tabella4[#All],2,FALSE)),"")</f>
        <v/>
      </c>
      <c r="C74" s="19" t="s">
        <v>26</v>
      </c>
      <c r="D74" s="20" t="s">
        <v>1</v>
      </c>
      <c r="E74" s="20" t="s">
        <v>44</v>
      </c>
      <c r="F74" s="20" t="s">
        <v>131</v>
      </c>
      <c r="G74" s="20">
        <v>2022</v>
      </c>
      <c r="H74" s="42"/>
    </row>
    <row r="75" spans="1:8" hidden="1" x14ac:dyDescent="0.2">
      <c r="A75" s="20" t="str">
        <f>+IFERROR(VLOOKUP(C75,Tabella4[#All],3,FALSE),"")</f>
        <v>Expenditure</v>
      </c>
      <c r="B75" s="19" t="str">
        <f>+IFERROR(IF(VLOOKUP(C75,Tabella4[#All],2,FALSE)=0,"",VLOOKUP(C75,Tabella4[#All],2,FALSE)),"")</f>
        <v/>
      </c>
      <c r="C75" s="19" t="s">
        <v>26</v>
      </c>
      <c r="D75" s="20" t="s">
        <v>1</v>
      </c>
      <c r="E75" s="20" t="s">
        <v>42</v>
      </c>
      <c r="F75" s="20" t="s">
        <v>133</v>
      </c>
      <c r="G75" s="20">
        <v>2022</v>
      </c>
      <c r="H75" s="42"/>
    </row>
    <row r="76" spans="1:8" hidden="1" x14ac:dyDescent="0.2">
      <c r="A76" s="20" t="str">
        <f>+IFERROR(VLOOKUP(C76,Tabella4[#All],3,FALSE),"")</f>
        <v>Expenditure</v>
      </c>
      <c r="B76" s="19" t="str">
        <f>+IFERROR(IF(VLOOKUP(C76,Tabella4[#All],2,FALSE)=0,"",VLOOKUP(C76,Tabella4[#All],2,FALSE)),"")</f>
        <v/>
      </c>
      <c r="C76" s="19" t="s">
        <v>26</v>
      </c>
      <c r="D76" s="20" t="s">
        <v>1</v>
      </c>
      <c r="E76" s="20" t="s">
        <v>43</v>
      </c>
      <c r="F76" s="20" t="s">
        <v>132</v>
      </c>
      <c r="G76" s="20">
        <v>2022</v>
      </c>
      <c r="H76" s="42"/>
    </row>
    <row r="77" spans="1:8" hidden="1" x14ac:dyDescent="0.2">
      <c r="A77" s="20" t="str">
        <f>+IFERROR(VLOOKUP(C77,Tabella4[#All],3,FALSE),"")</f>
        <v>Expenditure</v>
      </c>
      <c r="B77" s="19" t="str">
        <f>+IFERROR(IF(VLOOKUP(C77,Tabella4[#All],2,FALSE)=0,"",VLOOKUP(C77,Tabella4[#All],2,FALSE)),"")</f>
        <v/>
      </c>
      <c r="C77" s="19" t="s">
        <v>26</v>
      </c>
      <c r="D77" s="20" t="s">
        <v>1</v>
      </c>
      <c r="E77" s="20" t="s">
        <v>56</v>
      </c>
      <c r="F77" s="20" t="s">
        <v>134</v>
      </c>
      <c r="G77" s="20">
        <v>2022</v>
      </c>
      <c r="H77" s="42"/>
    </row>
    <row r="78" spans="1:8" hidden="1" x14ac:dyDescent="0.2">
      <c r="A78" s="20" t="str">
        <f>+IFERROR(VLOOKUP(C78,Tabella4[#All],3,FALSE),"")</f>
        <v>Expenditure</v>
      </c>
      <c r="B78" s="19" t="str">
        <f>+IFERROR(IF(VLOOKUP(C78,Tabella4[#All],2,FALSE)=0,"",VLOOKUP(C78,Tabella4[#All],2,FALSE)),"")</f>
        <v/>
      </c>
      <c r="C78" s="19" t="s">
        <v>26</v>
      </c>
      <c r="D78" s="20" t="s">
        <v>1</v>
      </c>
      <c r="E78" s="20" t="s">
        <v>50</v>
      </c>
      <c r="F78" s="20" t="s">
        <v>135</v>
      </c>
      <c r="G78" s="20">
        <v>2022</v>
      </c>
      <c r="H78" s="42"/>
    </row>
    <row r="79" spans="1:8" hidden="1" x14ac:dyDescent="0.2">
      <c r="A79" s="20" t="str">
        <f>+IFERROR(VLOOKUP(C79,Tabella4[#All],3,FALSE),"")</f>
        <v>Expenditure</v>
      </c>
      <c r="B79" s="19" t="str">
        <f>+IFERROR(IF(VLOOKUP(C79,Tabella4[#All],2,FALSE)=0,"",VLOOKUP(C79,Tabella4[#All],2,FALSE)),"")</f>
        <v/>
      </c>
      <c r="C79" s="19" t="s">
        <v>26</v>
      </c>
      <c r="D79" s="20" t="s">
        <v>1</v>
      </c>
      <c r="E79" s="20" t="s">
        <v>47</v>
      </c>
      <c r="F79" s="20" t="s">
        <v>136</v>
      </c>
      <c r="G79" s="20">
        <v>2022</v>
      </c>
      <c r="H79" s="42"/>
    </row>
    <row r="80" spans="1:8" hidden="1" x14ac:dyDescent="0.2">
      <c r="A80" s="20" t="str">
        <f>+IFERROR(VLOOKUP(C80,Tabella4[#All],3,FALSE),"")</f>
        <v>Expenditure</v>
      </c>
      <c r="B80" s="19" t="str">
        <f>+IFERROR(IF(VLOOKUP(C80,Tabella4[#All],2,FALSE)=0,"",VLOOKUP(C80,Tabella4[#All],2,FALSE)),"")</f>
        <v/>
      </c>
      <c r="C80" s="19" t="s">
        <v>26</v>
      </c>
      <c r="D80" s="20" t="s">
        <v>1</v>
      </c>
      <c r="E80" s="20" t="s">
        <v>110</v>
      </c>
      <c r="F80" s="20" t="s">
        <v>137</v>
      </c>
      <c r="G80" s="20">
        <v>2022</v>
      </c>
      <c r="H80" s="42"/>
    </row>
    <row r="81" spans="1:8" hidden="1" x14ac:dyDescent="0.2">
      <c r="A81" s="20" t="str">
        <f>+IFERROR(VLOOKUP(C81,Tabella4[#All],3,FALSE),"")</f>
        <v>Expenditure</v>
      </c>
      <c r="B81" s="19" t="str">
        <f>+IFERROR(IF(VLOOKUP(C81,Tabella4[#All],2,FALSE)=0,"",VLOOKUP(C81,Tabella4[#All],2,FALSE)),"")</f>
        <v/>
      </c>
      <c r="C81" s="19" t="s">
        <v>26</v>
      </c>
      <c r="D81" s="20" t="s">
        <v>1</v>
      </c>
      <c r="E81" s="20" t="s">
        <v>58</v>
      </c>
      <c r="F81" s="20" t="s">
        <v>138</v>
      </c>
      <c r="G81" s="20">
        <v>2022</v>
      </c>
      <c r="H81" s="42"/>
    </row>
    <row r="82" spans="1:8" hidden="1" x14ac:dyDescent="0.2">
      <c r="A82" s="20" t="str">
        <f>+IFERROR(VLOOKUP(C82,Tabella4[#All],3,FALSE),"")</f>
        <v>Expenditure</v>
      </c>
      <c r="B82" s="19" t="str">
        <f>+IFERROR(IF(VLOOKUP(C82,Tabella4[#All],2,FALSE)=0,"",VLOOKUP(C82,Tabella4[#All],2,FALSE)),"")</f>
        <v/>
      </c>
      <c r="C82" s="19" t="s">
        <v>26</v>
      </c>
      <c r="D82" s="20" t="s">
        <v>1</v>
      </c>
      <c r="E82" s="20" t="s">
        <v>48</v>
      </c>
      <c r="F82" s="20" t="s">
        <v>139</v>
      </c>
      <c r="G82" s="20">
        <v>2022</v>
      </c>
      <c r="H82" s="42"/>
    </row>
    <row r="83" spans="1:8" hidden="1" x14ac:dyDescent="0.2">
      <c r="A83" s="20" t="str">
        <f>+IFERROR(VLOOKUP(C83,Tabella4[#All],3,FALSE),"")</f>
        <v>Expenditure</v>
      </c>
      <c r="B83" s="19" t="str">
        <f>+IFERROR(IF(VLOOKUP(C83,Tabella4[#All],2,FALSE)=0,"",VLOOKUP(C83,Tabella4[#All],2,FALSE)),"")</f>
        <v/>
      </c>
      <c r="C83" s="19" t="s">
        <v>26</v>
      </c>
      <c r="D83" s="20" t="s">
        <v>1</v>
      </c>
      <c r="E83" s="20" t="s">
        <v>51</v>
      </c>
      <c r="F83" s="20" t="s">
        <v>140</v>
      </c>
      <c r="G83" s="20">
        <v>2022</v>
      </c>
      <c r="H83" s="42"/>
    </row>
    <row r="84" spans="1:8" hidden="1" x14ac:dyDescent="0.2">
      <c r="A84" s="20" t="str">
        <f>+IFERROR(VLOOKUP(C84,Tabella4[#All],3,FALSE),"")</f>
        <v>Expenditure</v>
      </c>
      <c r="B84" s="19" t="str">
        <f>+IFERROR(IF(VLOOKUP(C84,Tabella4[#All],2,FALSE)=0,"",VLOOKUP(C84,Tabella4[#All],2,FALSE)),"")</f>
        <v/>
      </c>
      <c r="C84" s="19" t="s">
        <v>26</v>
      </c>
      <c r="D84" s="20" t="s">
        <v>1</v>
      </c>
      <c r="E84" s="20" t="s">
        <v>59</v>
      </c>
      <c r="F84" s="20" t="s">
        <v>141</v>
      </c>
      <c r="G84" s="20">
        <v>2022</v>
      </c>
      <c r="H84" s="42"/>
    </row>
    <row r="85" spans="1:8" hidden="1" x14ac:dyDescent="0.2">
      <c r="A85" s="20" t="str">
        <f>+IFERROR(VLOOKUP(C85,Tabella4[#All],3,FALSE),"")</f>
        <v>Expenditure</v>
      </c>
      <c r="B85" s="19" t="str">
        <f>+IFERROR(IF(VLOOKUP(C85,Tabella4[#All],2,FALSE)=0,"",VLOOKUP(C85,Tabella4[#All],2,FALSE)),"")</f>
        <v/>
      </c>
      <c r="C85" s="19" t="s">
        <v>26</v>
      </c>
      <c r="D85" s="20" t="s">
        <v>1</v>
      </c>
      <c r="E85" s="20" t="s">
        <v>59</v>
      </c>
      <c r="F85" s="20" t="s">
        <v>141</v>
      </c>
      <c r="G85" s="20">
        <v>2022</v>
      </c>
      <c r="H85" s="42"/>
    </row>
    <row r="86" spans="1:8" hidden="1" x14ac:dyDescent="0.2">
      <c r="A86" s="20" t="str">
        <f>+IFERROR(VLOOKUP(C86,Tabella4[#All],3,FALSE),"")</f>
        <v>Expenditure</v>
      </c>
      <c r="B86" s="19" t="str">
        <f>+IFERROR(IF(VLOOKUP(C86,Tabella4[#All],2,FALSE)=0,"",VLOOKUP(C86,Tabella4[#All],2,FALSE)),"")</f>
        <v/>
      </c>
      <c r="C86" s="19" t="s">
        <v>26</v>
      </c>
      <c r="D86" s="20" t="s">
        <v>1</v>
      </c>
      <c r="E86" s="20" t="s">
        <v>52</v>
      </c>
      <c r="F86" s="20" t="s">
        <v>143</v>
      </c>
      <c r="G86" s="20">
        <v>2022</v>
      </c>
      <c r="H86" s="42"/>
    </row>
    <row r="87" spans="1:8" hidden="1" x14ac:dyDescent="0.2">
      <c r="A87" s="20" t="str">
        <f>+IFERROR(VLOOKUP(C87,Tabella4[#All],3,FALSE),"")</f>
        <v>Expenditure</v>
      </c>
      <c r="B87" s="19" t="str">
        <f>+IFERROR(IF(VLOOKUP(C87,Tabella4[#All],2,FALSE)=0,"",VLOOKUP(C87,Tabella4[#All],2,FALSE)),"")</f>
        <v/>
      </c>
      <c r="C87" s="19" t="s">
        <v>26</v>
      </c>
      <c r="D87" s="20" t="s">
        <v>1</v>
      </c>
      <c r="E87" s="20" t="s">
        <v>53</v>
      </c>
      <c r="F87" s="20" t="s">
        <v>142</v>
      </c>
      <c r="G87" s="20">
        <v>2022</v>
      </c>
      <c r="H87" s="42"/>
    </row>
    <row r="88" spans="1:8" hidden="1" x14ac:dyDescent="0.2">
      <c r="A88" s="20" t="str">
        <f>+IFERROR(VLOOKUP(C88,Tabella4[#All],3,FALSE),"")</f>
        <v>Expenditure</v>
      </c>
      <c r="B88" s="19" t="str">
        <f>+IFERROR(IF(VLOOKUP(C88,Tabella4[#All],2,FALSE)=0,"",VLOOKUP(C88,Tabella4[#All],2,FALSE)),"")</f>
        <v/>
      </c>
      <c r="C88" s="19" t="s">
        <v>26</v>
      </c>
      <c r="D88" s="20" t="s">
        <v>1</v>
      </c>
      <c r="E88" s="20" t="s">
        <v>60</v>
      </c>
      <c r="F88" s="20" t="s">
        <v>144</v>
      </c>
      <c r="G88" s="20">
        <v>2022</v>
      </c>
      <c r="H88" s="42"/>
    </row>
    <row r="89" spans="1:8" hidden="1" x14ac:dyDescent="0.2">
      <c r="A89" s="20" t="str">
        <f>+IFERROR(VLOOKUP(C89,Tabella4[#All],3,FALSE),"")</f>
        <v>Expenditure</v>
      </c>
      <c r="B89" s="19" t="str">
        <f>+IFERROR(IF(VLOOKUP(C89,Tabella4[#All],2,FALSE)=0,"",VLOOKUP(C89,Tabella4[#All],2,FALSE)),"")</f>
        <v/>
      </c>
      <c r="C89" s="19" t="s">
        <v>26</v>
      </c>
      <c r="D89" s="20" t="s">
        <v>1</v>
      </c>
      <c r="E89" s="20" t="s">
        <v>55</v>
      </c>
      <c r="F89" s="20" t="s">
        <v>145</v>
      </c>
      <c r="G89" s="20">
        <v>2022</v>
      </c>
      <c r="H89" s="42"/>
    </row>
    <row r="90" spans="1:8" hidden="1" x14ac:dyDescent="0.2">
      <c r="A90" s="20" t="str">
        <f>+IFERROR(VLOOKUP(C90,Tabella4[#All],3,FALSE),"")</f>
        <v>Expenditure</v>
      </c>
      <c r="B90" s="19" t="str">
        <f>+IFERROR(IF(VLOOKUP(C90,Tabella4[#All],2,FALSE)=0,"",VLOOKUP(C90,Tabella4[#All],2,FALSE)),"")</f>
        <v/>
      </c>
      <c r="C90" s="19" t="s">
        <v>26</v>
      </c>
      <c r="D90" s="20" t="s">
        <v>1</v>
      </c>
      <c r="E90" s="20" t="s">
        <v>49</v>
      </c>
      <c r="F90" s="20" t="s">
        <v>146</v>
      </c>
      <c r="G90" s="20">
        <v>2022</v>
      </c>
      <c r="H90" s="42"/>
    </row>
    <row r="91" spans="1:8" hidden="1" x14ac:dyDescent="0.2">
      <c r="A91" s="20" t="str">
        <f>+IFERROR(VLOOKUP(C91,Tabella4[#All],3,FALSE),"")</f>
        <v>Expenditure</v>
      </c>
      <c r="B91" s="19" t="str">
        <f>+IFERROR(IF(VLOOKUP(C91,Tabella4[#All],2,FALSE)=0,"",VLOOKUP(C91,Tabella4[#All],2,FALSE)),"")</f>
        <v/>
      </c>
      <c r="C91" s="19" t="s">
        <v>26</v>
      </c>
      <c r="D91" s="20" t="s">
        <v>1</v>
      </c>
      <c r="E91" s="20" t="s">
        <v>57</v>
      </c>
      <c r="F91" s="20" t="s">
        <v>147</v>
      </c>
      <c r="G91" s="20">
        <v>2022</v>
      </c>
      <c r="H91" s="42"/>
    </row>
    <row r="92" spans="1:8" hidden="1" x14ac:dyDescent="0.2">
      <c r="A92" s="20" t="str">
        <f>+IFERROR(VLOOKUP(C92,Tabella4[#All],3,FALSE),"")</f>
        <v>Expenditure</v>
      </c>
      <c r="B92" s="19" t="str">
        <f>+IFERROR(IF(VLOOKUP(C92,Tabella4[#All],2,FALSE)=0,"",VLOOKUP(C92,Tabella4[#All],2,FALSE)),"")</f>
        <v/>
      </c>
      <c r="C92" s="19" t="s">
        <v>26</v>
      </c>
      <c r="D92" s="20" t="s">
        <v>1</v>
      </c>
      <c r="E92" s="20" t="s">
        <v>61</v>
      </c>
      <c r="F92" s="20" t="s">
        <v>148</v>
      </c>
      <c r="G92" s="20">
        <v>2022</v>
      </c>
      <c r="H92" s="42"/>
    </row>
    <row r="93" spans="1:8" hidden="1" x14ac:dyDescent="0.2">
      <c r="A93" s="20" t="str">
        <f>+IFERROR(VLOOKUP(C93,Tabella4[#All],3,FALSE),"")</f>
        <v>Expenditure</v>
      </c>
      <c r="B93" s="19" t="str">
        <f>+IFERROR(IF(VLOOKUP(C93,Tabella4[#All],2,FALSE)=0,"",VLOOKUP(C93,Tabella4[#All],2,FALSE)),"")</f>
        <v/>
      </c>
      <c r="C93" s="19" t="s">
        <v>26</v>
      </c>
      <c r="D93" s="20" t="s">
        <v>1</v>
      </c>
      <c r="E93" s="20" t="s">
        <v>62</v>
      </c>
      <c r="F93" s="20" t="s">
        <v>149</v>
      </c>
      <c r="G93" s="20">
        <v>2022</v>
      </c>
      <c r="H93" s="42"/>
    </row>
    <row r="94" spans="1:8" hidden="1" x14ac:dyDescent="0.2">
      <c r="A94" s="20" t="str">
        <f>+IFERROR(VLOOKUP(C94,Tabella4[#All],3,FALSE),"")</f>
        <v>Expenditure</v>
      </c>
      <c r="B94" s="19" t="str">
        <f>+IFERROR(IF(VLOOKUP(C94,Tabella4[#All],2,FALSE)=0,"",VLOOKUP(C94,Tabella4[#All],2,FALSE)),"")</f>
        <v/>
      </c>
      <c r="C94" s="19" t="s">
        <v>24</v>
      </c>
      <c r="D94" s="20" t="s">
        <v>1</v>
      </c>
      <c r="E94" s="20" t="s">
        <v>54</v>
      </c>
      <c r="F94" s="20" t="s">
        <v>128</v>
      </c>
      <c r="G94" s="20">
        <v>2022</v>
      </c>
      <c r="H94" s="42"/>
    </row>
    <row r="95" spans="1:8" hidden="1" x14ac:dyDescent="0.2">
      <c r="A95" s="20" t="str">
        <f>+IFERROR(VLOOKUP(C95,Tabella4[#All],3,FALSE),"")</f>
        <v>Expenditure</v>
      </c>
      <c r="B95" s="19" t="str">
        <f>+IFERROR(IF(VLOOKUP(C95,Tabella4[#All],2,FALSE)=0,"",VLOOKUP(C95,Tabella4[#All],2,FALSE)),"")</f>
        <v/>
      </c>
      <c r="C95" s="19" t="s">
        <v>24</v>
      </c>
      <c r="D95" s="20" t="s">
        <v>1</v>
      </c>
      <c r="E95" s="20" t="s">
        <v>45</v>
      </c>
      <c r="F95" s="20" t="s">
        <v>129</v>
      </c>
      <c r="G95" s="20">
        <v>2022</v>
      </c>
      <c r="H95" s="42"/>
    </row>
    <row r="96" spans="1:8" hidden="1" x14ac:dyDescent="0.2">
      <c r="A96" s="20" t="str">
        <f>+IFERROR(VLOOKUP(C96,Tabella4[#All],3,FALSE),"")</f>
        <v>Expenditure</v>
      </c>
      <c r="B96" s="19" t="str">
        <f>+IFERROR(IF(VLOOKUP(C96,Tabella4[#All],2,FALSE)=0,"",VLOOKUP(C96,Tabella4[#All],2,FALSE)),"")</f>
        <v/>
      </c>
      <c r="C96" s="19" t="s">
        <v>24</v>
      </c>
      <c r="D96" s="20" t="s">
        <v>1</v>
      </c>
      <c r="E96" s="20" t="s">
        <v>46</v>
      </c>
      <c r="F96" s="20" t="s">
        <v>130</v>
      </c>
      <c r="G96" s="20">
        <v>2022</v>
      </c>
      <c r="H96" s="42"/>
    </row>
    <row r="97" spans="1:8" hidden="1" x14ac:dyDescent="0.2">
      <c r="A97" s="20" t="str">
        <f>+IFERROR(VLOOKUP(C97,Tabella4[#All],3,FALSE),"")</f>
        <v>Expenditure</v>
      </c>
      <c r="B97" s="19" t="str">
        <f>+IFERROR(IF(VLOOKUP(C97,Tabella4[#All],2,FALSE)=0,"",VLOOKUP(C97,Tabella4[#All],2,FALSE)),"")</f>
        <v/>
      </c>
      <c r="C97" s="19" t="s">
        <v>24</v>
      </c>
      <c r="D97" s="20" t="s">
        <v>1</v>
      </c>
      <c r="E97" s="20" t="s">
        <v>44</v>
      </c>
      <c r="F97" s="20" t="s">
        <v>131</v>
      </c>
      <c r="G97" s="20">
        <v>2022</v>
      </c>
      <c r="H97" s="42"/>
    </row>
    <row r="98" spans="1:8" hidden="1" x14ac:dyDescent="0.2">
      <c r="A98" s="20" t="str">
        <f>+IFERROR(VLOOKUP(C98,Tabella4[#All],3,FALSE),"")</f>
        <v>Expenditure</v>
      </c>
      <c r="B98" s="19" t="str">
        <f>+IFERROR(IF(VLOOKUP(C98,Tabella4[#All],2,FALSE)=0,"",VLOOKUP(C98,Tabella4[#All],2,FALSE)),"")</f>
        <v/>
      </c>
      <c r="C98" s="19" t="s">
        <v>24</v>
      </c>
      <c r="D98" s="20" t="s">
        <v>1</v>
      </c>
      <c r="E98" s="20" t="s">
        <v>42</v>
      </c>
      <c r="F98" s="20" t="s">
        <v>133</v>
      </c>
      <c r="G98" s="20">
        <v>2022</v>
      </c>
      <c r="H98" s="42"/>
    </row>
    <row r="99" spans="1:8" hidden="1" x14ac:dyDescent="0.2">
      <c r="A99" s="20" t="str">
        <f>+IFERROR(VLOOKUP(C99,Tabella4[#All],3,FALSE),"")</f>
        <v>Expenditure</v>
      </c>
      <c r="B99" s="19" t="str">
        <f>+IFERROR(IF(VLOOKUP(C99,Tabella4[#All],2,FALSE)=0,"",VLOOKUP(C99,Tabella4[#All],2,FALSE)),"")</f>
        <v/>
      </c>
      <c r="C99" s="19" t="s">
        <v>24</v>
      </c>
      <c r="D99" s="20" t="s">
        <v>1</v>
      </c>
      <c r="E99" s="20" t="s">
        <v>43</v>
      </c>
      <c r="F99" s="20" t="s">
        <v>132</v>
      </c>
      <c r="G99" s="20">
        <v>2022</v>
      </c>
      <c r="H99" s="42"/>
    </row>
    <row r="100" spans="1:8" hidden="1" x14ac:dyDescent="0.2">
      <c r="A100" s="20" t="str">
        <f>+IFERROR(VLOOKUP(C100,Tabella4[#All],3,FALSE),"")</f>
        <v>Expenditure</v>
      </c>
      <c r="B100" s="19" t="str">
        <f>+IFERROR(IF(VLOOKUP(C100,Tabella4[#All],2,FALSE)=0,"",VLOOKUP(C100,Tabella4[#All],2,FALSE)),"")</f>
        <v/>
      </c>
      <c r="C100" s="19" t="s">
        <v>24</v>
      </c>
      <c r="D100" s="20" t="s">
        <v>1</v>
      </c>
      <c r="E100" s="20" t="s">
        <v>56</v>
      </c>
      <c r="F100" s="20" t="s">
        <v>134</v>
      </c>
      <c r="G100" s="20">
        <v>2022</v>
      </c>
      <c r="H100" s="42"/>
    </row>
    <row r="101" spans="1:8" hidden="1" x14ac:dyDescent="0.2">
      <c r="A101" s="20" t="str">
        <f>+IFERROR(VLOOKUP(C101,Tabella4[#All],3,FALSE),"")</f>
        <v>Expenditure</v>
      </c>
      <c r="B101" s="19" t="str">
        <f>+IFERROR(IF(VLOOKUP(C101,Tabella4[#All],2,FALSE)=0,"",VLOOKUP(C101,Tabella4[#All],2,FALSE)),"")</f>
        <v/>
      </c>
      <c r="C101" s="19" t="s">
        <v>24</v>
      </c>
      <c r="D101" s="20" t="s">
        <v>1</v>
      </c>
      <c r="E101" s="20" t="s">
        <v>50</v>
      </c>
      <c r="F101" s="20" t="s">
        <v>135</v>
      </c>
      <c r="G101" s="20">
        <v>2022</v>
      </c>
      <c r="H101" s="42"/>
    </row>
    <row r="102" spans="1:8" hidden="1" x14ac:dyDescent="0.2">
      <c r="A102" s="20" t="str">
        <f>+IFERROR(VLOOKUP(C102,Tabella4[#All],3,FALSE),"")</f>
        <v>Expenditure</v>
      </c>
      <c r="B102" s="19" t="str">
        <f>+IFERROR(IF(VLOOKUP(C102,Tabella4[#All],2,FALSE)=0,"",VLOOKUP(C102,Tabella4[#All],2,FALSE)),"")</f>
        <v/>
      </c>
      <c r="C102" s="19" t="s">
        <v>24</v>
      </c>
      <c r="D102" s="20" t="s">
        <v>1</v>
      </c>
      <c r="E102" s="20" t="s">
        <v>47</v>
      </c>
      <c r="F102" s="20" t="s">
        <v>136</v>
      </c>
      <c r="G102" s="20">
        <v>2022</v>
      </c>
      <c r="H102" s="42"/>
    </row>
    <row r="103" spans="1:8" hidden="1" x14ac:dyDescent="0.2">
      <c r="A103" s="20" t="str">
        <f>+IFERROR(VLOOKUP(C103,Tabella4[#All],3,FALSE),"")</f>
        <v>Expenditure</v>
      </c>
      <c r="B103" s="19" t="str">
        <f>+IFERROR(IF(VLOOKUP(C103,Tabella4[#All],2,FALSE)=0,"",VLOOKUP(C103,Tabella4[#All],2,FALSE)),"")</f>
        <v/>
      </c>
      <c r="C103" s="19" t="s">
        <v>24</v>
      </c>
      <c r="D103" s="20" t="s">
        <v>1</v>
      </c>
      <c r="E103" s="20" t="s">
        <v>110</v>
      </c>
      <c r="F103" s="20" t="s">
        <v>137</v>
      </c>
      <c r="G103" s="20">
        <v>2022</v>
      </c>
      <c r="H103" s="42"/>
    </row>
    <row r="104" spans="1:8" hidden="1" x14ac:dyDescent="0.2">
      <c r="A104" s="20" t="str">
        <f>+IFERROR(VLOOKUP(C104,Tabella4[#All],3,FALSE),"")</f>
        <v>Expenditure</v>
      </c>
      <c r="B104" s="19" t="str">
        <f>+IFERROR(IF(VLOOKUP(C104,Tabella4[#All],2,FALSE)=0,"",VLOOKUP(C104,Tabella4[#All],2,FALSE)),"")</f>
        <v/>
      </c>
      <c r="C104" s="19" t="s">
        <v>24</v>
      </c>
      <c r="D104" s="20" t="s">
        <v>1</v>
      </c>
      <c r="E104" s="20" t="s">
        <v>58</v>
      </c>
      <c r="F104" s="20" t="s">
        <v>138</v>
      </c>
      <c r="G104" s="20">
        <v>2022</v>
      </c>
      <c r="H104" s="42"/>
    </row>
    <row r="105" spans="1:8" hidden="1" x14ac:dyDescent="0.2">
      <c r="A105" s="20" t="str">
        <f>+IFERROR(VLOOKUP(C105,Tabella4[#All],3,FALSE),"")</f>
        <v>Expenditure</v>
      </c>
      <c r="B105" s="19" t="str">
        <f>+IFERROR(IF(VLOOKUP(C105,Tabella4[#All],2,FALSE)=0,"",VLOOKUP(C105,Tabella4[#All],2,FALSE)),"")</f>
        <v/>
      </c>
      <c r="C105" s="19" t="s">
        <v>24</v>
      </c>
      <c r="D105" s="20" t="s">
        <v>1</v>
      </c>
      <c r="E105" s="20" t="s">
        <v>48</v>
      </c>
      <c r="F105" s="20" t="s">
        <v>139</v>
      </c>
      <c r="G105" s="20">
        <v>2022</v>
      </c>
      <c r="H105" s="42"/>
    </row>
    <row r="106" spans="1:8" hidden="1" x14ac:dyDescent="0.2">
      <c r="A106" s="20" t="str">
        <f>+IFERROR(VLOOKUP(C106,Tabella4[#All],3,FALSE),"")</f>
        <v>Expenditure</v>
      </c>
      <c r="B106" s="19" t="str">
        <f>+IFERROR(IF(VLOOKUP(C106,Tabella4[#All],2,FALSE)=0,"",VLOOKUP(C106,Tabella4[#All],2,FALSE)),"")</f>
        <v/>
      </c>
      <c r="C106" s="19" t="s">
        <v>24</v>
      </c>
      <c r="D106" s="20" t="s">
        <v>1</v>
      </c>
      <c r="E106" s="20" t="s">
        <v>51</v>
      </c>
      <c r="F106" s="20" t="s">
        <v>140</v>
      </c>
      <c r="G106" s="20">
        <v>2022</v>
      </c>
      <c r="H106" s="42"/>
    </row>
    <row r="107" spans="1:8" hidden="1" x14ac:dyDescent="0.2">
      <c r="A107" s="20" t="str">
        <f>+IFERROR(VLOOKUP(C107,Tabella4[#All],3,FALSE),"")</f>
        <v>Expenditure</v>
      </c>
      <c r="B107" s="19" t="str">
        <f>+IFERROR(IF(VLOOKUP(C107,Tabella4[#All],2,FALSE)=0,"",VLOOKUP(C107,Tabella4[#All],2,FALSE)),"")</f>
        <v/>
      </c>
      <c r="C107" s="19" t="s">
        <v>24</v>
      </c>
      <c r="D107" s="20" t="s">
        <v>1</v>
      </c>
      <c r="E107" s="20" t="s">
        <v>59</v>
      </c>
      <c r="F107" s="20" t="s">
        <v>141</v>
      </c>
      <c r="G107" s="20">
        <v>2022</v>
      </c>
      <c r="H107" s="42"/>
    </row>
    <row r="108" spans="1:8" hidden="1" x14ac:dyDescent="0.2">
      <c r="A108" s="20" t="str">
        <f>+IFERROR(VLOOKUP(C108,Tabella4[#All],3,FALSE),"")</f>
        <v>Expenditure</v>
      </c>
      <c r="B108" s="19" t="str">
        <f>+IFERROR(IF(VLOOKUP(C108,Tabella4[#All],2,FALSE)=0,"",VLOOKUP(C108,Tabella4[#All],2,FALSE)),"")</f>
        <v/>
      </c>
      <c r="C108" s="19" t="s">
        <v>24</v>
      </c>
      <c r="D108" s="20" t="s">
        <v>1</v>
      </c>
      <c r="E108" s="20" t="s">
        <v>59</v>
      </c>
      <c r="F108" s="20" t="s">
        <v>141</v>
      </c>
      <c r="G108" s="20">
        <v>2022</v>
      </c>
      <c r="H108" s="42"/>
    </row>
    <row r="109" spans="1:8" hidden="1" x14ac:dyDescent="0.2">
      <c r="A109" s="20" t="str">
        <f>+IFERROR(VLOOKUP(C109,Tabella4[#All],3,FALSE),"")</f>
        <v>Expenditure</v>
      </c>
      <c r="B109" s="19" t="str">
        <f>+IFERROR(IF(VLOOKUP(C109,Tabella4[#All],2,FALSE)=0,"",VLOOKUP(C109,Tabella4[#All],2,FALSE)),"")</f>
        <v/>
      </c>
      <c r="C109" s="19" t="s">
        <v>24</v>
      </c>
      <c r="D109" s="20" t="s">
        <v>1</v>
      </c>
      <c r="E109" s="20" t="s">
        <v>52</v>
      </c>
      <c r="F109" s="20" t="s">
        <v>143</v>
      </c>
      <c r="G109" s="20">
        <v>2022</v>
      </c>
      <c r="H109" s="42"/>
    </row>
    <row r="110" spans="1:8" hidden="1" x14ac:dyDescent="0.2">
      <c r="A110" s="20" t="str">
        <f>+IFERROR(VLOOKUP(C110,Tabella4[#All],3,FALSE),"")</f>
        <v>Expenditure</v>
      </c>
      <c r="B110" s="19" t="str">
        <f>+IFERROR(IF(VLOOKUP(C110,Tabella4[#All],2,FALSE)=0,"",VLOOKUP(C110,Tabella4[#All],2,FALSE)),"")</f>
        <v/>
      </c>
      <c r="C110" s="19" t="s">
        <v>24</v>
      </c>
      <c r="D110" s="20" t="s">
        <v>1</v>
      </c>
      <c r="E110" s="20" t="s">
        <v>53</v>
      </c>
      <c r="F110" s="20" t="s">
        <v>142</v>
      </c>
      <c r="G110" s="20">
        <v>2022</v>
      </c>
      <c r="H110" s="42"/>
    </row>
    <row r="111" spans="1:8" hidden="1" x14ac:dyDescent="0.2">
      <c r="A111" s="20" t="str">
        <f>+IFERROR(VLOOKUP(C111,Tabella4[#All],3,FALSE),"")</f>
        <v>Expenditure</v>
      </c>
      <c r="B111" s="19" t="str">
        <f>+IFERROR(IF(VLOOKUP(C111,Tabella4[#All],2,FALSE)=0,"",VLOOKUP(C111,Tabella4[#All],2,FALSE)),"")</f>
        <v/>
      </c>
      <c r="C111" s="19" t="s">
        <v>24</v>
      </c>
      <c r="D111" s="20" t="s">
        <v>1</v>
      </c>
      <c r="E111" s="20" t="s">
        <v>60</v>
      </c>
      <c r="F111" s="20" t="s">
        <v>144</v>
      </c>
      <c r="G111" s="20">
        <v>2022</v>
      </c>
      <c r="H111" s="42"/>
    </row>
    <row r="112" spans="1:8" hidden="1" x14ac:dyDescent="0.2">
      <c r="A112" s="20" t="str">
        <f>+IFERROR(VLOOKUP(C112,Tabella4[#All],3,FALSE),"")</f>
        <v>Expenditure</v>
      </c>
      <c r="B112" s="19" t="str">
        <f>+IFERROR(IF(VLOOKUP(C112,Tabella4[#All],2,FALSE)=0,"",VLOOKUP(C112,Tabella4[#All],2,FALSE)),"")</f>
        <v/>
      </c>
      <c r="C112" s="19" t="s">
        <v>24</v>
      </c>
      <c r="D112" s="20" t="s">
        <v>1</v>
      </c>
      <c r="E112" s="20" t="s">
        <v>55</v>
      </c>
      <c r="F112" s="20" t="s">
        <v>145</v>
      </c>
      <c r="G112" s="20">
        <v>2022</v>
      </c>
      <c r="H112" s="42"/>
    </row>
    <row r="113" spans="1:8" hidden="1" x14ac:dyDescent="0.2">
      <c r="A113" s="20" t="str">
        <f>+IFERROR(VLOOKUP(C113,Tabella4[#All],3,FALSE),"")</f>
        <v>Expenditure</v>
      </c>
      <c r="B113" s="19" t="str">
        <f>+IFERROR(IF(VLOOKUP(C113,Tabella4[#All],2,FALSE)=0,"",VLOOKUP(C113,Tabella4[#All],2,FALSE)),"")</f>
        <v/>
      </c>
      <c r="C113" s="19" t="s">
        <v>24</v>
      </c>
      <c r="D113" s="20" t="s">
        <v>1</v>
      </c>
      <c r="E113" s="20" t="s">
        <v>49</v>
      </c>
      <c r="F113" s="20" t="s">
        <v>146</v>
      </c>
      <c r="G113" s="20">
        <v>2022</v>
      </c>
      <c r="H113" s="42"/>
    </row>
    <row r="114" spans="1:8" hidden="1" x14ac:dyDescent="0.2">
      <c r="A114" s="20" t="str">
        <f>+IFERROR(VLOOKUP(C114,Tabella4[#All],3,FALSE),"")</f>
        <v>Expenditure</v>
      </c>
      <c r="B114" s="19" t="str">
        <f>+IFERROR(IF(VLOOKUP(C114,Tabella4[#All],2,FALSE)=0,"",VLOOKUP(C114,Tabella4[#All],2,FALSE)),"")</f>
        <v/>
      </c>
      <c r="C114" s="19" t="s">
        <v>24</v>
      </c>
      <c r="D114" s="20" t="s">
        <v>1</v>
      </c>
      <c r="E114" s="20" t="s">
        <v>57</v>
      </c>
      <c r="F114" s="20" t="s">
        <v>147</v>
      </c>
      <c r="G114" s="20">
        <v>2022</v>
      </c>
      <c r="H114" s="42"/>
    </row>
    <row r="115" spans="1:8" hidden="1" x14ac:dyDescent="0.2">
      <c r="A115" s="20" t="str">
        <f>+IFERROR(VLOOKUP(C115,Tabella4[#All],3,FALSE),"")</f>
        <v>Expenditure</v>
      </c>
      <c r="B115" s="19" t="str">
        <f>+IFERROR(IF(VLOOKUP(C115,Tabella4[#All],2,FALSE)=0,"",VLOOKUP(C115,Tabella4[#All],2,FALSE)),"")</f>
        <v/>
      </c>
      <c r="C115" s="19" t="s">
        <v>24</v>
      </c>
      <c r="D115" s="20" t="s">
        <v>1</v>
      </c>
      <c r="E115" s="20" t="s">
        <v>61</v>
      </c>
      <c r="F115" s="20" t="s">
        <v>148</v>
      </c>
      <c r="G115" s="20">
        <v>2022</v>
      </c>
      <c r="H115" s="42"/>
    </row>
    <row r="116" spans="1:8" hidden="1" x14ac:dyDescent="0.2">
      <c r="A116" s="20" t="str">
        <f>+IFERROR(VLOOKUP(C116,Tabella4[#All],3,FALSE),"")</f>
        <v>Expenditure</v>
      </c>
      <c r="B116" s="19" t="str">
        <f>+IFERROR(IF(VLOOKUP(C116,Tabella4[#All],2,FALSE)=0,"",VLOOKUP(C116,Tabella4[#All],2,FALSE)),"")</f>
        <v/>
      </c>
      <c r="C116" s="19" t="s">
        <v>24</v>
      </c>
      <c r="D116" s="20" t="s">
        <v>1</v>
      </c>
      <c r="E116" s="20" t="s">
        <v>62</v>
      </c>
      <c r="F116" s="20" t="s">
        <v>149</v>
      </c>
      <c r="G116" s="20">
        <v>2022</v>
      </c>
      <c r="H116" s="42"/>
    </row>
    <row r="117" spans="1:8" hidden="1" x14ac:dyDescent="0.2">
      <c r="A117" s="20" t="str">
        <f>+IFERROR(VLOOKUP(C117,Tabella4[#All],3,FALSE),"")</f>
        <v>Expenditure</v>
      </c>
      <c r="B117" s="19" t="str">
        <f>+IFERROR(IF(VLOOKUP(C117,Tabella4[#All],2,FALSE)=0,"",VLOOKUP(C117,Tabella4[#All],2,FALSE)),"")</f>
        <v/>
      </c>
      <c r="C117" s="19" t="s">
        <v>40</v>
      </c>
      <c r="D117" s="20" t="s">
        <v>1</v>
      </c>
      <c r="E117" s="20" t="s">
        <v>54</v>
      </c>
      <c r="F117" s="20" t="s">
        <v>128</v>
      </c>
      <c r="G117" s="20">
        <v>2022</v>
      </c>
      <c r="H117" s="42">
        <v>99.3</v>
      </c>
    </row>
    <row r="118" spans="1:8" hidden="1" x14ac:dyDescent="0.2">
      <c r="A118" s="20" t="str">
        <f>+IFERROR(VLOOKUP(C118,Tabella4[#All],3,FALSE),"")</f>
        <v>Expenditure</v>
      </c>
      <c r="B118" s="19" t="str">
        <f>+IFERROR(IF(VLOOKUP(C118,Tabella4[#All],2,FALSE)=0,"",VLOOKUP(C118,Tabella4[#All],2,FALSE)),"")</f>
        <v/>
      </c>
      <c r="C118" s="19" t="s">
        <v>40</v>
      </c>
      <c r="D118" s="20" t="s">
        <v>1</v>
      </c>
      <c r="E118" s="20" t="s">
        <v>45</v>
      </c>
      <c r="F118" s="20" t="s">
        <v>129</v>
      </c>
      <c r="G118" s="20">
        <v>2022</v>
      </c>
      <c r="H118" s="42">
        <v>101.6</v>
      </c>
    </row>
    <row r="119" spans="1:8" hidden="1" x14ac:dyDescent="0.2">
      <c r="A119" s="20" t="str">
        <f>+IFERROR(VLOOKUP(C119,Tabella4[#All],3,FALSE),"")</f>
        <v>Expenditure</v>
      </c>
      <c r="B119" s="19" t="str">
        <f>+IFERROR(IF(VLOOKUP(C119,Tabella4[#All],2,FALSE)=0,"",VLOOKUP(C119,Tabella4[#All],2,FALSE)),"")</f>
        <v/>
      </c>
      <c r="C119" s="19" t="s">
        <v>40</v>
      </c>
      <c r="D119" s="20" t="s">
        <v>1</v>
      </c>
      <c r="E119" s="20" t="s">
        <v>46</v>
      </c>
      <c r="F119" s="20" t="s">
        <v>130</v>
      </c>
      <c r="G119" s="20">
        <v>2022</v>
      </c>
      <c r="H119" s="42">
        <v>88.9</v>
      </c>
    </row>
    <row r="120" spans="1:8" hidden="1" x14ac:dyDescent="0.2">
      <c r="A120" s="20" t="str">
        <f>+IFERROR(VLOOKUP(C120,Tabella4[#All],3,FALSE),"")</f>
        <v>Expenditure</v>
      </c>
      <c r="B120" s="19" t="str">
        <f>+IFERROR(IF(VLOOKUP(C120,Tabella4[#All],2,FALSE)=0,"",VLOOKUP(C120,Tabella4[#All],2,FALSE)),"")</f>
        <v/>
      </c>
      <c r="C120" s="19" t="s">
        <v>40</v>
      </c>
      <c r="D120" s="20" t="s">
        <v>1</v>
      </c>
      <c r="E120" s="20" t="s">
        <v>44</v>
      </c>
      <c r="F120" s="20" t="s">
        <v>131</v>
      </c>
      <c r="G120" s="20">
        <v>2022</v>
      </c>
      <c r="H120" s="42"/>
    </row>
    <row r="121" spans="1:8" hidden="1" x14ac:dyDescent="0.2">
      <c r="A121" s="20" t="str">
        <f>+IFERROR(VLOOKUP(C121,Tabella4[#All],3,FALSE),"")</f>
        <v>Expenditure</v>
      </c>
      <c r="B121" s="19" t="str">
        <f>+IFERROR(IF(VLOOKUP(C121,Tabella4[#All],2,FALSE)=0,"",VLOOKUP(C121,Tabella4[#All],2,FALSE)),"")</f>
        <v/>
      </c>
      <c r="C121" s="19" t="s">
        <v>40</v>
      </c>
      <c r="D121" s="20" t="s">
        <v>1</v>
      </c>
      <c r="E121" s="20" t="s">
        <v>42</v>
      </c>
      <c r="F121" s="20" t="s">
        <v>133</v>
      </c>
      <c r="G121" s="20">
        <v>2022</v>
      </c>
      <c r="H121" s="42">
        <v>98.2</v>
      </c>
    </row>
    <row r="122" spans="1:8" hidden="1" x14ac:dyDescent="0.2">
      <c r="A122" s="20" t="str">
        <f>+IFERROR(VLOOKUP(C122,Tabella4[#All],3,FALSE),"")</f>
        <v>Expenditure</v>
      </c>
      <c r="B122" s="19" t="str">
        <f>+IFERROR(IF(VLOOKUP(C122,Tabella4[#All],2,FALSE)=0,"",VLOOKUP(C122,Tabella4[#All],2,FALSE)),"")</f>
        <v/>
      </c>
      <c r="C122" s="19" t="s">
        <v>40</v>
      </c>
      <c r="D122" s="20" t="s">
        <v>1</v>
      </c>
      <c r="E122" s="20" t="s">
        <v>43</v>
      </c>
      <c r="F122" s="20" t="s">
        <v>132</v>
      </c>
      <c r="G122" s="20">
        <v>2022</v>
      </c>
      <c r="H122" s="42"/>
    </row>
    <row r="123" spans="1:8" hidden="1" x14ac:dyDescent="0.2">
      <c r="A123" s="20" t="str">
        <f>+IFERROR(VLOOKUP(C123,Tabella4[#All],3,FALSE),"")</f>
        <v>Expenditure</v>
      </c>
      <c r="B123" s="19" t="str">
        <f>+IFERROR(IF(VLOOKUP(C123,Tabella4[#All],2,FALSE)=0,"",VLOOKUP(C123,Tabella4[#All],2,FALSE)),"")</f>
        <v/>
      </c>
      <c r="C123" s="19" t="s">
        <v>40</v>
      </c>
      <c r="D123" s="20" t="s">
        <v>1</v>
      </c>
      <c r="E123" s="20" t="s">
        <v>56</v>
      </c>
      <c r="F123" s="20" t="s">
        <v>134</v>
      </c>
      <c r="G123" s="20">
        <v>2022</v>
      </c>
      <c r="H123" s="42">
        <v>101.8</v>
      </c>
    </row>
    <row r="124" spans="1:8" hidden="1" x14ac:dyDescent="0.2">
      <c r="A124" s="20" t="str">
        <f>+IFERROR(VLOOKUP(C124,Tabella4[#All],3,FALSE),"")</f>
        <v>Expenditure</v>
      </c>
      <c r="B124" s="19" t="str">
        <f>+IFERROR(IF(VLOOKUP(C124,Tabella4[#All],2,FALSE)=0,"",VLOOKUP(C124,Tabella4[#All],2,FALSE)),"")</f>
        <v/>
      </c>
      <c r="C124" s="19" t="s">
        <v>40</v>
      </c>
      <c r="D124" s="20" t="s">
        <v>1</v>
      </c>
      <c r="E124" s="20" t="s">
        <v>50</v>
      </c>
      <c r="F124" s="20" t="s">
        <v>135</v>
      </c>
      <c r="G124" s="20">
        <v>2022</v>
      </c>
      <c r="H124" s="42">
        <v>103.9</v>
      </c>
    </row>
    <row r="125" spans="1:8" hidden="1" x14ac:dyDescent="0.2">
      <c r="A125" s="20" t="str">
        <f>+IFERROR(VLOOKUP(C125,Tabella4[#All],3,FALSE),"")</f>
        <v>Expenditure</v>
      </c>
      <c r="B125" s="19" t="str">
        <f>+IFERROR(IF(VLOOKUP(C125,Tabella4[#All],2,FALSE)=0,"",VLOOKUP(C125,Tabella4[#All],2,FALSE)),"")</f>
        <v/>
      </c>
      <c r="C125" s="19" t="s">
        <v>40</v>
      </c>
      <c r="D125" s="20" t="s">
        <v>1</v>
      </c>
      <c r="E125" s="20" t="s">
        <v>47</v>
      </c>
      <c r="F125" s="20" t="s">
        <v>136</v>
      </c>
      <c r="G125" s="20">
        <v>2022</v>
      </c>
      <c r="H125" s="42">
        <v>98</v>
      </c>
    </row>
    <row r="126" spans="1:8" hidden="1" x14ac:dyDescent="0.2">
      <c r="A126" s="20" t="str">
        <f>+IFERROR(VLOOKUP(C126,Tabella4[#All],3,FALSE),"")</f>
        <v>Expenditure</v>
      </c>
      <c r="B126" s="19" t="str">
        <f>+IFERROR(IF(VLOOKUP(C126,Tabella4[#All],2,FALSE)=0,"",VLOOKUP(C126,Tabella4[#All],2,FALSE)),"")</f>
        <v/>
      </c>
      <c r="C126" s="19" t="s">
        <v>40</v>
      </c>
      <c r="D126" s="20" t="s">
        <v>1</v>
      </c>
      <c r="E126" s="20" t="s">
        <v>110</v>
      </c>
      <c r="F126" s="20" t="s">
        <v>137</v>
      </c>
      <c r="G126" s="20">
        <v>2022</v>
      </c>
      <c r="H126" s="42">
        <v>109.7</v>
      </c>
    </row>
    <row r="127" spans="1:8" hidden="1" x14ac:dyDescent="0.2">
      <c r="A127" s="20" t="str">
        <f>+IFERROR(VLOOKUP(C127,Tabella4[#All],3,FALSE),"")</f>
        <v>Expenditure</v>
      </c>
      <c r="B127" s="19" t="str">
        <f>+IFERROR(IF(VLOOKUP(C127,Tabella4[#All],2,FALSE)=0,"",VLOOKUP(C127,Tabella4[#All],2,FALSE)),"")</f>
        <v/>
      </c>
      <c r="C127" s="19" t="s">
        <v>40</v>
      </c>
      <c r="D127" s="20" t="s">
        <v>1</v>
      </c>
      <c r="E127" s="20" t="s">
        <v>58</v>
      </c>
      <c r="F127" s="20" t="s">
        <v>138</v>
      </c>
      <c r="G127" s="20">
        <v>2022</v>
      </c>
      <c r="H127" s="42">
        <v>100.4</v>
      </c>
    </row>
    <row r="128" spans="1:8" hidden="1" x14ac:dyDescent="0.2">
      <c r="A128" s="20" t="str">
        <f>+IFERROR(VLOOKUP(C128,Tabella4[#All],3,FALSE),"")</f>
        <v>Expenditure</v>
      </c>
      <c r="B128" s="19" t="str">
        <f>+IFERROR(IF(VLOOKUP(C128,Tabella4[#All],2,FALSE)=0,"",VLOOKUP(C128,Tabella4[#All],2,FALSE)),"")</f>
        <v/>
      </c>
      <c r="C128" s="19" t="s">
        <v>40</v>
      </c>
      <c r="D128" s="20" t="s">
        <v>1</v>
      </c>
      <c r="E128" s="20" t="s">
        <v>48</v>
      </c>
      <c r="F128" s="20" t="s">
        <v>139</v>
      </c>
      <c r="G128" s="20">
        <v>2022</v>
      </c>
      <c r="H128" s="42">
        <v>59.6</v>
      </c>
    </row>
    <row r="129" spans="1:8" hidden="1" x14ac:dyDescent="0.2">
      <c r="A129" s="20" t="str">
        <f>+IFERROR(VLOOKUP(C129,Tabella4[#All],3,FALSE),"")</f>
        <v>Expenditure</v>
      </c>
      <c r="B129" s="19" t="str">
        <f>+IFERROR(IF(VLOOKUP(C129,Tabella4[#All],2,FALSE)=0,"",VLOOKUP(C129,Tabella4[#All],2,FALSE)),"")</f>
        <v/>
      </c>
      <c r="C129" s="19" t="s">
        <v>40</v>
      </c>
      <c r="D129" s="20" t="s">
        <v>1</v>
      </c>
      <c r="E129" s="20" t="s">
        <v>51</v>
      </c>
      <c r="F129" s="20" t="s">
        <v>140</v>
      </c>
      <c r="G129" s="20">
        <v>2022</v>
      </c>
      <c r="H129" s="42">
        <v>101.5</v>
      </c>
    </row>
    <row r="130" spans="1:8" hidden="1" x14ac:dyDescent="0.2">
      <c r="A130" s="20" t="str">
        <f>+IFERROR(VLOOKUP(C130,Tabella4[#All],3,FALSE),"")</f>
        <v>Expenditure</v>
      </c>
      <c r="B130" s="19" t="str">
        <f>+IFERROR(IF(VLOOKUP(C130,Tabella4[#All],2,FALSE)=0,"",VLOOKUP(C130,Tabella4[#All],2,FALSE)),"")</f>
        <v/>
      </c>
      <c r="C130" s="19" t="s">
        <v>40</v>
      </c>
      <c r="D130" s="20" t="s">
        <v>1</v>
      </c>
      <c r="E130" s="20" t="s">
        <v>59</v>
      </c>
      <c r="F130" s="20" t="s">
        <v>141</v>
      </c>
      <c r="G130" s="20">
        <v>2022</v>
      </c>
      <c r="H130" s="42"/>
    </row>
    <row r="131" spans="1:8" hidden="1" x14ac:dyDescent="0.2">
      <c r="A131" s="20" t="str">
        <f>+IFERROR(VLOOKUP(C131,Tabella4[#All],3,FALSE),"")</f>
        <v>Expenditure</v>
      </c>
      <c r="B131" s="19" t="str">
        <f>+IFERROR(IF(VLOOKUP(C131,Tabella4[#All],2,FALSE)=0,"",VLOOKUP(C131,Tabella4[#All],2,FALSE)),"")</f>
        <v/>
      </c>
      <c r="C131" s="19" t="s">
        <v>40</v>
      </c>
      <c r="D131" s="20" t="s">
        <v>1</v>
      </c>
      <c r="E131" s="20" t="s">
        <v>59</v>
      </c>
      <c r="F131" s="20" t="s">
        <v>141</v>
      </c>
      <c r="G131" s="20">
        <v>2022</v>
      </c>
      <c r="H131" s="42"/>
    </row>
    <row r="132" spans="1:8" hidden="1" x14ac:dyDescent="0.2">
      <c r="A132" s="20" t="str">
        <f>+IFERROR(VLOOKUP(C132,Tabella4[#All],3,FALSE),"")</f>
        <v>Expenditure</v>
      </c>
      <c r="B132" s="19" t="str">
        <f>+IFERROR(IF(VLOOKUP(C132,Tabella4[#All],2,FALSE)=0,"",VLOOKUP(C132,Tabella4[#All],2,FALSE)),"")</f>
        <v/>
      </c>
      <c r="C132" s="19" t="s">
        <v>40</v>
      </c>
      <c r="D132" s="20" t="s">
        <v>1</v>
      </c>
      <c r="E132" s="20" t="s">
        <v>52</v>
      </c>
      <c r="F132" s="20" t="s">
        <v>143</v>
      </c>
      <c r="G132" s="20">
        <v>2022</v>
      </c>
      <c r="H132" s="42">
        <v>66</v>
      </c>
    </row>
    <row r="133" spans="1:8" hidden="1" x14ac:dyDescent="0.2">
      <c r="A133" s="20" t="str">
        <f>+IFERROR(VLOOKUP(C133,Tabella4[#All],3,FALSE),"")</f>
        <v>Expenditure</v>
      </c>
      <c r="B133" s="19" t="str">
        <f>+IFERROR(IF(VLOOKUP(C133,Tabella4[#All],2,FALSE)=0,"",VLOOKUP(C133,Tabella4[#All],2,FALSE)),"")</f>
        <v/>
      </c>
      <c r="C133" s="19" t="s">
        <v>40</v>
      </c>
      <c r="D133" s="20" t="s">
        <v>1</v>
      </c>
      <c r="E133" s="20" t="s">
        <v>53</v>
      </c>
      <c r="F133" s="20" t="s">
        <v>142</v>
      </c>
      <c r="G133" s="20">
        <v>2022</v>
      </c>
      <c r="H133" s="42">
        <v>89.2</v>
      </c>
    </row>
    <row r="134" spans="1:8" hidden="1" x14ac:dyDescent="0.2">
      <c r="A134" s="20" t="str">
        <f>+IFERROR(VLOOKUP(C134,Tabella4[#All],3,FALSE),"")</f>
        <v>Expenditure</v>
      </c>
      <c r="B134" s="19" t="str">
        <f>+IFERROR(IF(VLOOKUP(C134,Tabella4[#All],2,FALSE)=0,"",VLOOKUP(C134,Tabella4[#All],2,FALSE)),"")</f>
        <v/>
      </c>
      <c r="C134" s="19" t="s">
        <v>40</v>
      </c>
      <c r="D134" s="20" t="s">
        <v>1</v>
      </c>
      <c r="E134" s="20" t="s">
        <v>60</v>
      </c>
      <c r="F134" s="20" t="s">
        <v>144</v>
      </c>
      <c r="G134" s="20">
        <v>2022</v>
      </c>
      <c r="H134" s="42">
        <v>71.599999999999994</v>
      </c>
    </row>
    <row r="135" spans="1:8" hidden="1" x14ac:dyDescent="0.2">
      <c r="A135" s="20" t="str">
        <f>+IFERROR(VLOOKUP(C135,Tabella4[#All],3,FALSE),"")</f>
        <v>Expenditure</v>
      </c>
      <c r="B135" s="19" t="str">
        <f>+IFERROR(IF(VLOOKUP(C135,Tabella4[#All],2,FALSE)=0,"",VLOOKUP(C135,Tabella4[#All],2,FALSE)),"")</f>
        <v/>
      </c>
      <c r="C135" s="19" t="s">
        <v>40</v>
      </c>
      <c r="D135" s="20" t="s">
        <v>1</v>
      </c>
      <c r="E135" s="20" t="s">
        <v>55</v>
      </c>
      <c r="F135" s="20" t="s">
        <v>145</v>
      </c>
      <c r="G135" s="20">
        <v>2022</v>
      </c>
      <c r="H135" s="42">
        <v>102.4</v>
      </c>
    </row>
    <row r="136" spans="1:8" hidden="1" x14ac:dyDescent="0.2">
      <c r="A136" s="20" t="str">
        <f>+IFERROR(VLOOKUP(C136,Tabella4[#All],3,FALSE),"")</f>
        <v>Expenditure</v>
      </c>
      <c r="B136" s="19" t="str">
        <f>+IFERROR(IF(VLOOKUP(C136,Tabella4[#All],2,FALSE)=0,"",VLOOKUP(C136,Tabella4[#All],2,FALSE)),"")</f>
        <v/>
      </c>
      <c r="C136" s="19" t="s">
        <v>40</v>
      </c>
      <c r="D136" s="20" t="s">
        <v>1</v>
      </c>
      <c r="E136" s="20" t="s">
        <v>49</v>
      </c>
      <c r="F136" s="20" t="s">
        <v>146</v>
      </c>
      <c r="G136" s="20">
        <v>2022</v>
      </c>
      <c r="H136" s="42">
        <v>98.8</v>
      </c>
    </row>
    <row r="137" spans="1:8" hidden="1" x14ac:dyDescent="0.2">
      <c r="A137" s="20" t="str">
        <f>+IFERROR(VLOOKUP(C137,Tabella4[#All],3,FALSE),"")</f>
        <v>Expenditure</v>
      </c>
      <c r="B137" s="19" t="str">
        <f>+IFERROR(IF(VLOOKUP(C137,Tabella4[#All],2,FALSE)=0,"",VLOOKUP(C137,Tabella4[#All],2,FALSE)),"")</f>
        <v/>
      </c>
      <c r="C137" s="19" t="s">
        <v>40</v>
      </c>
      <c r="D137" s="20" t="s">
        <v>1</v>
      </c>
      <c r="E137" s="20" t="s">
        <v>57</v>
      </c>
      <c r="F137" s="20" t="s">
        <v>147</v>
      </c>
      <c r="G137" s="20">
        <v>2022</v>
      </c>
      <c r="H137" s="42">
        <v>96.8</v>
      </c>
    </row>
    <row r="138" spans="1:8" hidden="1" x14ac:dyDescent="0.2">
      <c r="A138" s="20" t="str">
        <f>+IFERROR(VLOOKUP(C138,Tabella4[#All],3,FALSE),"")</f>
        <v>Expenditure</v>
      </c>
      <c r="B138" s="19" t="str">
        <f>+IFERROR(IF(VLOOKUP(C138,Tabella4[#All],2,FALSE)=0,"",VLOOKUP(C138,Tabella4[#All],2,FALSE)),"")</f>
        <v/>
      </c>
      <c r="C138" s="19" t="s">
        <v>40</v>
      </c>
      <c r="D138" s="20" t="s">
        <v>1</v>
      </c>
      <c r="E138" s="20" t="s">
        <v>61</v>
      </c>
      <c r="F138" s="20" t="s">
        <v>148</v>
      </c>
      <c r="G138" s="20">
        <v>2022</v>
      </c>
      <c r="H138" s="42">
        <v>86.3</v>
      </c>
    </row>
    <row r="139" spans="1:8" hidden="1" x14ac:dyDescent="0.2">
      <c r="A139" s="20" t="str">
        <f>+IFERROR(VLOOKUP(C139,Tabella4[#All],3,FALSE),"")</f>
        <v>Expenditure</v>
      </c>
      <c r="B139" s="19" t="str">
        <f>+IFERROR(IF(VLOOKUP(C139,Tabella4[#All],2,FALSE)=0,"",VLOOKUP(C139,Tabella4[#All],2,FALSE)),"")</f>
        <v/>
      </c>
      <c r="C139" s="19" t="s">
        <v>40</v>
      </c>
      <c r="D139" s="20" t="s">
        <v>1</v>
      </c>
      <c r="E139" s="20" t="s">
        <v>62</v>
      </c>
      <c r="F139" s="20" t="s">
        <v>149</v>
      </c>
      <c r="G139" s="20">
        <v>2022</v>
      </c>
      <c r="H139" s="42"/>
    </row>
    <row r="140" spans="1:8" hidden="1" x14ac:dyDescent="0.2">
      <c r="A140" s="20" t="str">
        <f>+IFERROR(VLOOKUP(C140,Tabella4[#All],3,FALSE),"")</f>
        <v>Expenditure</v>
      </c>
      <c r="B140" s="19" t="str">
        <f>+IFERROR(IF(VLOOKUP(C140,Tabella4[#All],2,FALSE)=0,"",VLOOKUP(C140,Tabella4[#All],2,FALSE)),"")</f>
        <v/>
      </c>
      <c r="C140" s="19" t="s">
        <v>41</v>
      </c>
      <c r="D140" s="20" t="s">
        <v>1</v>
      </c>
      <c r="E140" s="20" t="s">
        <v>54</v>
      </c>
      <c r="F140" s="20" t="s">
        <v>128</v>
      </c>
      <c r="G140" s="20">
        <v>2022</v>
      </c>
      <c r="H140" s="42">
        <v>161.4</v>
      </c>
    </row>
    <row r="141" spans="1:8" hidden="1" x14ac:dyDescent="0.2">
      <c r="A141" s="20" t="str">
        <f>+IFERROR(VLOOKUP(C141,Tabella4[#All],3,FALSE),"")</f>
        <v>Expenditure</v>
      </c>
      <c r="B141" s="19" t="str">
        <f>+IFERROR(IF(VLOOKUP(C141,Tabella4[#All],2,FALSE)=0,"",VLOOKUP(C141,Tabella4[#All],2,FALSE)),"")</f>
        <v/>
      </c>
      <c r="C141" s="19" t="s">
        <v>41</v>
      </c>
      <c r="D141" s="20" t="s">
        <v>1</v>
      </c>
      <c r="E141" s="20" t="s">
        <v>45</v>
      </c>
      <c r="F141" s="20" t="s">
        <v>129</v>
      </c>
      <c r="G141" s="20">
        <v>2022</v>
      </c>
      <c r="H141" s="42">
        <v>197.4</v>
      </c>
    </row>
    <row r="142" spans="1:8" hidden="1" x14ac:dyDescent="0.2">
      <c r="A142" s="20" t="str">
        <f>+IFERROR(VLOOKUP(C142,Tabella4[#All],3,FALSE),"")</f>
        <v>Expenditure</v>
      </c>
      <c r="B142" s="19" t="str">
        <f>+IFERROR(IF(VLOOKUP(C142,Tabella4[#All],2,FALSE)=0,"",VLOOKUP(C142,Tabella4[#All],2,FALSE)),"")</f>
        <v/>
      </c>
      <c r="C142" s="19" t="s">
        <v>41</v>
      </c>
      <c r="D142" s="20" t="s">
        <v>1</v>
      </c>
      <c r="E142" s="20" t="s">
        <v>46</v>
      </c>
      <c r="F142" s="20" t="s">
        <v>130</v>
      </c>
      <c r="G142" s="20">
        <v>2022</v>
      </c>
      <c r="H142" s="42">
        <v>158.9</v>
      </c>
    </row>
    <row r="143" spans="1:8" hidden="1" x14ac:dyDescent="0.2">
      <c r="A143" s="20" t="str">
        <f>+IFERROR(VLOOKUP(C143,Tabella4[#All],3,FALSE),"")</f>
        <v>Expenditure</v>
      </c>
      <c r="B143" s="19" t="str">
        <f>+IFERROR(IF(VLOOKUP(C143,Tabella4[#All],2,FALSE)=0,"",VLOOKUP(C143,Tabella4[#All],2,FALSE)),"")</f>
        <v/>
      </c>
      <c r="C143" s="19" t="s">
        <v>41</v>
      </c>
      <c r="D143" s="20" t="s">
        <v>1</v>
      </c>
      <c r="E143" s="20" t="s">
        <v>44</v>
      </c>
      <c r="F143" s="20" t="s">
        <v>131</v>
      </c>
      <c r="G143" s="20">
        <v>2022</v>
      </c>
      <c r="H143" s="42"/>
    </row>
    <row r="144" spans="1:8" hidden="1" x14ac:dyDescent="0.2">
      <c r="A144" s="20" t="str">
        <f>+IFERROR(VLOOKUP(C144,Tabella4[#All],3,FALSE),"")</f>
        <v>Expenditure</v>
      </c>
      <c r="B144" s="19" t="str">
        <f>+IFERROR(IF(VLOOKUP(C144,Tabella4[#All],2,FALSE)=0,"",VLOOKUP(C144,Tabella4[#All],2,FALSE)),"")</f>
        <v/>
      </c>
      <c r="C144" s="19" t="s">
        <v>41</v>
      </c>
      <c r="D144" s="20" t="s">
        <v>1</v>
      </c>
      <c r="E144" s="20" t="s">
        <v>42</v>
      </c>
      <c r="F144" s="20" t="s">
        <v>133</v>
      </c>
      <c r="G144" s="20">
        <v>2022</v>
      </c>
      <c r="H144" s="42">
        <v>154.5</v>
      </c>
    </row>
    <row r="145" spans="1:8" hidden="1" x14ac:dyDescent="0.2">
      <c r="A145" s="20" t="str">
        <f>+IFERROR(VLOOKUP(C145,Tabella4[#All],3,FALSE),"")</f>
        <v>Expenditure</v>
      </c>
      <c r="B145" s="19" t="str">
        <f>+IFERROR(IF(VLOOKUP(C145,Tabella4[#All],2,FALSE)=0,"",VLOOKUP(C145,Tabella4[#All],2,FALSE)),"")</f>
        <v/>
      </c>
      <c r="C145" s="19" t="s">
        <v>41</v>
      </c>
      <c r="D145" s="20" t="s">
        <v>1</v>
      </c>
      <c r="E145" s="20" t="s">
        <v>43</v>
      </c>
      <c r="F145" s="20" t="s">
        <v>132</v>
      </c>
      <c r="G145" s="20">
        <v>2022</v>
      </c>
      <c r="H145" s="42"/>
    </row>
    <row r="146" spans="1:8" hidden="1" x14ac:dyDescent="0.2">
      <c r="A146" s="20" t="str">
        <f>+IFERROR(VLOOKUP(C146,Tabella4[#All],3,FALSE),"")</f>
        <v>Expenditure</v>
      </c>
      <c r="B146" s="19" t="str">
        <f>+IFERROR(IF(VLOOKUP(C146,Tabella4[#All],2,FALSE)=0,"",VLOOKUP(C146,Tabella4[#All],2,FALSE)),"")</f>
        <v/>
      </c>
      <c r="C146" s="19" t="s">
        <v>41</v>
      </c>
      <c r="D146" s="20" t="s">
        <v>1</v>
      </c>
      <c r="E146" s="20" t="s">
        <v>56</v>
      </c>
      <c r="F146" s="20" t="s">
        <v>134</v>
      </c>
      <c r="G146" s="20">
        <v>2022</v>
      </c>
      <c r="H146" s="42">
        <v>147.19999999999999</v>
      </c>
    </row>
    <row r="147" spans="1:8" hidden="1" x14ac:dyDescent="0.2">
      <c r="A147" s="20" t="str">
        <f>+IFERROR(VLOOKUP(C147,Tabella4[#All],3,FALSE),"")</f>
        <v>Expenditure</v>
      </c>
      <c r="B147" s="19" t="str">
        <f>+IFERROR(IF(VLOOKUP(C147,Tabella4[#All],2,FALSE)=0,"",VLOOKUP(C147,Tabella4[#All],2,FALSE)),"")</f>
        <v/>
      </c>
      <c r="C147" s="19" t="s">
        <v>41</v>
      </c>
      <c r="D147" s="20" t="s">
        <v>1</v>
      </c>
      <c r="E147" s="20" t="s">
        <v>50</v>
      </c>
      <c r="F147" s="20" t="s">
        <v>135</v>
      </c>
      <c r="G147" s="20">
        <v>2022</v>
      </c>
      <c r="H147" s="42">
        <v>138.6</v>
      </c>
    </row>
    <row r="148" spans="1:8" hidden="1" x14ac:dyDescent="0.2">
      <c r="A148" s="20" t="str">
        <f>+IFERROR(VLOOKUP(C148,Tabella4[#All],3,FALSE),"")</f>
        <v>Expenditure</v>
      </c>
      <c r="B148" s="19" t="str">
        <f>+IFERROR(IF(VLOOKUP(C148,Tabella4[#All],2,FALSE)=0,"",VLOOKUP(C148,Tabella4[#All],2,FALSE)),"")</f>
        <v/>
      </c>
      <c r="C148" s="19" t="s">
        <v>41</v>
      </c>
      <c r="D148" s="20" t="s">
        <v>1</v>
      </c>
      <c r="E148" s="20" t="s">
        <v>47</v>
      </c>
      <c r="F148" s="20" t="s">
        <v>136</v>
      </c>
      <c r="G148" s="20">
        <v>2022</v>
      </c>
      <c r="H148" s="42">
        <v>149</v>
      </c>
    </row>
    <row r="149" spans="1:8" hidden="1" x14ac:dyDescent="0.2">
      <c r="A149" s="20" t="str">
        <f>+IFERROR(VLOOKUP(C149,Tabella4[#All],3,FALSE),"")</f>
        <v>Expenditure</v>
      </c>
      <c r="B149" s="19" t="str">
        <f>+IFERROR(IF(VLOOKUP(C149,Tabella4[#All],2,FALSE)=0,"",VLOOKUP(C149,Tabella4[#All],2,FALSE)),"")</f>
        <v/>
      </c>
      <c r="C149" s="19" t="s">
        <v>41</v>
      </c>
      <c r="D149" s="20" t="s">
        <v>1</v>
      </c>
      <c r="E149" s="20" t="s">
        <v>110</v>
      </c>
      <c r="F149" s="20" t="s">
        <v>137</v>
      </c>
      <c r="G149" s="20">
        <v>2022</v>
      </c>
      <c r="H149" s="42">
        <v>158.9</v>
      </c>
    </row>
    <row r="150" spans="1:8" hidden="1" x14ac:dyDescent="0.2">
      <c r="A150" s="20" t="str">
        <f>+IFERROR(VLOOKUP(C150,Tabella4[#All],3,FALSE),"")</f>
        <v>Expenditure</v>
      </c>
      <c r="B150" s="19" t="str">
        <f>+IFERROR(IF(VLOOKUP(C150,Tabella4[#All],2,FALSE)=0,"",VLOOKUP(C150,Tabella4[#All],2,FALSE)),"")</f>
        <v/>
      </c>
      <c r="C150" s="19" t="s">
        <v>41</v>
      </c>
      <c r="D150" s="20" t="s">
        <v>1</v>
      </c>
      <c r="E150" s="20" t="s">
        <v>58</v>
      </c>
      <c r="F150" s="20" t="s">
        <v>138</v>
      </c>
      <c r="G150" s="20">
        <v>2022</v>
      </c>
      <c r="H150" s="42">
        <v>147</v>
      </c>
    </row>
    <row r="151" spans="1:8" hidden="1" x14ac:dyDescent="0.2">
      <c r="A151" s="20" t="str">
        <f>+IFERROR(VLOOKUP(C151,Tabella4[#All],3,FALSE),"")</f>
        <v>Expenditure</v>
      </c>
      <c r="B151" s="19" t="str">
        <f>+IFERROR(IF(VLOOKUP(C151,Tabella4[#All],2,FALSE)=0,"",VLOOKUP(C151,Tabella4[#All],2,FALSE)),"")</f>
        <v/>
      </c>
      <c r="C151" s="19" t="s">
        <v>41</v>
      </c>
      <c r="D151" s="20" t="s">
        <v>1</v>
      </c>
      <c r="E151" s="20" t="s">
        <v>48</v>
      </c>
      <c r="F151" s="20" t="s">
        <v>139</v>
      </c>
      <c r="G151" s="20">
        <v>2022</v>
      </c>
      <c r="H151" s="42">
        <v>196.7</v>
      </c>
    </row>
    <row r="152" spans="1:8" hidden="1" x14ac:dyDescent="0.2">
      <c r="A152" s="20" t="str">
        <f>+IFERROR(VLOOKUP(C152,Tabella4[#All],3,FALSE),"")</f>
        <v>Expenditure</v>
      </c>
      <c r="B152" s="19" t="str">
        <f>+IFERROR(IF(VLOOKUP(C152,Tabella4[#All],2,FALSE)=0,"",VLOOKUP(C152,Tabella4[#All],2,FALSE)),"")</f>
        <v/>
      </c>
      <c r="C152" s="19" t="s">
        <v>41</v>
      </c>
      <c r="D152" s="20" t="s">
        <v>1</v>
      </c>
      <c r="E152" s="20" t="s">
        <v>51</v>
      </c>
      <c r="F152" s="20" t="s">
        <v>140</v>
      </c>
      <c r="G152" s="20">
        <v>2022</v>
      </c>
      <c r="H152" s="42">
        <v>138.1</v>
      </c>
    </row>
    <row r="153" spans="1:8" hidden="1" x14ac:dyDescent="0.2">
      <c r="A153" s="20" t="str">
        <f>+IFERROR(VLOOKUP(C153,Tabella4[#All],3,FALSE),"")</f>
        <v>Expenditure</v>
      </c>
      <c r="B153" s="19" t="str">
        <f>+IFERROR(IF(VLOOKUP(C153,Tabella4[#All],2,FALSE)=0,"",VLOOKUP(C153,Tabella4[#All],2,FALSE)),"")</f>
        <v/>
      </c>
      <c r="C153" s="19" t="s">
        <v>41</v>
      </c>
      <c r="D153" s="20" t="s">
        <v>1</v>
      </c>
      <c r="E153" s="20" t="s">
        <v>59</v>
      </c>
      <c r="F153" s="20" t="s">
        <v>141</v>
      </c>
      <c r="G153" s="20">
        <v>2022</v>
      </c>
      <c r="H153" s="42"/>
    </row>
    <row r="154" spans="1:8" hidden="1" x14ac:dyDescent="0.2">
      <c r="A154" s="20" t="str">
        <f>+IFERROR(VLOOKUP(C154,Tabella4[#All],3,FALSE),"")</f>
        <v>Expenditure</v>
      </c>
      <c r="B154" s="19" t="str">
        <f>+IFERROR(IF(VLOOKUP(C154,Tabella4[#All],2,FALSE)=0,"",VLOOKUP(C154,Tabella4[#All],2,FALSE)),"")</f>
        <v/>
      </c>
      <c r="C154" s="19" t="s">
        <v>41</v>
      </c>
      <c r="D154" s="20" t="s">
        <v>1</v>
      </c>
      <c r="E154" s="20" t="s">
        <v>59</v>
      </c>
      <c r="F154" s="20" t="s">
        <v>141</v>
      </c>
      <c r="G154" s="20">
        <v>2022</v>
      </c>
      <c r="H154" s="42"/>
    </row>
    <row r="155" spans="1:8" hidden="1" x14ac:dyDescent="0.2">
      <c r="A155" s="20" t="str">
        <f>+IFERROR(VLOOKUP(C155,Tabella4[#All],3,FALSE),"")</f>
        <v>Expenditure</v>
      </c>
      <c r="B155" s="19" t="str">
        <f>+IFERROR(IF(VLOOKUP(C155,Tabella4[#All],2,FALSE)=0,"",VLOOKUP(C155,Tabella4[#All],2,FALSE)),"")</f>
        <v/>
      </c>
      <c r="C155" s="19" t="s">
        <v>41</v>
      </c>
      <c r="D155" s="20" t="s">
        <v>1</v>
      </c>
      <c r="E155" s="20" t="s">
        <v>52</v>
      </c>
      <c r="F155" s="20" t="s">
        <v>143</v>
      </c>
      <c r="G155" s="20">
        <v>2022</v>
      </c>
      <c r="H155" s="42">
        <v>277.2</v>
      </c>
    </row>
    <row r="156" spans="1:8" hidden="1" x14ac:dyDescent="0.2">
      <c r="A156" s="20" t="str">
        <f>+IFERROR(VLOOKUP(C156,Tabella4[#All],3,FALSE),"")</f>
        <v>Expenditure</v>
      </c>
      <c r="B156" s="19" t="str">
        <f>+IFERROR(IF(VLOOKUP(C156,Tabella4[#All],2,FALSE)=0,"",VLOOKUP(C156,Tabella4[#All],2,FALSE)),"")</f>
        <v/>
      </c>
      <c r="C156" s="19" t="s">
        <v>41</v>
      </c>
      <c r="D156" s="20" t="s">
        <v>1</v>
      </c>
      <c r="E156" s="20" t="s">
        <v>53</v>
      </c>
      <c r="F156" s="20" t="s">
        <v>142</v>
      </c>
      <c r="G156" s="20">
        <v>2022</v>
      </c>
      <c r="H156" s="42">
        <v>183</v>
      </c>
    </row>
    <row r="157" spans="1:8" hidden="1" x14ac:dyDescent="0.2">
      <c r="A157" s="20" t="str">
        <f>+IFERROR(VLOOKUP(C157,Tabella4[#All],3,FALSE),"")</f>
        <v>Expenditure</v>
      </c>
      <c r="B157" s="19" t="str">
        <f>+IFERROR(IF(VLOOKUP(C157,Tabella4[#All],2,FALSE)=0,"",VLOOKUP(C157,Tabella4[#All],2,FALSE)),"")</f>
        <v/>
      </c>
      <c r="C157" s="19" t="s">
        <v>41</v>
      </c>
      <c r="D157" s="20" t="s">
        <v>1</v>
      </c>
      <c r="E157" s="20" t="s">
        <v>60</v>
      </c>
      <c r="F157" s="20" t="s">
        <v>144</v>
      </c>
      <c r="G157" s="20">
        <v>2022</v>
      </c>
      <c r="H157" s="42">
        <v>127.1</v>
      </c>
    </row>
    <row r="158" spans="1:8" hidden="1" x14ac:dyDescent="0.2">
      <c r="A158" s="20" t="str">
        <f>+IFERROR(VLOOKUP(C158,Tabella4[#All],3,FALSE),"")</f>
        <v>Expenditure</v>
      </c>
      <c r="B158" s="19" t="str">
        <f>+IFERROR(IF(VLOOKUP(C158,Tabella4[#All],2,FALSE)=0,"",VLOOKUP(C158,Tabella4[#All],2,FALSE)),"")</f>
        <v/>
      </c>
      <c r="C158" s="19" t="s">
        <v>41</v>
      </c>
      <c r="D158" s="20" t="s">
        <v>1</v>
      </c>
      <c r="E158" s="20" t="s">
        <v>55</v>
      </c>
      <c r="F158" s="20" t="s">
        <v>145</v>
      </c>
      <c r="G158" s="20">
        <v>2022</v>
      </c>
      <c r="H158" s="42">
        <v>152</v>
      </c>
    </row>
    <row r="159" spans="1:8" hidden="1" x14ac:dyDescent="0.2">
      <c r="A159" s="20" t="str">
        <f>+IFERROR(VLOOKUP(C159,Tabella4[#All],3,FALSE),"")</f>
        <v>Expenditure</v>
      </c>
      <c r="B159" s="19" t="str">
        <f>+IFERROR(IF(VLOOKUP(C159,Tabella4[#All],2,FALSE)=0,"",VLOOKUP(C159,Tabella4[#All],2,FALSE)),"")</f>
        <v/>
      </c>
      <c r="C159" s="19" t="s">
        <v>41</v>
      </c>
      <c r="D159" s="20" t="s">
        <v>1</v>
      </c>
      <c r="E159" s="20" t="s">
        <v>49</v>
      </c>
      <c r="F159" s="20" t="s">
        <v>146</v>
      </c>
      <c r="G159" s="20">
        <v>2022</v>
      </c>
      <c r="H159" s="42">
        <v>139.69999999999999</v>
      </c>
    </row>
    <row r="160" spans="1:8" hidden="1" x14ac:dyDescent="0.2">
      <c r="A160" s="20" t="str">
        <f>+IFERROR(VLOOKUP(C160,Tabella4[#All],3,FALSE),"")</f>
        <v>Expenditure</v>
      </c>
      <c r="B160" s="19" t="str">
        <f>+IFERROR(IF(VLOOKUP(C160,Tabella4[#All],2,FALSE)=0,"",VLOOKUP(C160,Tabella4[#All],2,FALSE)),"")</f>
        <v/>
      </c>
      <c r="C160" s="19" t="s">
        <v>41</v>
      </c>
      <c r="D160" s="20" t="s">
        <v>1</v>
      </c>
      <c r="E160" s="20" t="s">
        <v>57</v>
      </c>
      <c r="F160" s="20" t="s">
        <v>147</v>
      </c>
      <c r="G160" s="20">
        <v>2022</v>
      </c>
      <c r="H160" s="42">
        <v>149.9</v>
      </c>
    </row>
    <row r="161" spans="1:8" hidden="1" x14ac:dyDescent="0.2">
      <c r="A161" s="20" t="str">
        <f>+IFERROR(VLOOKUP(C161,Tabella4[#All],3,FALSE),"")</f>
        <v>Expenditure</v>
      </c>
      <c r="B161" s="19" t="str">
        <f>+IFERROR(IF(VLOOKUP(C161,Tabella4[#All],2,FALSE)=0,"",VLOOKUP(C161,Tabella4[#All],2,FALSE)),"")</f>
        <v/>
      </c>
      <c r="C161" s="19" t="s">
        <v>41</v>
      </c>
      <c r="D161" s="20" t="s">
        <v>1</v>
      </c>
      <c r="E161" s="20" t="s">
        <v>61</v>
      </c>
      <c r="F161" s="20" t="s">
        <v>148</v>
      </c>
      <c r="G161" s="20">
        <v>2022</v>
      </c>
      <c r="H161" s="42">
        <v>163.19999999999999</v>
      </c>
    </row>
    <row r="162" spans="1:8" hidden="1" x14ac:dyDescent="0.2">
      <c r="A162" s="20" t="str">
        <f>+IFERROR(VLOOKUP(C162,Tabella4[#All],3,FALSE),"")</f>
        <v>Expenditure</v>
      </c>
      <c r="B162" s="19" t="str">
        <f>+IFERROR(IF(VLOOKUP(C162,Tabella4[#All],2,FALSE)=0,"",VLOOKUP(C162,Tabella4[#All],2,FALSE)),"")</f>
        <v/>
      </c>
      <c r="C162" s="19" t="s">
        <v>41</v>
      </c>
      <c r="D162" s="20" t="s">
        <v>1</v>
      </c>
      <c r="E162" s="20" t="s">
        <v>62</v>
      </c>
      <c r="F162" s="20" t="s">
        <v>149</v>
      </c>
      <c r="G162" s="20">
        <v>2022</v>
      </c>
      <c r="H162" s="42"/>
    </row>
    <row r="163" spans="1:8" hidden="1" x14ac:dyDescent="0.2">
      <c r="A163" s="20" t="str">
        <f>+IFERROR(VLOOKUP(C163,Tabella4[#All],3,FALSE),"")</f>
        <v>Expenditure</v>
      </c>
      <c r="B163" s="19" t="str">
        <f>+IFERROR(IF(VLOOKUP(C163,Tabella4[#All],2,FALSE)=0,"",VLOOKUP(C163,Tabella4[#All],2,FALSE)),"")</f>
        <v/>
      </c>
      <c r="C163" s="19" t="s">
        <v>38</v>
      </c>
      <c r="D163" s="20" t="s">
        <v>1</v>
      </c>
      <c r="E163" s="20" t="s">
        <v>54</v>
      </c>
      <c r="F163" s="20" t="s">
        <v>128</v>
      </c>
      <c r="G163" s="20">
        <v>2022</v>
      </c>
      <c r="H163" s="42">
        <v>0.2</v>
      </c>
    </row>
    <row r="164" spans="1:8" hidden="1" x14ac:dyDescent="0.2">
      <c r="A164" s="20" t="str">
        <f>+IFERROR(VLOOKUP(C164,Tabella4[#All],3,FALSE),"")</f>
        <v>Expenditure</v>
      </c>
      <c r="B164" s="19" t="str">
        <f>+IFERROR(IF(VLOOKUP(C164,Tabella4[#All],2,FALSE)=0,"",VLOOKUP(C164,Tabella4[#All],2,FALSE)),"")</f>
        <v/>
      </c>
      <c r="C164" s="19" t="s">
        <v>38</v>
      </c>
      <c r="D164" s="20" t="s">
        <v>1</v>
      </c>
      <c r="E164" s="20" t="s">
        <v>45</v>
      </c>
      <c r="F164" s="20" t="s">
        <v>129</v>
      </c>
      <c r="G164" s="20">
        <v>2022</v>
      </c>
      <c r="H164" s="42"/>
    </row>
    <row r="165" spans="1:8" hidden="1" x14ac:dyDescent="0.2">
      <c r="A165" s="20" t="str">
        <f>+IFERROR(VLOOKUP(C165,Tabella4[#All],3,FALSE),"")</f>
        <v>Expenditure</v>
      </c>
      <c r="B165" s="19" t="str">
        <f>+IFERROR(IF(VLOOKUP(C165,Tabella4[#All],2,FALSE)=0,"",VLOOKUP(C165,Tabella4[#All],2,FALSE)),"")</f>
        <v/>
      </c>
      <c r="C165" s="19" t="s">
        <v>38</v>
      </c>
      <c r="D165" s="20" t="s">
        <v>1</v>
      </c>
      <c r="E165" s="20" t="s">
        <v>46</v>
      </c>
      <c r="F165" s="20" t="s">
        <v>130</v>
      </c>
      <c r="G165" s="20">
        <v>2022</v>
      </c>
      <c r="H165" s="42"/>
    </row>
    <row r="166" spans="1:8" hidden="1" x14ac:dyDescent="0.2">
      <c r="A166" s="20" t="str">
        <f>+IFERROR(VLOOKUP(C166,Tabella4[#All],3,FALSE),"")</f>
        <v>Expenditure</v>
      </c>
      <c r="B166" s="19" t="str">
        <f>+IFERROR(IF(VLOOKUP(C166,Tabella4[#All],2,FALSE)=0,"",VLOOKUP(C166,Tabella4[#All],2,FALSE)),"")</f>
        <v/>
      </c>
      <c r="C166" s="19" t="s">
        <v>38</v>
      </c>
      <c r="D166" s="20" t="s">
        <v>1</v>
      </c>
      <c r="E166" s="20" t="s">
        <v>44</v>
      </c>
      <c r="F166" s="20" t="s">
        <v>131</v>
      </c>
      <c r="G166" s="20">
        <v>2022</v>
      </c>
      <c r="H166" s="42"/>
    </row>
    <row r="167" spans="1:8" hidden="1" x14ac:dyDescent="0.2">
      <c r="A167" s="20" t="str">
        <f>+IFERROR(VLOOKUP(C167,Tabella4[#All],3,FALSE),"")</f>
        <v>Expenditure</v>
      </c>
      <c r="B167" s="19" t="str">
        <f>+IFERROR(IF(VLOOKUP(C167,Tabella4[#All],2,FALSE)=0,"",VLOOKUP(C167,Tabella4[#All],2,FALSE)),"")</f>
        <v/>
      </c>
      <c r="C167" s="19" t="s">
        <v>38</v>
      </c>
      <c r="D167" s="20" t="s">
        <v>1</v>
      </c>
      <c r="E167" s="20" t="s">
        <v>42</v>
      </c>
      <c r="F167" s="20" t="s">
        <v>133</v>
      </c>
      <c r="G167" s="20">
        <v>2022</v>
      </c>
      <c r="H167" s="42"/>
    </row>
    <row r="168" spans="1:8" hidden="1" x14ac:dyDescent="0.2">
      <c r="A168" s="20" t="str">
        <f>+IFERROR(VLOOKUP(C168,Tabella4[#All],3,FALSE),"")</f>
        <v>Expenditure</v>
      </c>
      <c r="B168" s="19" t="str">
        <f>+IFERROR(IF(VLOOKUP(C168,Tabella4[#All],2,FALSE)=0,"",VLOOKUP(C168,Tabella4[#All],2,FALSE)),"")</f>
        <v/>
      </c>
      <c r="C168" s="19" t="s">
        <v>38</v>
      </c>
      <c r="D168" s="20" t="s">
        <v>1</v>
      </c>
      <c r="E168" s="20" t="s">
        <v>43</v>
      </c>
      <c r="F168" s="20" t="s">
        <v>132</v>
      </c>
      <c r="G168" s="20">
        <v>2022</v>
      </c>
      <c r="H168" s="42"/>
    </row>
    <row r="169" spans="1:8" hidden="1" x14ac:dyDescent="0.2">
      <c r="A169" s="20" t="str">
        <f>+IFERROR(VLOOKUP(C169,Tabella4[#All],3,FALSE),"")</f>
        <v>Expenditure</v>
      </c>
      <c r="B169" s="19" t="str">
        <f>+IFERROR(IF(VLOOKUP(C169,Tabella4[#All],2,FALSE)=0,"",VLOOKUP(C169,Tabella4[#All],2,FALSE)),"")</f>
        <v/>
      </c>
      <c r="C169" s="19" t="s">
        <v>38</v>
      </c>
      <c r="D169" s="20" t="s">
        <v>1</v>
      </c>
      <c r="E169" s="20" t="s">
        <v>56</v>
      </c>
      <c r="F169" s="20" t="s">
        <v>134</v>
      </c>
      <c r="G169" s="20">
        <v>2022</v>
      </c>
      <c r="H169" s="42">
        <v>0.6</v>
      </c>
    </row>
    <row r="170" spans="1:8" hidden="1" x14ac:dyDescent="0.2">
      <c r="A170" s="20" t="str">
        <f>+IFERROR(VLOOKUP(C170,Tabella4[#All],3,FALSE),"")</f>
        <v>Expenditure</v>
      </c>
      <c r="B170" s="19" t="str">
        <f>+IFERROR(IF(VLOOKUP(C170,Tabella4[#All],2,FALSE)=0,"",VLOOKUP(C170,Tabella4[#All],2,FALSE)),"")</f>
        <v/>
      </c>
      <c r="C170" s="19" t="s">
        <v>38</v>
      </c>
      <c r="D170" s="20" t="s">
        <v>1</v>
      </c>
      <c r="E170" s="20" t="s">
        <v>50</v>
      </c>
      <c r="F170" s="20" t="s">
        <v>135</v>
      </c>
      <c r="G170" s="20">
        <v>2022</v>
      </c>
      <c r="H170" s="42"/>
    </row>
    <row r="171" spans="1:8" hidden="1" x14ac:dyDescent="0.2">
      <c r="A171" s="20" t="str">
        <f>+IFERROR(VLOOKUP(C171,Tabella4[#All],3,FALSE),"")</f>
        <v>Expenditure</v>
      </c>
      <c r="B171" s="19" t="str">
        <f>+IFERROR(IF(VLOOKUP(C171,Tabella4[#All],2,FALSE)=0,"",VLOOKUP(C171,Tabella4[#All],2,FALSE)),"")</f>
        <v/>
      </c>
      <c r="C171" s="19" t="s">
        <v>38</v>
      </c>
      <c r="D171" s="20" t="s">
        <v>1</v>
      </c>
      <c r="E171" s="20" t="s">
        <v>47</v>
      </c>
      <c r="F171" s="20" t="s">
        <v>136</v>
      </c>
      <c r="G171" s="20">
        <v>2022</v>
      </c>
      <c r="H171" s="42"/>
    </row>
    <row r="172" spans="1:8" hidden="1" x14ac:dyDescent="0.2">
      <c r="A172" s="20" t="str">
        <f>+IFERROR(VLOOKUP(C172,Tabella4[#All],3,FALSE),"")</f>
        <v>Expenditure</v>
      </c>
      <c r="B172" s="19" t="str">
        <f>+IFERROR(IF(VLOOKUP(C172,Tabella4[#All],2,FALSE)=0,"",VLOOKUP(C172,Tabella4[#All],2,FALSE)),"")</f>
        <v/>
      </c>
      <c r="C172" s="19" t="s">
        <v>38</v>
      </c>
      <c r="D172" s="20" t="s">
        <v>1</v>
      </c>
      <c r="E172" s="20" t="s">
        <v>110</v>
      </c>
      <c r="F172" s="20" t="s">
        <v>137</v>
      </c>
      <c r="G172" s="20">
        <v>2022</v>
      </c>
      <c r="H172" s="42"/>
    </row>
    <row r="173" spans="1:8" hidden="1" x14ac:dyDescent="0.2">
      <c r="A173" s="20" t="str">
        <f>+IFERROR(VLOOKUP(C173,Tabella4[#All],3,FALSE),"")</f>
        <v>Expenditure</v>
      </c>
      <c r="B173" s="19" t="str">
        <f>+IFERROR(IF(VLOOKUP(C173,Tabella4[#All],2,FALSE)=0,"",VLOOKUP(C173,Tabella4[#All],2,FALSE)),"")</f>
        <v/>
      </c>
      <c r="C173" s="19" t="s">
        <v>38</v>
      </c>
      <c r="D173" s="20" t="s">
        <v>1</v>
      </c>
      <c r="E173" s="20" t="s">
        <v>58</v>
      </c>
      <c r="F173" s="20" t="s">
        <v>138</v>
      </c>
      <c r="G173" s="20">
        <v>2022</v>
      </c>
      <c r="H173" s="42"/>
    </row>
    <row r="174" spans="1:8" hidden="1" x14ac:dyDescent="0.2">
      <c r="A174" s="20" t="str">
        <f>+IFERROR(VLOOKUP(C174,Tabella4[#All],3,FALSE),"")</f>
        <v>Expenditure</v>
      </c>
      <c r="B174" s="19" t="str">
        <f>+IFERROR(IF(VLOOKUP(C174,Tabella4[#All],2,FALSE)=0,"",VLOOKUP(C174,Tabella4[#All],2,FALSE)),"")</f>
        <v/>
      </c>
      <c r="C174" s="19" t="s">
        <v>38</v>
      </c>
      <c r="D174" s="20" t="s">
        <v>1</v>
      </c>
      <c r="E174" s="20" t="s">
        <v>48</v>
      </c>
      <c r="F174" s="20" t="s">
        <v>139</v>
      </c>
      <c r="G174" s="20">
        <v>2022</v>
      </c>
      <c r="H174" s="42">
        <v>0.5</v>
      </c>
    </row>
    <row r="175" spans="1:8" hidden="1" x14ac:dyDescent="0.2">
      <c r="A175" s="20" t="str">
        <f>+IFERROR(VLOOKUP(C175,Tabella4[#All],3,FALSE),"")</f>
        <v>Expenditure</v>
      </c>
      <c r="B175" s="19" t="str">
        <f>+IFERROR(IF(VLOOKUP(C175,Tabella4[#All],2,FALSE)=0,"",VLOOKUP(C175,Tabella4[#All],2,FALSE)),"")</f>
        <v/>
      </c>
      <c r="C175" s="19" t="s">
        <v>38</v>
      </c>
      <c r="D175" s="20" t="s">
        <v>1</v>
      </c>
      <c r="E175" s="20" t="s">
        <v>51</v>
      </c>
      <c r="F175" s="20" t="s">
        <v>140</v>
      </c>
      <c r="G175" s="20">
        <v>2022</v>
      </c>
      <c r="H175" s="42"/>
    </row>
    <row r="176" spans="1:8" hidden="1" x14ac:dyDescent="0.2">
      <c r="A176" s="20" t="str">
        <f>+IFERROR(VLOOKUP(C176,Tabella4[#All],3,FALSE),"")</f>
        <v>Expenditure</v>
      </c>
      <c r="B176" s="19" t="str">
        <f>+IFERROR(IF(VLOOKUP(C176,Tabella4[#All],2,FALSE)=0,"",VLOOKUP(C176,Tabella4[#All],2,FALSE)),"")</f>
        <v/>
      </c>
      <c r="C176" s="19" t="s">
        <v>38</v>
      </c>
      <c r="D176" s="20" t="s">
        <v>1</v>
      </c>
      <c r="E176" s="20" t="s">
        <v>59</v>
      </c>
      <c r="F176" s="20" t="s">
        <v>141</v>
      </c>
      <c r="G176" s="20">
        <v>2022</v>
      </c>
      <c r="H176" s="42"/>
    </row>
    <row r="177" spans="1:8" hidden="1" x14ac:dyDescent="0.2">
      <c r="A177" s="20" t="str">
        <f>+IFERROR(VLOOKUP(C177,Tabella4[#All],3,FALSE),"")</f>
        <v>Expenditure</v>
      </c>
      <c r="B177" s="19" t="str">
        <f>+IFERROR(IF(VLOOKUP(C177,Tabella4[#All],2,FALSE)=0,"",VLOOKUP(C177,Tabella4[#All],2,FALSE)),"")</f>
        <v/>
      </c>
      <c r="C177" s="19" t="s">
        <v>38</v>
      </c>
      <c r="D177" s="20" t="s">
        <v>1</v>
      </c>
      <c r="E177" s="20" t="s">
        <v>59</v>
      </c>
      <c r="F177" s="20" t="s">
        <v>141</v>
      </c>
      <c r="G177" s="20">
        <v>2022</v>
      </c>
      <c r="H177" s="42"/>
    </row>
    <row r="178" spans="1:8" hidden="1" x14ac:dyDescent="0.2">
      <c r="A178" s="20" t="str">
        <f>+IFERROR(VLOOKUP(C178,Tabella4[#All],3,FALSE),"")</f>
        <v>Expenditure</v>
      </c>
      <c r="B178" s="19" t="str">
        <f>+IFERROR(IF(VLOOKUP(C178,Tabella4[#All],2,FALSE)=0,"",VLOOKUP(C178,Tabella4[#All],2,FALSE)),"")</f>
        <v/>
      </c>
      <c r="C178" s="19" t="s">
        <v>38</v>
      </c>
      <c r="D178" s="20" t="s">
        <v>1</v>
      </c>
      <c r="E178" s="20" t="s">
        <v>52</v>
      </c>
      <c r="F178" s="20" t="s">
        <v>143</v>
      </c>
      <c r="G178" s="20">
        <v>2022</v>
      </c>
      <c r="H178" s="42"/>
    </row>
    <row r="179" spans="1:8" hidden="1" x14ac:dyDescent="0.2">
      <c r="A179" s="20" t="str">
        <f>+IFERROR(VLOOKUP(C179,Tabella4[#All],3,FALSE),"")</f>
        <v>Expenditure</v>
      </c>
      <c r="B179" s="19" t="str">
        <f>+IFERROR(IF(VLOOKUP(C179,Tabella4[#All],2,FALSE)=0,"",VLOOKUP(C179,Tabella4[#All],2,FALSE)),"")</f>
        <v/>
      </c>
      <c r="C179" s="19" t="s">
        <v>38</v>
      </c>
      <c r="D179" s="20" t="s">
        <v>1</v>
      </c>
      <c r="E179" s="20" t="s">
        <v>53</v>
      </c>
      <c r="F179" s="20" t="s">
        <v>142</v>
      </c>
      <c r="G179" s="20">
        <v>2022</v>
      </c>
      <c r="H179" s="42"/>
    </row>
    <row r="180" spans="1:8" hidden="1" x14ac:dyDescent="0.2">
      <c r="A180" s="20" t="str">
        <f>+IFERROR(VLOOKUP(C180,Tabella4[#All],3,FALSE),"")</f>
        <v>Expenditure</v>
      </c>
      <c r="B180" s="19" t="str">
        <f>+IFERROR(IF(VLOOKUP(C180,Tabella4[#All],2,FALSE)=0,"",VLOOKUP(C180,Tabella4[#All],2,FALSE)),"")</f>
        <v/>
      </c>
      <c r="C180" s="19" t="s">
        <v>38</v>
      </c>
      <c r="D180" s="20" t="s">
        <v>1</v>
      </c>
      <c r="E180" s="20" t="s">
        <v>60</v>
      </c>
      <c r="F180" s="20" t="s">
        <v>144</v>
      </c>
      <c r="G180" s="20">
        <v>2022</v>
      </c>
      <c r="H180" s="42"/>
    </row>
    <row r="181" spans="1:8" hidden="1" x14ac:dyDescent="0.2">
      <c r="A181" s="20" t="str">
        <f>+IFERROR(VLOOKUP(C181,Tabella4[#All],3,FALSE),"")</f>
        <v>Expenditure</v>
      </c>
      <c r="B181" s="19" t="str">
        <f>+IFERROR(IF(VLOOKUP(C181,Tabella4[#All],2,FALSE)=0,"",VLOOKUP(C181,Tabella4[#All],2,FALSE)),"")</f>
        <v/>
      </c>
      <c r="C181" s="19" t="s">
        <v>38</v>
      </c>
      <c r="D181" s="20" t="s">
        <v>1</v>
      </c>
      <c r="E181" s="20" t="s">
        <v>55</v>
      </c>
      <c r="F181" s="20" t="s">
        <v>145</v>
      </c>
      <c r="G181" s="20">
        <v>2022</v>
      </c>
      <c r="H181" s="42"/>
    </row>
    <row r="182" spans="1:8" hidden="1" x14ac:dyDescent="0.2">
      <c r="A182" s="20" t="str">
        <f>+IFERROR(VLOOKUP(C182,Tabella4[#All],3,FALSE),"")</f>
        <v>Expenditure</v>
      </c>
      <c r="B182" s="19" t="str">
        <f>+IFERROR(IF(VLOOKUP(C182,Tabella4[#All],2,FALSE)=0,"",VLOOKUP(C182,Tabella4[#All],2,FALSE)),"")</f>
        <v/>
      </c>
      <c r="C182" s="19" t="s">
        <v>38</v>
      </c>
      <c r="D182" s="20" t="s">
        <v>1</v>
      </c>
      <c r="E182" s="20" t="s">
        <v>49</v>
      </c>
      <c r="F182" s="20" t="s">
        <v>146</v>
      </c>
      <c r="G182" s="20">
        <v>2022</v>
      </c>
      <c r="H182" s="42"/>
    </row>
    <row r="183" spans="1:8" hidden="1" x14ac:dyDescent="0.2">
      <c r="A183" s="20" t="str">
        <f>+IFERROR(VLOOKUP(C183,Tabella4[#All],3,FALSE),"")</f>
        <v>Expenditure</v>
      </c>
      <c r="B183" s="19" t="str">
        <f>+IFERROR(IF(VLOOKUP(C183,Tabella4[#All],2,FALSE)=0,"",VLOOKUP(C183,Tabella4[#All],2,FALSE)),"")</f>
        <v/>
      </c>
      <c r="C183" s="19" t="s">
        <v>38</v>
      </c>
      <c r="D183" s="20" t="s">
        <v>1</v>
      </c>
      <c r="E183" s="20" t="s">
        <v>57</v>
      </c>
      <c r="F183" s="20" t="s">
        <v>147</v>
      </c>
      <c r="G183" s="20">
        <v>2022</v>
      </c>
      <c r="H183" s="42"/>
    </row>
    <row r="184" spans="1:8" hidden="1" x14ac:dyDescent="0.2">
      <c r="A184" s="20" t="str">
        <f>+IFERROR(VLOOKUP(C184,Tabella4[#All],3,FALSE),"")</f>
        <v>Expenditure</v>
      </c>
      <c r="B184" s="19" t="str">
        <f>+IFERROR(IF(VLOOKUP(C184,Tabella4[#All],2,FALSE)=0,"",VLOOKUP(C184,Tabella4[#All],2,FALSE)),"")</f>
        <v/>
      </c>
      <c r="C184" s="19" t="s">
        <v>38</v>
      </c>
      <c r="D184" s="20" t="s">
        <v>1</v>
      </c>
      <c r="E184" s="20" t="s">
        <v>61</v>
      </c>
      <c r="F184" s="20" t="s">
        <v>148</v>
      </c>
      <c r="G184" s="20">
        <v>2022</v>
      </c>
      <c r="H184" s="42"/>
    </row>
    <row r="185" spans="1:8" hidden="1" x14ac:dyDescent="0.2">
      <c r="A185" s="20" t="str">
        <f>+IFERROR(VLOOKUP(C185,Tabella4[#All],3,FALSE),"")</f>
        <v>Expenditure</v>
      </c>
      <c r="B185" s="19" t="str">
        <f>+IFERROR(IF(VLOOKUP(C185,Tabella4[#All],2,FALSE)=0,"",VLOOKUP(C185,Tabella4[#All],2,FALSE)),"")</f>
        <v/>
      </c>
      <c r="C185" s="19" t="s">
        <v>38</v>
      </c>
      <c r="D185" s="20" t="s">
        <v>1</v>
      </c>
      <c r="E185" s="20" t="s">
        <v>62</v>
      </c>
      <c r="F185" s="20" t="s">
        <v>149</v>
      </c>
      <c r="G185" s="20">
        <v>2022</v>
      </c>
      <c r="H185" s="42"/>
    </row>
    <row r="186" spans="1:8" x14ac:dyDescent="0.2">
      <c r="A186" s="20" t="str">
        <f>+IFERROR(VLOOKUP(C186,Tabella4[#All],3,FALSE),"")</f>
        <v>Expenditure</v>
      </c>
      <c r="B186" s="19" t="str">
        <f>+IFERROR(IF(VLOOKUP(C186,Tabella4[#All],2,FALSE)=0,"",VLOOKUP(C186,Tabella4[#All],2,FALSE)),"")</f>
        <v>E.1</v>
      </c>
      <c r="C186" s="19" t="s">
        <v>5</v>
      </c>
      <c r="D186" s="20" t="s">
        <v>1</v>
      </c>
      <c r="E186" s="20" t="s">
        <v>54</v>
      </c>
      <c r="F186" s="20" t="s">
        <v>128</v>
      </c>
      <c r="G186" s="20">
        <v>2022</v>
      </c>
      <c r="H186" s="42">
        <v>71.8</v>
      </c>
    </row>
    <row r="187" spans="1:8" x14ac:dyDescent="0.2">
      <c r="A187" s="20" t="str">
        <f>+IFERROR(VLOOKUP(C187,Tabella4[#All],3,FALSE),"")</f>
        <v>Expenditure</v>
      </c>
      <c r="B187" s="19" t="str">
        <f>+IFERROR(IF(VLOOKUP(C187,Tabella4[#All],2,FALSE)=0,"",VLOOKUP(C187,Tabella4[#All],2,FALSE)),"")</f>
        <v>E.1</v>
      </c>
      <c r="C187" s="19" t="s">
        <v>5</v>
      </c>
      <c r="D187" s="20" t="s">
        <v>1</v>
      </c>
      <c r="E187" s="20" t="s">
        <v>45</v>
      </c>
      <c r="F187" s="20" t="s">
        <v>129</v>
      </c>
      <c r="G187" s="20">
        <v>2022</v>
      </c>
      <c r="H187" s="42">
        <v>74.5</v>
      </c>
    </row>
    <row r="188" spans="1:8" x14ac:dyDescent="0.2">
      <c r="A188" s="20" t="str">
        <f>+IFERROR(VLOOKUP(C188,Tabella4[#All],3,FALSE),"")</f>
        <v>Expenditure</v>
      </c>
      <c r="B188" s="19" t="str">
        <f>+IFERROR(IF(VLOOKUP(C188,Tabella4[#All],2,FALSE)=0,"",VLOOKUP(C188,Tabella4[#All],2,FALSE)),"")</f>
        <v>E.1</v>
      </c>
      <c r="C188" s="19" t="s">
        <v>5</v>
      </c>
      <c r="D188" s="20" t="s">
        <v>1</v>
      </c>
      <c r="E188" s="20" t="s">
        <v>46</v>
      </c>
      <c r="F188" s="20" t="s">
        <v>130</v>
      </c>
      <c r="G188" s="20">
        <v>2022</v>
      </c>
      <c r="H188" s="42">
        <v>65</v>
      </c>
    </row>
    <row r="189" spans="1:8" x14ac:dyDescent="0.2">
      <c r="A189" s="20" t="str">
        <f>+IFERROR(VLOOKUP(C189,Tabella4[#All],3,FALSE),"")</f>
        <v>Expenditure</v>
      </c>
      <c r="B189" s="19" t="str">
        <f>+IFERROR(IF(VLOOKUP(C189,Tabella4[#All],2,FALSE)=0,"",VLOOKUP(C189,Tabella4[#All],2,FALSE)),"")</f>
        <v>E.1</v>
      </c>
      <c r="C189" s="19" t="s">
        <v>5</v>
      </c>
      <c r="D189" s="20" t="s">
        <v>1</v>
      </c>
      <c r="E189" s="20" t="s">
        <v>44</v>
      </c>
      <c r="F189" s="20" t="s">
        <v>131</v>
      </c>
      <c r="G189" s="20">
        <v>2022</v>
      </c>
      <c r="H189" s="42"/>
    </row>
    <row r="190" spans="1:8" x14ac:dyDescent="0.2">
      <c r="A190" s="20" t="str">
        <f>+IFERROR(VLOOKUP(C190,Tabella4[#All],3,FALSE),"")</f>
        <v>Expenditure</v>
      </c>
      <c r="B190" s="19" t="str">
        <f>+IFERROR(IF(VLOOKUP(C190,Tabella4[#All],2,FALSE)=0,"",VLOOKUP(C190,Tabella4[#All],2,FALSE)),"")</f>
        <v>E.1</v>
      </c>
      <c r="C190" s="19" t="s">
        <v>5</v>
      </c>
      <c r="D190" s="20" t="s">
        <v>1</v>
      </c>
      <c r="E190" s="20" t="s">
        <v>42</v>
      </c>
      <c r="F190" s="20" t="s">
        <v>133</v>
      </c>
      <c r="G190" s="20">
        <v>2022</v>
      </c>
      <c r="H190" s="42">
        <v>73.5</v>
      </c>
    </row>
    <row r="191" spans="1:8" x14ac:dyDescent="0.2">
      <c r="A191" s="20" t="str">
        <f>+IFERROR(VLOOKUP(C191,Tabella4[#All],3,FALSE),"")</f>
        <v>Expenditure</v>
      </c>
      <c r="B191" s="19" t="str">
        <f>+IFERROR(IF(VLOOKUP(C191,Tabella4[#All],2,FALSE)=0,"",VLOOKUP(C191,Tabella4[#All],2,FALSE)),"")</f>
        <v>E.1</v>
      </c>
      <c r="C191" s="19" t="s">
        <v>5</v>
      </c>
      <c r="D191" s="20" t="s">
        <v>1</v>
      </c>
      <c r="E191" s="20" t="s">
        <v>43</v>
      </c>
      <c r="F191" s="20" t="s">
        <v>132</v>
      </c>
      <c r="G191" s="20">
        <v>2022</v>
      </c>
      <c r="H191" s="42"/>
    </row>
    <row r="192" spans="1:8" x14ac:dyDescent="0.2">
      <c r="A192" s="20" t="str">
        <f>+IFERROR(VLOOKUP(C192,Tabella4[#All],3,FALSE),"")</f>
        <v>Expenditure</v>
      </c>
      <c r="B192" s="19" t="str">
        <f>+IFERROR(IF(VLOOKUP(C192,Tabella4[#All],2,FALSE)=0,"",VLOOKUP(C192,Tabella4[#All],2,FALSE)),"")</f>
        <v>E.1</v>
      </c>
      <c r="C192" s="19" t="s">
        <v>5</v>
      </c>
      <c r="D192" s="20" t="s">
        <v>1</v>
      </c>
      <c r="E192" s="20" t="s">
        <v>56</v>
      </c>
      <c r="F192" s="20" t="s">
        <v>134</v>
      </c>
      <c r="G192" s="20">
        <v>2022</v>
      </c>
      <c r="H192" s="42">
        <v>75.5</v>
      </c>
    </row>
    <row r="193" spans="1:8" x14ac:dyDescent="0.2">
      <c r="A193" s="20" t="str">
        <f>+IFERROR(VLOOKUP(C193,Tabella4[#All],3,FALSE),"")</f>
        <v>Expenditure</v>
      </c>
      <c r="B193" s="19" t="str">
        <f>+IFERROR(IF(VLOOKUP(C193,Tabella4[#All],2,FALSE)=0,"",VLOOKUP(C193,Tabella4[#All],2,FALSE)),"")</f>
        <v>E.1</v>
      </c>
      <c r="C193" s="19" t="s">
        <v>5</v>
      </c>
      <c r="D193" s="20" t="s">
        <v>1</v>
      </c>
      <c r="E193" s="20" t="s">
        <v>50</v>
      </c>
      <c r="F193" s="20" t="s">
        <v>135</v>
      </c>
      <c r="G193" s="20">
        <v>2022</v>
      </c>
      <c r="H193" s="42">
        <v>77.400000000000006</v>
      </c>
    </row>
    <row r="194" spans="1:8" x14ac:dyDescent="0.2">
      <c r="A194" s="20" t="str">
        <f>+IFERROR(VLOOKUP(C194,Tabella4[#All],3,FALSE),"")</f>
        <v>Expenditure</v>
      </c>
      <c r="B194" s="19" t="str">
        <f>+IFERROR(IF(VLOOKUP(C194,Tabella4[#All],2,FALSE)=0,"",VLOOKUP(C194,Tabella4[#All],2,FALSE)),"")</f>
        <v>E.1</v>
      </c>
      <c r="C194" s="19" t="s">
        <v>5</v>
      </c>
      <c r="D194" s="20" t="s">
        <v>1</v>
      </c>
      <c r="E194" s="20" t="s">
        <v>47</v>
      </c>
      <c r="F194" s="20" t="s">
        <v>136</v>
      </c>
      <c r="G194" s="20">
        <v>2022</v>
      </c>
      <c r="H194" s="42">
        <v>73</v>
      </c>
    </row>
    <row r="195" spans="1:8" x14ac:dyDescent="0.2">
      <c r="A195" s="20" t="str">
        <f>+IFERROR(VLOOKUP(C195,Tabella4[#All],3,FALSE),"")</f>
        <v>Expenditure</v>
      </c>
      <c r="B195" s="19" t="str">
        <f>+IFERROR(IF(VLOOKUP(C195,Tabella4[#All],2,FALSE)=0,"",VLOOKUP(C195,Tabella4[#All],2,FALSE)),"")</f>
        <v>E.1</v>
      </c>
      <c r="C195" s="19" t="s">
        <v>5</v>
      </c>
      <c r="D195" s="20" t="s">
        <v>1</v>
      </c>
      <c r="E195" s="20" t="s">
        <v>110</v>
      </c>
      <c r="F195" s="20" t="s">
        <v>137</v>
      </c>
      <c r="G195" s="20">
        <v>2022</v>
      </c>
      <c r="H195" s="42">
        <v>88.6</v>
      </c>
    </row>
    <row r="196" spans="1:8" x14ac:dyDescent="0.2">
      <c r="A196" s="20" t="str">
        <f>+IFERROR(VLOOKUP(C196,Tabella4[#All],3,FALSE),"")</f>
        <v>Expenditure</v>
      </c>
      <c r="B196" s="19" t="str">
        <f>+IFERROR(IF(VLOOKUP(C196,Tabella4[#All],2,FALSE)=0,"",VLOOKUP(C196,Tabella4[#All],2,FALSE)),"")</f>
        <v>E.1</v>
      </c>
      <c r="C196" s="19" t="s">
        <v>5</v>
      </c>
      <c r="D196" s="20" t="s">
        <v>1</v>
      </c>
      <c r="E196" s="20" t="s">
        <v>58</v>
      </c>
      <c r="F196" s="20" t="s">
        <v>138</v>
      </c>
      <c r="G196" s="20">
        <v>2022</v>
      </c>
      <c r="H196" s="42">
        <v>77.900000000000006</v>
      </c>
    </row>
    <row r="197" spans="1:8" x14ac:dyDescent="0.2">
      <c r="A197" s="20" t="str">
        <f>+IFERROR(VLOOKUP(C197,Tabella4[#All],3,FALSE),"")</f>
        <v>Expenditure</v>
      </c>
      <c r="B197" s="19" t="str">
        <f>+IFERROR(IF(VLOOKUP(C197,Tabella4[#All],2,FALSE)=0,"",VLOOKUP(C197,Tabella4[#All],2,FALSE)),"")</f>
        <v>E.1</v>
      </c>
      <c r="C197" s="19" t="s">
        <v>5</v>
      </c>
      <c r="D197" s="20" t="s">
        <v>1</v>
      </c>
      <c r="E197" s="20" t="s">
        <v>48</v>
      </c>
      <c r="F197" s="20" t="s">
        <v>139</v>
      </c>
      <c r="G197" s="20">
        <v>2022</v>
      </c>
      <c r="H197" s="42">
        <v>35.9</v>
      </c>
    </row>
    <row r="198" spans="1:8" x14ac:dyDescent="0.2">
      <c r="A198" s="20" t="str">
        <f>+IFERROR(VLOOKUP(C198,Tabella4[#All],3,FALSE),"")</f>
        <v>Expenditure</v>
      </c>
      <c r="B198" s="19" t="str">
        <f>+IFERROR(IF(VLOOKUP(C198,Tabella4[#All],2,FALSE)=0,"",VLOOKUP(C198,Tabella4[#All],2,FALSE)),"")</f>
        <v>E.1</v>
      </c>
      <c r="C198" s="19" t="s">
        <v>5</v>
      </c>
      <c r="D198" s="20" t="s">
        <v>1</v>
      </c>
      <c r="E198" s="20" t="s">
        <v>51</v>
      </c>
      <c r="F198" s="20" t="s">
        <v>140</v>
      </c>
      <c r="G198" s="20">
        <v>2022</v>
      </c>
      <c r="H198" s="42">
        <v>78.8</v>
      </c>
    </row>
    <row r="199" spans="1:8" x14ac:dyDescent="0.2">
      <c r="A199" s="20" t="str">
        <f>+IFERROR(VLOOKUP(C199,Tabella4[#All],3,FALSE),"")</f>
        <v>Expenditure</v>
      </c>
      <c r="B199" s="19" t="str">
        <f>+IFERROR(IF(VLOOKUP(C199,Tabella4[#All],2,FALSE)=0,"",VLOOKUP(C199,Tabella4[#All],2,FALSE)),"")</f>
        <v>E.1</v>
      </c>
      <c r="C199" s="19" t="s">
        <v>5</v>
      </c>
      <c r="D199" s="20" t="s">
        <v>1</v>
      </c>
      <c r="E199" s="20" t="s">
        <v>59</v>
      </c>
      <c r="F199" s="20" t="s">
        <v>141</v>
      </c>
      <c r="G199" s="20">
        <v>2022</v>
      </c>
      <c r="H199" s="42"/>
    </row>
    <row r="200" spans="1:8" x14ac:dyDescent="0.2">
      <c r="A200" s="20" t="str">
        <f>+IFERROR(VLOOKUP(C200,Tabella4[#All],3,FALSE),"")</f>
        <v>Expenditure</v>
      </c>
      <c r="B200" s="19" t="str">
        <f>+IFERROR(IF(VLOOKUP(C200,Tabella4[#All],2,FALSE)=0,"",VLOOKUP(C200,Tabella4[#All],2,FALSE)),"")</f>
        <v>E.1</v>
      </c>
      <c r="C200" s="19" t="s">
        <v>5</v>
      </c>
      <c r="D200" s="20" t="s">
        <v>1</v>
      </c>
      <c r="E200" s="20" t="s">
        <v>59</v>
      </c>
      <c r="F200" s="20" t="s">
        <v>141</v>
      </c>
      <c r="G200" s="20">
        <v>2022</v>
      </c>
      <c r="H200" s="42"/>
    </row>
    <row r="201" spans="1:8" x14ac:dyDescent="0.2">
      <c r="A201" s="20" t="str">
        <f>+IFERROR(VLOOKUP(C201,Tabella4[#All],3,FALSE),"")</f>
        <v>Expenditure</v>
      </c>
      <c r="B201" s="19" t="str">
        <f>+IFERROR(IF(VLOOKUP(C201,Tabella4[#All],2,FALSE)=0,"",VLOOKUP(C201,Tabella4[#All],2,FALSE)),"")</f>
        <v>E.1</v>
      </c>
      <c r="C201" s="19" t="s">
        <v>5</v>
      </c>
      <c r="D201" s="20" t="s">
        <v>1</v>
      </c>
      <c r="E201" s="20" t="s">
        <v>52</v>
      </c>
      <c r="F201" s="20" t="s">
        <v>143</v>
      </c>
      <c r="G201" s="20">
        <v>2022</v>
      </c>
      <c r="H201" s="42">
        <v>48.2</v>
      </c>
    </row>
    <row r="202" spans="1:8" x14ac:dyDescent="0.2">
      <c r="A202" s="20" t="str">
        <f>+IFERROR(VLOOKUP(C202,Tabella4[#All],3,FALSE),"")</f>
        <v>Expenditure</v>
      </c>
      <c r="B202" s="19" t="str">
        <f>+IFERROR(IF(VLOOKUP(C202,Tabella4[#All],2,FALSE)=0,"",VLOOKUP(C202,Tabella4[#All],2,FALSE)),"")</f>
        <v>E.1</v>
      </c>
      <c r="C202" s="19" t="s">
        <v>5</v>
      </c>
      <c r="D202" s="20" t="s">
        <v>1</v>
      </c>
      <c r="E202" s="20" t="s">
        <v>53</v>
      </c>
      <c r="F202" s="20" t="s">
        <v>142</v>
      </c>
      <c r="G202" s="20">
        <v>2022</v>
      </c>
      <c r="H202" s="42">
        <v>68</v>
      </c>
    </row>
    <row r="203" spans="1:8" x14ac:dyDescent="0.2">
      <c r="A203" s="20" t="str">
        <f>+IFERROR(VLOOKUP(C203,Tabella4[#All],3,FALSE),"")</f>
        <v>Expenditure</v>
      </c>
      <c r="B203" s="19" t="str">
        <f>+IFERROR(IF(VLOOKUP(C203,Tabella4[#All],2,FALSE)=0,"",VLOOKUP(C203,Tabella4[#All],2,FALSE)),"")</f>
        <v>E.1</v>
      </c>
      <c r="C203" s="19" t="s">
        <v>5</v>
      </c>
      <c r="D203" s="20" t="s">
        <v>1</v>
      </c>
      <c r="E203" s="20" t="s">
        <v>60</v>
      </c>
      <c r="F203" s="20" t="s">
        <v>144</v>
      </c>
      <c r="G203" s="20">
        <v>2022</v>
      </c>
      <c r="H203" s="42">
        <v>50</v>
      </c>
    </row>
    <row r="204" spans="1:8" x14ac:dyDescent="0.2">
      <c r="A204" s="20" t="str">
        <f>+IFERROR(VLOOKUP(C204,Tabella4[#All],3,FALSE),"")</f>
        <v>Expenditure</v>
      </c>
      <c r="B204" s="19" t="str">
        <f>+IFERROR(IF(VLOOKUP(C204,Tabella4[#All],2,FALSE)=0,"",VLOOKUP(C204,Tabella4[#All],2,FALSE)),"")</f>
        <v>E.1</v>
      </c>
      <c r="C204" s="19" t="s">
        <v>5</v>
      </c>
      <c r="D204" s="20" t="s">
        <v>1</v>
      </c>
      <c r="E204" s="20" t="s">
        <v>55</v>
      </c>
      <c r="F204" s="20" t="s">
        <v>145</v>
      </c>
      <c r="G204" s="20">
        <v>2022</v>
      </c>
      <c r="H204" s="42">
        <v>81.8</v>
      </c>
    </row>
    <row r="205" spans="1:8" x14ac:dyDescent="0.2">
      <c r="A205" s="20" t="str">
        <f>+IFERROR(VLOOKUP(C205,Tabella4[#All],3,FALSE),"")</f>
        <v>Expenditure</v>
      </c>
      <c r="B205" s="19" t="str">
        <f>+IFERROR(IF(VLOOKUP(C205,Tabella4[#All],2,FALSE)=0,"",VLOOKUP(C205,Tabella4[#All],2,FALSE)),"")</f>
        <v>E.1</v>
      </c>
      <c r="C205" s="19" t="s">
        <v>5</v>
      </c>
      <c r="D205" s="20" t="s">
        <v>1</v>
      </c>
      <c r="E205" s="20" t="s">
        <v>49</v>
      </c>
      <c r="F205" s="20" t="s">
        <v>146</v>
      </c>
      <c r="G205" s="20">
        <v>2022</v>
      </c>
      <c r="H205" s="42">
        <v>77.3</v>
      </c>
    </row>
    <row r="206" spans="1:8" x14ac:dyDescent="0.2">
      <c r="A206" s="20" t="str">
        <f>+IFERROR(VLOOKUP(C206,Tabella4[#All],3,FALSE),"")</f>
        <v>Expenditure</v>
      </c>
      <c r="B206" s="19" t="str">
        <f>+IFERROR(IF(VLOOKUP(C206,Tabella4[#All],2,FALSE)=0,"",VLOOKUP(C206,Tabella4[#All],2,FALSE)),"")</f>
        <v>E.1</v>
      </c>
      <c r="C206" s="19" t="s">
        <v>5</v>
      </c>
      <c r="D206" s="20" t="s">
        <v>1</v>
      </c>
      <c r="E206" s="20" t="s">
        <v>57</v>
      </c>
      <c r="F206" s="20" t="s">
        <v>147</v>
      </c>
      <c r="G206" s="20">
        <v>2022</v>
      </c>
      <c r="H206" s="42">
        <v>68.5</v>
      </c>
    </row>
    <row r="207" spans="1:8" x14ac:dyDescent="0.2">
      <c r="A207" s="20" t="str">
        <f>+IFERROR(VLOOKUP(C207,Tabella4[#All],3,FALSE),"")</f>
        <v>Expenditure</v>
      </c>
      <c r="B207" s="19" t="str">
        <f>+IFERROR(IF(VLOOKUP(C207,Tabella4[#All],2,FALSE)=0,"",VLOOKUP(C207,Tabella4[#All],2,FALSE)),"")</f>
        <v>E.1</v>
      </c>
      <c r="C207" s="19" t="s">
        <v>5</v>
      </c>
      <c r="D207" s="20" t="s">
        <v>1</v>
      </c>
      <c r="E207" s="20" t="s">
        <v>61</v>
      </c>
      <c r="F207" s="20" t="s">
        <v>148</v>
      </c>
      <c r="G207" s="20">
        <v>2022</v>
      </c>
      <c r="H207" s="42">
        <v>61.8</v>
      </c>
    </row>
    <row r="208" spans="1:8" x14ac:dyDescent="0.2">
      <c r="A208" s="20" t="str">
        <f>+IFERROR(VLOOKUP(C208,Tabella4[#All],3,FALSE),"")</f>
        <v>Expenditure</v>
      </c>
      <c r="B208" s="19" t="str">
        <f>+IFERROR(IF(VLOOKUP(C208,Tabella4[#All],2,FALSE)=0,"",VLOOKUP(C208,Tabella4[#All],2,FALSE)),"")</f>
        <v>E.1</v>
      </c>
      <c r="C208" s="19" t="s">
        <v>5</v>
      </c>
      <c r="D208" s="20" t="s">
        <v>1</v>
      </c>
      <c r="E208" s="20" t="s">
        <v>62</v>
      </c>
      <c r="F208" s="20" t="s">
        <v>149</v>
      </c>
      <c r="G208" s="20">
        <v>2022</v>
      </c>
      <c r="H208" s="42"/>
    </row>
    <row r="209" spans="1:8" x14ac:dyDescent="0.2">
      <c r="A209" s="20" t="str">
        <f>+IFERROR(VLOOKUP(C209,Tabella4[#All],3,FALSE),"")</f>
        <v>Expenditure</v>
      </c>
      <c r="B209" s="19" t="str">
        <f>+IFERROR(IF(VLOOKUP(C209,Tabella4[#All],2,FALSE)=0,"",VLOOKUP(C209,Tabella4[#All],2,FALSE)),"")</f>
        <v>E.1.1</v>
      </c>
      <c r="C209" s="19" t="s">
        <v>6</v>
      </c>
      <c r="D209" s="20" t="s">
        <v>1</v>
      </c>
      <c r="E209" s="20" t="s">
        <v>54</v>
      </c>
      <c r="F209" s="20" t="s">
        <v>128</v>
      </c>
      <c r="G209" s="20">
        <v>2022</v>
      </c>
      <c r="H209" s="42">
        <v>20.6</v>
      </c>
    </row>
    <row r="210" spans="1:8" x14ac:dyDescent="0.2">
      <c r="A210" s="20" t="str">
        <f>+IFERROR(VLOOKUP(C210,Tabella4[#All],3,FALSE),"")</f>
        <v>Expenditure</v>
      </c>
      <c r="B210" s="19" t="str">
        <f>+IFERROR(IF(VLOOKUP(C210,Tabella4[#All],2,FALSE)=0,"",VLOOKUP(C210,Tabella4[#All],2,FALSE)),"")</f>
        <v>E.1.1</v>
      </c>
      <c r="C210" s="19" t="s">
        <v>6</v>
      </c>
      <c r="D210" s="20" t="s">
        <v>1</v>
      </c>
      <c r="E210" s="20" t="s">
        <v>45</v>
      </c>
      <c r="F210" s="20" t="s">
        <v>129</v>
      </c>
      <c r="G210" s="20">
        <v>2022</v>
      </c>
      <c r="H210" s="42">
        <v>23.8</v>
      </c>
    </row>
    <row r="211" spans="1:8" x14ac:dyDescent="0.2">
      <c r="A211" s="20" t="str">
        <f>+IFERROR(VLOOKUP(C211,Tabella4[#All],3,FALSE),"")</f>
        <v>Expenditure</v>
      </c>
      <c r="B211" s="19" t="str">
        <f>+IFERROR(IF(VLOOKUP(C211,Tabella4[#All],2,FALSE)=0,"",VLOOKUP(C211,Tabella4[#All],2,FALSE)),"")</f>
        <v>E.1.1</v>
      </c>
      <c r="C211" s="19" t="s">
        <v>6</v>
      </c>
      <c r="D211" s="20" t="s">
        <v>1</v>
      </c>
      <c r="E211" s="20" t="s">
        <v>46</v>
      </c>
      <c r="F211" s="20" t="s">
        <v>130</v>
      </c>
      <c r="G211" s="20">
        <v>2022</v>
      </c>
      <c r="H211" s="42">
        <v>21.8</v>
      </c>
    </row>
    <row r="212" spans="1:8" x14ac:dyDescent="0.2">
      <c r="A212" s="20" t="str">
        <f>+IFERROR(VLOOKUP(C212,Tabella4[#All],3,FALSE),"")</f>
        <v>Expenditure</v>
      </c>
      <c r="B212" s="19" t="str">
        <f>+IFERROR(IF(VLOOKUP(C212,Tabella4[#All],2,FALSE)=0,"",VLOOKUP(C212,Tabella4[#All],2,FALSE)),"")</f>
        <v>E.1.1</v>
      </c>
      <c r="C212" s="19" t="s">
        <v>6</v>
      </c>
      <c r="D212" s="20" t="s">
        <v>1</v>
      </c>
      <c r="E212" s="20" t="s">
        <v>44</v>
      </c>
      <c r="F212" s="20" t="s">
        <v>131</v>
      </c>
      <c r="G212" s="20">
        <v>2022</v>
      </c>
      <c r="H212" s="42"/>
    </row>
    <row r="213" spans="1:8" x14ac:dyDescent="0.2">
      <c r="A213" s="20" t="str">
        <f>+IFERROR(VLOOKUP(C213,Tabella4[#All],3,FALSE),"")</f>
        <v>Expenditure</v>
      </c>
      <c r="B213" s="19" t="str">
        <f>+IFERROR(IF(VLOOKUP(C213,Tabella4[#All],2,FALSE)=0,"",VLOOKUP(C213,Tabella4[#All],2,FALSE)),"")</f>
        <v>E.1.1</v>
      </c>
      <c r="C213" s="19" t="s">
        <v>6</v>
      </c>
      <c r="D213" s="20" t="s">
        <v>1</v>
      </c>
      <c r="E213" s="20" t="s">
        <v>42</v>
      </c>
      <c r="F213" s="20" t="s">
        <v>133</v>
      </c>
      <c r="G213" s="20">
        <v>2022</v>
      </c>
      <c r="H213" s="42">
        <v>21.3</v>
      </c>
    </row>
    <row r="214" spans="1:8" x14ac:dyDescent="0.2">
      <c r="A214" s="20" t="str">
        <f>+IFERROR(VLOOKUP(C214,Tabella4[#All],3,FALSE),"")</f>
        <v>Expenditure</v>
      </c>
      <c r="B214" s="19" t="str">
        <f>+IFERROR(IF(VLOOKUP(C214,Tabella4[#All],2,FALSE)=0,"",VLOOKUP(C214,Tabella4[#All],2,FALSE)),"")</f>
        <v>E.1.1</v>
      </c>
      <c r="C214" s="19" t="s">
        <v>6</v>
      </c>
      <c r="D214" s="20" t="s">
        <v>1</v>
      </c>
      <c r="E214" s="20" t="s">
        <v>43</v>
      </c>
      <c r="F214" s="20" t="s">
        <v>132</v>
      </c>
      <c r="G214" s="20">
        <v>2022</v>
      </c>
      <c r="H214" s="42"/>
    </row>
    <row r="215" spans="1:8" x14ac:dyDescent="0.2">
      <c r="A215" s="20" t="str">
        <f>+IFERROR(VLOOKUP(C215,Tabella4[#All],3,FALSE),"")</f>
        <v>Expenditure</v>
      </c>
      <c r="B215" s="19" t="str">
        <f>+IFERROR(IF(VLOOKUP(C215,Tabella4[#All],2,FALSE)=0,"",VLOOKUP(C215,Tabella4[#All],2,FALSE)),"")</f>
        <v>E.1.1</v>
      </c>
      <c r="C215" s="19" t="s">
        <v>6</v>
      </c>
      <c r="D215" s="20" t="s">
        <v>1</v>
      </c>
      <c r="E215" s="20" t="s">
        <v>56</v>
      </c>
      <c r="F215" s="20" t="s">
        <v>134</v>
      </c>
      <c r="G215" s="20">
        <v>2022</v>
      </c>
      <c r="H215" s="42">
        <v>24</v>
      </c>
    </row>
    <row r="216" spans="1:8" x14ac:dyDescent="0.2">
      <c r="A216" s="20" t="str">
        <f>+IFERROR(VLOOKUP(C216,Tabella4[#All],3,FALSE),"")</f>
        <v>Expenditure</v>
      </c>
      <c r="B216" s="19" t="str">
        <f>+IFERROR(IF(VLOOKUP(C216,Tabella4[#All],2,FALSE)=0,"",VLOOKUP(C216,Tabella4[#All],2,FALSE)),"")</f>
        <v>E.1.1</v>
      </c>
      <c r="C216" s="19" t="s">
        <v>6</v>
      </c>
      <c r="D216" s="20" t="s">
        <v>1</v>
      </c>
      <c r="E216" s="20" t="s">
        <v>50</v>
      </c>
      <c r="F216" s="20" t="s">
        <v>135</v>
      </c>
      <c r="G216" s="20">
        <v>2022</v>
      </c>
      <c r="H216" s="42">
        <v>24</v>
      </c>
    </row>
    <row r="217" spans="1:8" x14ac:dyDescent="0.2">
      <c r="A217" s="20" t="str">
        <f>+IFERROR(VLOOKUP(C217,Tabella4[#All],3,FALSE),"")</f>
        <v>Expenditure</v>
      </c>
      <c r="B217" s="19" t="str">
        <f>+IFERROR(IF(VLOOKUP(C217,Tabella4[#All],2,FALSE)=0,"",VLOOKUP(C217,Tabella4[#All],2,FALSE)),"")</f>
        <v>E.1.1</v>
      </c>
      <c r="C217" s="19" t="s">
        <v>6</v>
      </c>
      <c r="D217" s="20" t="s">
        <v>1</v>
      </c>
      <c r="E217" s="20" t="s">
        <v>47</v>
      </c>
      <c r="F217" s="20" t="s">
        <v>136</v>
      </c>
      <c r="G217" s="20">
        <v>2022</v>
      </c>
      <c r="H217" s="42">
        <v>21.9</v>
      </c>
    </row>
    <row r="218" spans="1:8" x14ac:dyDescent="0.2">
      <c r="A218" s="20" t="str">
        <f>+IFERROR(VLOOKUP(C218,Tabella4[#All],3,FALSE),"")</f>
        <v>Expenditure</v>
      </c>
      <c r="B218" s="19" t="str">
        <f>+IFERROR(IF(VLOOKUP(C218,Tabella4[#All],2,FALSE)=0,"",VLOOKUP(C218,Tabella4[#All],2,FALSE)),"")</f>
        <v>E.1.1</v>
      </c>
      <c r="C218" s="19" t="s">
        <v>6</v>
      </c>
      <c r="D218" s="20" t="s">
        <v>1</v>
      </c>
      <c r="E218" s="20" t="s">
        <v>110</v>
      </c>
      <c r="F218" s="20" t="s">
        <v>137</v>
      </c>
      <c r="G218" s="20">
        <v>2022</v>
      </c>
      <c r="H218" s="42">
        <v>20.100000000000001</v>
      </c>
    </row>
    <row r="219" spans="1:8" x14ac:dyDescent="0.2">
      <c r="A219" s="20" t="str">
        <f>+IFERROR(VLOOKUP(C219,Tabella4[#All],3,FALSE),"")</f>
        <v>Expenditure</v>
      </c>
      <c r="B219" s="19" t="str">
        <f>+IFERROR(IF(VLOOKUP(C219,Tabella4[#All],2,FALSE)=0,"",VLOOKUP(C219,Tabella4[#All],2,FALSE)),"")</f>
        <v>E.1.1</v>
      </c>
      <c r="C219" s="19" t="s">
        <v>6</v>
      </c>
      <c r="D219" s="20" t="s">
        <v>1</v>
      </c>
      <c r="E219" s="20" t="s">
        <v>58</v>
      </c>
      <c r="F219" s="20" t="s">
        <v>138</v>
      </c>
      <c r="G219" s="20">
        <v>2022</v>
      </c>
      <c r="H219" s="42">
        <v>26.2</v>
      </c>
    </row>
    <row r="220" spans="1:8" x14ac:dyDescent="0.2">
      <c r="A220" s="20" t="str">
        <f>+IFERROR(VLOOKUP(C220,Tabella4[#All],3,FALSE),"")</f>
        <v>Expenditure</v>
      </c>
      <c r="B220" s="19" t="str">
        <f>+IFERROR(IF(VLOOKUP(C220,Tabella4[#All],2,FALSE)=0,"",VLOOKUP(C220,Tabella4[#All],2,FALSE)),"")</f>
        <v>E.1.1</v>
      </c>
      <c r="C220" s="19" t="s">
        <v>6</v>
      </c>
      <c r="D220" s="20" t="s">
        <v>1</v>
      </c>
      <c r="E220" s="20" t="s">
        <v>48</v>
      </c>
      <c r="F220" s="20" t="s">
        <v>139</v>
      </c>
      <c r="G220" s="20">
        <v>2022</v>
      </c>
      <c r="H220" s="42">
        <v>11.4</v>
      </c>
    </row>
    <row r="221" spans="1:8" x14ac:dyDescent="0.2">
      <c r="A221" s="20" t="str">
        <f>+IFERROR(VLOOKUP(C221,Tabella4[#All],3,FALSE),"")</f>
        <v>Expenditure</v>
      </c>
      <c r="B221" s="19" t="str">
        <f>+IFERROR(IF(VLOOKUP(C221,Tabella4[#All],2,FALSE)=0,"",VLOOKUP(C221,Tabella4[#All],2,FALSE)),"")</f>
        <v>E.1.1</v>
      </c>
      <c r="C221" s="19" t="s">
        <v>6</v>
      </c>
      <c r="D221" s="20" t="s">
        <v>1</v>
      </c>
      <c r="E221" s="20" t="s">
        <v>51</v>
      </c>
      <c r="F221" s="20" t="s">
        <v>140</v>
      </c>
      <c r="G221" s="20">
        <v>2022</v>
      </c>
      <c r="H221" s="42">
        <v>19.2</v>
      </c>
    </row>
    <row r="222" spans="1:8" x14ac:dyDescent="0.2">
      <c r="A222" s="20" t="str">
        <f>+IFERROR(VLOOKUP(C222,Tabella4[#All],3,FALSE),"")</f>
        <v>Expenditure</v>
      </c>
      <c r="B222" s="19" t="str">
        <f>+IFERROR(IF(VLOOKUP(C222,Tabella4[#All],2,FALSE)=0,"",VLOOKUP(C222,Tabella4[#All],2,FALSE)),"")</f>
        <v>E.1.1</v>
      </c>
      <c r="C222" s="19" t="s">
        <v>6</v>
      </c>
      <c r="D222" s="20" t="s">
        <v>1</v>
      </c>
      <c r="E222" s="20" t="s">
        <v>59</v>
      </c>
      <c r="F222" s="20" t="s">
        <v>141</v>
      </c>
      <c r="G222" s="20">
        <v>2022</v>
      </c>
      <c r="H222" s="42"/>
    </row>
    <row r="223" spans="1:8" x14ac:dyDescent="0.2">
      <c r="A223" s="20" t="str">
        <f>+IFERROR(VLOOKUP(C223,Tabella4[#All],3,FALSE),"")</f>
        <v>Expenditure</v>
      </c>
      <c r="B223" s="19" t="str">
        <f>+IFERROR(IF(VLOOKUP(C223,Tabella4[#All],2,FALSE)=0,"",VLOOKUP(C223,Tabella4[#All],2,FALSE)),"")</f>
        <v>E.1.1</v>
      </c>
      <c r="C223" s="19" t="s">
        <v>6</v>
      </c>
      <c r="D223" s="20" t="s">
        <v>1</v>
      </c>
      <c r="E223" s="20" t="s">
        <v>59</v>
      </c>
      <c r="F223" s="20" t="s">
        <v>141</v>
      </c>
      <c r="G223" s="20">
        <v>2022</v>
      </c>
      <c r="H223" s="42"/>
    </row>
    <row r="224" spans="1:8" x14ac:dyDescent="0.2">
      <c r="A224" s="20" t="str">
        <f>+IFERROR(VLOOKUP(C224,Tabella4[#All],3,FALSE),"")</f>
        <v>Expenditure</v>
      </c>
      <c r="B224" s="19" t="str">
        <f>+IFERROR(IF(VLOOKUP(C224,Tabella4[#All],2,FALSE)=0,"",VLOOKUP(C224,Tabella4[#All],2,FALSE)),"")</f>
        <v>E.1.1</v>
      </c>
      <c r="C224" s="19" t="s">
        <v>6</v>
      </c>
      <c r="D224" s="20" t="s">
        <v>1</v>
      </c>
      <c r="E224" s="20" t="s">
        <v>52</v>
      </c>
      <c r="F224" s="20" t="s">
        <v>143</v>
      </c>
      <c r="G224" s="20">
        <v>2022</v>
      </c>
      <c r="H224" s="42">
        <v>17.600000000000001</v>
      </c>
    </row>
    <row r="225" spans="1:8" x14ac:dyDescent="0.2">
      <c r="A225" s="20" t="str">
        <f>+IFERROR(VLOOKUP(C225,Tabella4[#All],3,FALSE),"")</f>
        <v>Expenditure</v>
      </c>
      <c r="B225" s="19" t="str">
        <f>+IFERROR(IF(VLOOKUP(C225,Tabella4[#All],2,FALSE)=0,"",VLOOKUP(C225,Tabella4[#All],2,FALSE)),"")</f>
        <v>E.1.1</v>
      </c>
      <c r="C225" s="19" t="s">
        <v>6</v>
      </c>
      <c r="D225" s="20" t="s">
        <v>1</v>
      </c>
      <c r="E225" s="20" t="s">
        <v>53</v>
      </c>
      <c r="F225" s="20" t="s">
        <v>142</v>
      </c>
      <c r="G225" s="20">
        <v>2022</v>
      </c>
      <c r="H225" s="42">
        <v>25.1</v>
      </c>
    </row>
    <row r="226" spans="1:8" x14ac:dyDescent="0.2">
      <c r="A226" s="20" t="str">
        <f>+IFERROR(VLOOKUP(C226,Tabella4[#All],3,FALSE),"")</f>
        <v>Expenditure</v>
      </c>
      <c r="B226" s="19" t="str">
        <f>+IFERROR(IF(VLOOKUP(C226,Tabella4[#All],2,FALSE)=0,"",VLOOKUP(C226,Tabella4[#All],2,FALSE)),"")</f>
        <v>E.1.1</v>
      </c>
      <c r="C226" s="19" t="s">
        <v>6</v>
      </c>
      <c r="D226" s="20" t="s">
        <v>1</v>
      </c>
      <c r="E226" s="20" t="s">
        <v>60</v>
      </c>
      <c r="F226" s="20" t="s">
        <v>144</v>
      </c>
      <c r="G226" s="20">
        <v>2022</v>
      </c>
      <c r="H226" s="42">
        <v>18.2</v>
      </c>
    </row>
    <row r="227" spans="1:8" x14ac:dyDescent="0.2">
      <c r="A227" s="20" t="str">
        <f>+IFERROR(VLOOKUP(C227,Tabella4[#All],3,FALSE),"")</f>
        <v>Expenditure</v>
      </c>
      <c r="B227" s="19" t="str">
        <f>+IFERROR(IF(VLOOKUP(C227,Tabella4[#All],2,FALSE)=0,"",VLOOKUP(C227,Tabella4[#All],2,FALSE)),"")</f>
        <v>E.1.1</v>
      </c>
      <c r="C227" s="19" t="s">
        <v>6</v>
      </c>
      <c r="D227" s="20" t="s">
        <v>1</v>
      </c>
      <c r="E227" s="20" t="s">
        <v>55</v>
      </c>
      <c r="F227" s="20" t="s">
        <v>145</v>
      </c>
      <c r="G227" s="20">
        <v>2022</v>
      </c>
      <c r="H227" s="42">
        <v>17.600000000000001</v>
      </c>
    </row>
    <row r="228" spans="1:8" x14ac:dyDescent="0.2">
      <c r="A228" s="20" t="str">
        <f>+IFERROR(VLOOKUP(C228,Tabella4[#All],3,FALSE),"")</f>
        <v>Expenditure</v>
      </c>
      <c r="B228" s="19" t="str">
        <f>+IFERROR(IF(VLOOKUP(C228,Tabella4[#All],2,FALSE)=0,"",VLOOKUP(C228,Tabella4[#All],2,FALSE)),"")</f>
        <v>E.1.1</v>
      </c>
      <c r="C228" s="19" t="s">
        <v>6</v>
      </c>
      <c r="D228" s="20" t="s">
        <v>1</v>
      </c>
      <c r="E228" s="20" t="s">
        <v>49</v>
      </c>
      <c r="F228" s="20" t="s">
        <v>146</v>
      </c>
      <c r="G228" s="20">
        <v>2022</v>
      </c>
      <c r="H228" s="42">
        <v>20.399999999999999</v>
      </c>
    </row>
    <row r="229" spans="1:8" x14ac:dyDescent="0.2">
      <c r="A229" s="20" t="str">
        <f>+IFERROR(VLOOKUP(C229,Tabella4[#All],3,FALSE),"")</f>
        <v>Expenditure</v>
      </c>
      <c r="B229" s="19" t="str">
        <f>+IFERROR(IF(VLOOKUP(C229,Tabella4[#All],2,FALSE)=0,"",VLOOKUP(C229,Tabella4[#All],2,FALSE)),"")</f>
        <v>E.1.1</v>
      </c>
      <c r="C229" s="19" t="s">
        <v>6</v>
      </c>
      <c r="D229" s="20" t="s">
        <v>1</v>
      </c>
      <c r="E229" s="20" t="s">
        <v>57</v>
      </c>
      <c r="F229" s="20" t="s">
        <v>147</v>
      </c>
      <c r="G229" s="20">
        <v>2022</v>
      </c>
      <c r="H229" s="42">
        <v>24.8</v>
      </c>
    </row>
    <row r="230" spans="1:8" x14ac:dyDescent="0.2">
      <c r="A230" s="20" t="str">
        <f>+IFERROR(VLOOKUP(C230,Tabella4[#All],3,FALSE),"")</f>
        <v>Expenditure</v>
      </c>
      <c r="B230" s="19" t="str">
        <f>+IFERROR(IF(VLOOKUP(C230,Tabella4[#All],2,FALSE)=0,"",VLOOKUP(C230,Tabella4[#All],2,FALSE)),"")</f>
        <v>E.1.1</v>
      </c>
      <c r="C230" s="19" t="s">
        <v>6</v>
      </c>
      <c r="D230" s="20" t="s">
        <v>1</v>
      </c>
      <c r="E230" s="20" t="s">
        <v>61</v>
      </c>
      <c r="F230" s="20" t="s">
        <v>148</v>
      </c>
      <c r="G230" s="20">
        <v>2022</v>
      </c>
      <c r="H230" s="42">
        <v>11.4</v>
      </c>
    </row>
    <row r="231" spans="1:8" x14ac:dyDescent="0.2">
      <c r="A231" s="20" t="str">
        <f>+IFERROR(VLOOKUP(C231,Tabella4[#All],3,FALSE),"")</f>
        <v>Expenditure</v>
      </c>
      <c r="B231" s="19" t="str">
        <f>+IFERROR(IF(VLOOKUP(C231,Tabella4[#All],2,FALSE)=0,"",VLOOKUP(C231,Tabella4[#All],2,FALSE)),"")</f>
        <v>E.1.1</v>
      </c>
      <c r="C231" s="19" t="s">
        <v>6</v>
      </c>
      <c r="D231" s="20" t="s">
        <v>1</v>
      </c>
      <c r="E231" s="20" t="s">
        <v>62</v>
      </c>
      <c r="F231" s="20" t="s">
        <v>149</v>
      </c>
      <c r="G231" s="20">
        <v>2022</v>
      </c>
      <c r="H231" s="42"/>
    </row>
    <row r="232" spans="1:8" x14ac:dyDescent="0.2">
      <c r="A232" s="20" t="str">
        <f>+IFERROR(VLOOKUP(C232,Tabella4[#All],3,FALSE),"")</f>
        <v>Expenditure</v>
      </c>
      <c r="B232" s="19" t="str">
        <f>+IFERROR(IF(VLOOKUP(C232,Tabella4[#All],2,FALSE)=0,"",VLOOKUP(C232,Tabella4[#All],2,FALSE)),"")</f>
        <v>E.1.1.1</v>
      </c>
      <c r="C232" s="19" t="s">
        <v>7</v>
      </c>
      <c r="D232" s="20" t="s">
        <v>1</v>
      </c>
      <c r="E232" s="20" t="s">
        <v>54</v>
      </c>
      <c r="F232" s="20" t="s">
        <v>128</v>
      </c>
      <c r="G232" s="20">
        <v>2022</v>
      </c>
      <c r="H232" s="42">
        <v>13.5</v>
      </c>
    </row>
    <row r="233" spans="1:8" x14ac:dyDescent="0.2">
      <c r="A233" s="20" t="str">
        <f>+IFERROR(VLOOKUP(C233,Tabella4[#All],3,FALSE),"")</f>
        <v>Expenditure</v>
      </c>
      <c r="B233" s="19" t="str">
        <f>+IFERROR(IF(VLOOKUP(C233,Tabella4[#All],2,FALSE)=0,"",VLOOKUP(C233,Tabella4[#All],2,FALSE)),"")</f>
        <v>E.1.1.1</v>
      </c>
      <c r="C233" s="19" t="s">
        <v>7</v>
      </c>
      <c r="D233" s="20" t="s">
        <v>1</v>
      </c>
      <c r="E233" s="20" t="s">
        <v>45</v>
      </c>
      <c r="F233" s="20" t="s">
        <v>129</v>
      </c>
      <c r="G233" s="20">
        <v>2022</v>
      </c>
      <c r="H233" s="42">
        <v>15.5</v>
      </c>
    </row>
    <row r="234" spans="1:8" x14ac:dyDescent="0.2">
      <c r="A234" s="20" t="str">
        <f>+IFERROR(VLOOKUP(C234,Tabella4[#All],3,FALSE),"")</f>
        <v>Expenditure</v>
      </c>
      <c r="B234" s="19" t="str">
        <f>+IFERROR(IF(VLOOKUP(C234,Tabella4[#All],2,FALSE)=0,"",VLOOKUP(C234,Tabella4[#All],2,FALSE)),"")</f>
        <v>E.1.1.1</v>
      </c>
      <c r="C234" s="19" t="s">
        <v>7</v>
      </c>
      <c r="D234" s="20" t="s">
        <v>1</v>
      </c>
      <c r="E234" s="20" t="s">
        <v>46</v>
      </c>
      <c r="F234" s="20" t="s">
        <v>130</v>
      </c>
      <c r="G234" s="20">
        <v>2022</v>
      </c>
      <c r="H234" s="42">
        <v>15.3</v>
      </c>
    </row>
    <row r="235" spans="1:8" x14ac:dyDescent="0.2">
      <c r="A235" s="20" t="str">
        <f>+IFERROR(VLOOKUP(C235,Tabella4[#All],3,FALSE),"")</f>
        <v>Expenditure</v>
      </c>
      <c r="B235" s="19" t="str">
        <f>+IFERROR(IF(VLOOKUP(C235,Tabella4[#All],2,FALSE)=0,"",VLOOKUP(C235,Tabella4[#All],2,FALSE)),"")</f>
        <v>E.1.1.1</v>
      </c>
      <c r="C235" s="19" t="s">
        <v>7</v>
      </c>
      <c r="D235" s="20" t="s">
        <v>1</v>
      </c>
      <c r="E235" s="20" t="s">
        <v>44</v>
      </c>
      <c r="F235" s="20" t="s">
        <v>131</v>
      </c>
      <c r="G235" s="20">
        <v>2022</v>
      </c>
      <c r="H235" s="42"/>
    </row>
    <row r="236" spans="1:8" x14ac:dyDescent="0.2">
      <c r="A236" s="20" t="str">
        <f>+IFERROR(VLOOKUP(C236,Tabella4[#All],3,FALSE),"")</f>
        <v>Expenditure</v>
      </c>
      <c r="B236" s="19" t="str">
        <f>+IFERROR(IF(VLOOKUP(C236,Tabella4[#All],2,FALSE)=0,"",VLOOKUP(C236,Tabella4[#All],2,FALSE)),"")</f>
        <v>E.1.1.1</v>
      </c>
      <c r="C236" s="19" t="s">
        <v>7</v>
      </c>
      <c r="D236" s="20" t="s">
        <v>1</v>
      </c>
      <c r="E236" s="20" t="s">
        <v>42</v>
      </c>
      <c r="F236" s="20" t="s">
        <v>133</v>
      </c>
      <c r="G236" s="20">
        <v>2022</v>
      </c>
      <c r="H236" s="42">
        <v>13.4</v>
      </c>
    </row>
    <row r="237" spans="1:8" x14ac:dyDescent="0.2">
      <c r="A237" s="20" t="str">
        <f>+IFERROR(VLOOKUP(C237,Tabella4[#All],3,FALSE),"")</f>
        <v>Expenditure</v>
      </c>
      <c r="B237" s="19" t="str">
        <f>+IFERROR(IF(VLOOKUP(C237,Tabella4[#All],2,FALSE)=0,"",VLOOKUP(C237,Tabella4[#All],2,FALSE)),"")</f>
        <v>E.1.1.1</v>
      </c>
      <c r="C237" s="19" t="s">
        <v>7</v>
      </c>
      <c r="D237" s="20" t="s">
        <v>1</v>
      </c>
      <c r="E237" s="20" t="s">
        <v>43</v>
      </c>
      <c r="F237" s="20" t="s">
        <v>132</v>
      </c>
      <c r="G237" s="20">
        <v>2022</v>
      </c>
      <c r="H237" s="42"/>
    </row>
    <row r="238" spans="1:8" x14ac:dyDescent="0.2">
      <c r="A238" s="20" t="str">
        <f>+IFERROR(VLOOKUP(C238,Tabella4[#All],3,FALSE),"")</f>
        <v>Expenditure</v>
      </c>
      <c r="B238" s="19" t="str">
        <f>+IFERROR(IF(VLOOKUP(C238,Tabella4[#All],2,FALSE)=0,"",VLOOKUP(C238,Tabella4[#All],2,FALSE)),"")</f>
        <v>E.1.1.1</v>
      </c>
      <c r="C238" s="19" t="s">
        <v>7</v>
      </c>
      <c r="D238" s="20" t="s">
        <v>1</v>
      </c>
      <c r="E238" s="20" t="s">
        <v>56</v>
      </c>
      <c r="F238" s="20" t="s">
        <v>134</v>
      </c>
      <c r="G238" s="20">
        <v>2022</v>
      </c>
      <c r="H238" s="42">
        <v>15.9</v>
      </c>
    </row>
    <row r="239" spans="1:8" x14ac:dyDescent="0.2">
      <c r="A239" s="20" t="str">
        <f>+IFERROR(VLOOKUP(C239,Tabella4[#All],3,FALSE),"")</f>
        <v>Expenditure</v>
      </c>
      <c r="B239" s="19" t="str">
        <f>+IFERROR(IF(VLOOKUP(C239,Tabella4[#All],2,FALSE)=0,"",VLOOKUP(C239,Tabella4[#All],2,FALSE)),"")</f>
        <v>E.1.1.1</v>
      </c>
      <c r="C239" s="19" t="s">
        <v>7</v>
      </c>
      <c r="D239" s="20" t="s">
        <v>1</v>
      </c>
      <c r="E239" s="20" t="s">
        <v>50</v>
      </c>
      <c r="F239" s="20" t="s">
        <v>135</v>
      </c>
      <c r="G239" s="20">
        <v>2022</v>
      </c>
      <c r="H239" s="42">
        <v>15.8</v>
      </c>
    </row>
    <row r="240" spans="1:8" x14ac:dyDescent="0.2">
      <c r="A240" s="20" t="str">
        <f>+IFERROR(VLOOKUP(C240,Tabella4[#All],3,FALSE),"")</f>
        <v>Expenditure</v>
      </c>
      <c r="B240" s="19" t="str">
        <f>+IFERROR(IF(VLOOKUP(C240,Tabella4[#All],2,FALSE)=0,"",VLOOKUP(C240,Tabella4[#All],2,FALSE)),"")</f>
        <v>E.1.1.1</v>
      </c>
      <c r="C240" s="19" t="s">
        <v>7</v>
      </c>
      <c r="D240" s="20" t="s">
        <v>1</v>
      </c>
      <c r="E240" s="20" t="s">
        <v>47</v>
      </c>
      <c r="F240" s="20" t="s">
        <v>136</v>
      </c>
      <c r="G240" s="20">
        <v>2022</v>
      </c>
      <c r="H240" s="42">
        <v>14</v>
      </c>
    </row>
    <row r="241" spans="1:8" x14ac:dyDescent="0.2">
      <c r="A241" s="20" t="str">
        <f>+IFERROR(VLOOKUP(C241,Tabella4[#All],3,FALSE),"")</f>
        <v>Expenditure</v>
      </c>
      <c r="B241" s="19" t="str">
        <f>+IFERROR(IF(VLOOKUP(C241,Tabella4[#All],2,FALSE)=0,"",VLOOKUP(C241,Tabella4[#All],2,FALSE)),"")</f>
        <v>E.1.1.1</v>
      </c>
      <c r="C241" s="19" t="s">
        <v>7</v>
      </c>
      <c r="D241" s="20" t="s">
        <v>1</v>
      </c>
      <c r="E241" s="20" t="s">
        <v>110</v>
      </c>
      <c r="F241" s="20" t="s">
        <v>137</v>
      </c>
      <c r="G241" s="20">
        <v>2022</v>
      </c>
      <c r="H241" s="42">
        <v>9.8000000000000007</v>
      </c>
    </row>
    <row r="242" spans="1:8" x14ac:dyDescent="0.2">
      <c r="A242" s="20" t="str">
        <f>+IFERROR(VLOOKUP(C242,Tabella4[#All],3,FALSE),"")</f>
        <v>Expenditure</v>
      </c>
      <c r="B242" s="19" t="str">
        <f>+IFERROR(IF(VLOOKUP(C242,Tabella4[#All],2,FALSE)=0,"",VLOOKUP(C242,Tabella4[#All],2,FALSE)),"")</f>
        <v>E.1.1.1</v>
      </c>
      <c r="C242" s="19" t="s">
        <v>7</v>
      </c>
      <c r="D242" s="20" t="s">
        <v>1</v>
      </c>
      <c r="E242" s="20" t="s">
        <v>58</v>
      </c>
      <c r="F242" s="20" t="s">
        <v>138</v>
      </c>
      <c r="G242" s="20">
        <v>2022</v>
      </c>
      <c r="H242" s="42">
        <v>17.100000000000001</v>
      </c>
    </row>
    <row r="243" spans="1:8" x14ac:dyDescent="0.2">
      <c r="A243" s="20" t="str">
        <f>+IFERROR(VLOOKUP(C243,Tabella4[#All],3,FALSE),"")</f>
        <v>Expenditure</v>
      </c>
      <c r="B243" s="19" t="str">
        <f>+IFERROR(IF(VLOOKUP(C243,Tabella4[#All],2,FALSE)=0,"",VLOOKUP(C243,Tabella4[#All],2,FALSE)),"")</f>
        <v>E.1.1.1</v>
      </c>
      <c r="C243" s="19" t="s">
        <v>7</v>
      </c>
      <c r="D243" s="20" t="s">
        <v>1</v>
      </c>
      <c r="E243" s="20" t="s">
        <v>48</v>
      </c>
      <c r="F243" s="20" t="s">
        <v>139</v>
      </c>
      <c r="G243" s="20">
        <v>2022</v>
      </c>
      <c r="H243" s="42">
        <v>7.6</v>
      </c>
    </row>
    <row r="244" spans="1:8" x14ac:dyDescent="0.2">
      <c r="A244" s="20" t="str">
        <f>+IFERROR(VLOOKUP(C244,Tabella4[#All],3,FALSE),"")</f>
        <v>Expenditure</v>
      </c>
      <c r="B244" s="19" t="str">
        <f>+IFERROR(IF(VLOOKUP(C244,Tabella4[#All],2,FALSE)=0,"",VLOOKUP(C244,Tabella4[#All],2,FALSE)),"")</f>
        <v>E.1.1.1</v>
      </c>
      <c r="C244" s="19" t="s">
        <v>7</v>
      </c>
      <c r="D244" s="20" t="s">
        <v>1</v>
      </c>
      <c r="E244" s="20" t="s">
        <v>51</v>
      </c>
      <c r="F244" s="20" t="s">
        <v>140</v>
      </c>
      <c r="G244" s="20">
        <v>2022</v>
      </c>
      <c r="H244" s="42">
        <v>11.3</v>
      </c>
    </row>
    <row r="245" spans="1:8" x14ac:dyDescent="0.2">
      <c r="A245" s="20" t="str">
        <f>+IFERROR(VLOOKUP(C245,Tabella4[#All],3,FALSE),"")</f>
        <v>Expenditure</v>
      </c>
      <c r="B245" s="19" t="str">
        <f>+IFERROR(IF(VLOOKUP(C245,Tabella4[#All],2,FALSE)=0,"",VLOOKUP(C245,Tabella4[#All],2,FALSE)),"")</f>
        <v>E.1.1.1</v>
      </c>
      <c r="C245" s="19" t="s">
        <v>7</v>
      </c>
      <c r="D245" s="20" t="s">
        <v>1</v>
      </c>
      <c r="E245" s="20" t="s">
        <v>59</v>
      </c>
      <c r="F245" s="20" t="s">
        <v>141</v>
      </c>
      <c r="G245" s="20">
        <v>2022</v>
      </c>
      <c r="H245" s="42"/>
    </row>
    <row r="246" spans="1:8" x14ac:dyDescent="0.2">
      <c r="A246" s="20" t="str">
        <f>+IFERROR(VLOOKUP(C246,Tabella4[#All],3,FALSE),"")</f>
        <v>Expenditure</v>
      </c>
      <c r="B246" s="19" t="str">
        <f>+IFERROR(IF(VLOOKUP(C246,Tabella4[#All],2,FALSE)=0,"",VLOOKUP(C246,Tabella4[#All],2,FALSE)),"")</f>
        <v>E.1.1.1</v>
      </c>
      <c r="C246" s="19" t="s">
        <v>7</v>
      </c>
      <c r="D246" s="20" t="s">
        <v>1</v>
      </c>
      <c r="E246" s="20" t="s">
        <v>59</v>
      </c>
      <c r="F246" s="20" t="s">
        <v>141</v>
      </c>
      <c r="G246" s="20">
        <v>2022</v>
      </c>
      <c r="H246" s="42"/>
    </row>
    <row r="247" spans="1:8" x14ac:dyDescent="0.2">
      <c r="A247" s="20" t="str">
        <f>+IFERROR(VLOOKUP(C247,Tabella4[#All],3,FALSE),"")</f>
        <v>Expenditure</v>
      </c>
      <c r="B247" s="19" t="str">
        <f>+IFERROR(IF(VLOOKUP(C247,Tabella4[#All],2,FALSE)=0,"",VLOOKUP(C247,Tabella4[#All],2,FALSE)),"")</f>
        <v>E.1.1.1</v>
      </c>
      <c r="C247" s="19" t="s">
        <v>7</v>
      </c>
      <c r="D247" s="20" t="s">
        <v>1</v>
      </c>
      <c r="E247" s="20" t="s">
        <v>52</v>
      </c>
      <c r="F247" s="20" t="s">
        <v>143</v>
      </c>
      <c r="G247" s="20">
        <v>2022</v>
      </c>
      <c r="H247" s="42">
        <v>10.7</v>
      </c>
    </row>
    <row r="248" spans="1:8" x14ac:dyDescent="0.2">
      <c r="A248" s="20" t="str">
        <f>+IFERROR(VLOOKUP(C248,Tabella4[#All],3,FALSE),"")</f>
        <v>Expenditure</v>
      </c>
      <c r="B248" s="19" t="str">
        <f>+IFERROR(IF(VLOOKUP(C248,Tabella4[#All],2,FALSE)=0,"",VLOOKUP(C248,Tabella4[#All],2,FALSE)),"")</f>
        <v>E.1.1.1</v>
      </c>
      <c r="C248" s="19" t="s">
        <v>7</v>
      </c>
      <c r="D248" s="20" t="s">
        <v>1</v>
      </c>
      <c r="E248" s="20" t="s">
        <v>53</v>
      </c>
      <c r="F248" s="20" t="s">
        <v>142</v>
      </c>
      <c r="G248" s="20">
        <v>2022</v>
      </c>
      <c r="H248" s="42">
        <v>17</v>
      </c>
    </row>
    <row r="249" spans="1:8" x14ac:dyDescent="0.2">
      <c r="A249" s="20" t="str">
        <f>+IFERROR(VLOOKUP(C249,Tabella4[#All],3,FALSE),"")</f>
        <v>Expenditure</v>
      </c>
      <c r="B249" s="19" t="str">
        <f>+IFERROR(IF(VLOOKUP(C249,Tabella4[#All],2,FALSE)=0,"",VLOOKUP(C249,Tabella4[#All],2,FALSE)),"")</f>
        <v>E.1.1.1</v>
      </c>
      <c r="C249" s="19" t="s">
        <v>7</v>
      </c>
      <c r="D249" s="20" t="s">
        <v>1</v>
      </c>
      <c r="E249" s="20" t="s">
        <v>60</v>
      </c>
      <c r="F249" s="20" t="s">
        <v>144</v>
      </c>
      <c r="G249" s="20">
        <v>2022</v>
      </c>
      <c r="H249" s="42">
        <v>12.1</v>
      </c>
    </row>
    <row r="250" spans="1:8" x14ac:dyDescent="0.2">
      <c r="A250" s="20" t="str">
        <f>+IFERROR(VLOOKUP(C250,Tabella4[#All],3,FALSE),"")</f>
        <v>Expenditure</v>
      </c>
      <c r="B250" s="19" t="str">
        <f>+IFERROR(IF(VLOOKUP(C250,Tabella4[#All],2,FALSE)=0,"",VLOOKUP(C250,Tabella4[#All],2,FALSE)),"")</f>
        <v>E.1.1.1</v>
      </c>
      <c r="C250" s="19" t="s">
        <v>7</v>
      </c>
      <c r="D250" s="20" t="s">
        <v>1</v>
      </c>
      <c r="E250" s="20" t="s">
        <v>55</v>
      </c>
      <c r="F250" s="20" t="s">
        <v>145</v>
      </c>
      <c r="G250" s="20">
        <v>2022</v>
      </c>
      <c r="H250" s="42">
        <v>10.1</v>
      </c>
    </row>
    <row r="251" spans="1:8" x14ac:dyDescent="0.2">
      <c r="A251" s="20" t="str">
        <f>+IFERROR(VLOOKUP(C251,Tabella4[#All],3,FALSE),"")</f>
        <v>Expenditure</v>
      </c>
      <c r="B251" s="19" t="str">
        <f>+IFERROR(IF(VLOOKUP(C251,Tabella4[#All],2,FALSE)=0,"",VLOOKUP(C251,Tabella4[#All],2,FALSE)),"")</f>
        <v>E.1.1.1</v>
      </c>
      <c r="C251" s="19" t="s">
        <v>7</v>
      </c>
      <c r="D251" s="20" t="s">
        <v>1</v>
      </c>
      <c r="E251" s="20" t="s">
        <v>49</v>
      </c>
      <c r="F251" s="20" t="s">
        <v>146</v>
      </c>
      <c r="G251" s="20">
        <v>2022</v>
      </c>
      <c r="H251" s="42">
        <v>12.2</v>
      </c>
    </row>
    <row r="252" spans="1:8" x14ac:dyDescent="0.2">
      <c r="A252" s="20" t="str">
        <f>+IFERROR(VLOOKUP(C252,Tabella4[#All],3,FALSE),"")</f>
        <v>Expenditure</v>
      </c>
      <c r="B252" s="19" t="str">
        <f>+IFERROR(IF(VLOOKUP(C252,Tabella4[#All],2,FALSE)=0,"",VLOOKUP(C252,Tabella4[#All],2,FALSE)),"")</f>
        <v>E.1.1.1</v>
      </c>
      <c r="C252" s="19" t="s">
        <v>7</v>
      </c>
      <c r="D252" s="20" t="s">
        <v>1</v>
      </c>
      <c r="E252" s="20" t="s">
        <v>57</v>
      </c>
      <c r="F252" s="20" t="s">
        <v>147</v>
      </c>
      <c r="G252" s="20">
        <v>2022</v>
      </c>
      <c r="H252" s="42">
        <v>17.600000000000001</v>
      </c>
    </row>
    <row r="253" spans="1:8" x14ac:dyDescent="0.2">
      <c r="A253" s="20" t="str">
        <f>+IFERROR(VLOOKUP(C253,Tabella4[#All],3,FALSE),"")</f>
        <v>Expenditure</v>
      </c>
      <c r="B253" s="19" t="str">
        <f>+IFERROR(IF(VLOOKUP(C253,Tabella4[#All],2,FALSE)=0,"",VLOOKUP(C253,Tabella4[#All],2,FALSE)),"")</f>
        <v>E.1.1.1</v>
      </c>
      <c r="C253" s="19" t="s">
        <v>7</v>
      </c>
      <c r="D253" s="20" t="s">
        <v>1</v>
      </c>
      <c r="E253" s="20" t="s">
        <v>61</v>
      </c>
      <c r="F253" s="20" t="s">
        <v>148</v>
      </c>
      <c r="G253" s="20">
        <v>2022</v>
      </c>
      <c r="H253" s="42">
        <v>6.4</v>
      </c>
    </row>
    <row r="254" spans="1:8" x14ac:dyDescent="0.2">
      <c r="A254" s="20" t="str">
        <f>+IFERROR(VLOOKUP(C254,Tabella4[#All],3,FALSE),"")</f>
        <v>Expenditure</v>
      </c>
      <c r="B254" s="19" t="str">
        <f>+IFERROR(IF(VLOOKUP(C254,Tabella4[#All],2,FALSE)=0,"",VLOOKUP(C254,Tabella4[#All],2,FALSE)),"")</f>
        <v>E.1.1.1</v>
      </c>
      <c r="C254" s="19" t="s">
        <v>7</v>
      </c>
      <c r="D254" s="20" t="s">
        <v>1</v>
      </c>
      <c r="E254" s="20" t="s">
        <v>62</v>
      </c>
      <c r="F254" s="20" t="s">
        <v>149</v>
      </c>
      <c r="G254" s="20">
        <v>2022</v>
      </c>
      <c r="H254" s="42"/>
    </row>
    <row r="255" spans="1:8" x14ac:dyDescent="0.2">
      <c r="A255" s="20" t="str">
        <f>+IFERROR(VLOOKUP(C255,Tabella4[#All],3,FALSE),"")</f>
        <v>Expenditure</v>
      </c>
      <c r="B255" s="19" t="str">
        <f>+IFERROR(IF(VLOOKUP(C255,Tabella4[#All],2,FALSE)=0,"",VLOOKUP(C255,Tabella4[#All],2,FALSE)),"")</f>
        <v>E.1.1.2</v>
      </c>
      <c r="C255" s="19" t="s">
        <v>8</v>
      </c>
      <c r="D255" s="20" t="s">
        <v>1</v>
      </c>
      <c r="E255" s="20" t="s">
        <v>54</v>
      </c>
      <c r="F255" s="20" t="s">
        <v>128</v>
      </c>
      <c r="G255" s="20">
        <v>2022</v>
      </c>
      <c r="H255" s="42">
        <v>7.1</v>
      </c>
    </row>
    <row r="256" spans="1:8" x14ac:dyDescent="0.2">
      <c r="A256" s="20" t="str">
        <f>+IFERROR(VLOOKUP(C256,Tabella4[#All],3,FALSE),"")</f>
        <v>Expenditure</v>
      </c>
      <c r="B256" s="19" t="str">
        <f>+IFERROR(IF(VLOOKUP(C256,Tabella4[#All],2,FALSE)=0,"",VLOOKUP(C256,Tabella4[#All],2,FALSE)),"")</f>
        <v>E.1.1.2</v>
      </c>
      <c r="C256" s="19" t="s">
        <v>8</v>
      </c>
      <c r="D256" s="20" t="s">
        <v>1</v>
      </c>
      <c r="E256" s="20" t="s">
        <v>45</v>
      </c>
      <c r="F256" s="20" t="s">
        <v>129</v>
      </c>
      <c r="G256" s="20">
        <v>2022</v>
      </c>
      <c r="H256" s="42">
        <v>8.3000000000000007</v>
      </c>
    </row>
    <row r="257" spans="1:8" x14ac:dyDescent="0.2">
      <c r="A257" s="20" t="str">
        <f>+IFERROR(VLOOKUP(C257,Tabella4[#All],3,FALSE),"")</f>
        <v>Expenditure</v>
      </c>
      <c r="B257" s="19" t="str">
        <f>+IFERROR(IF(VLOOKUP(C257,Tabella4[#All],2,FALSE)=0,"",VLOOKUP(C257,Tabella4[#All],2,FALSE)),"")</f>
        <v>E.1.1.2</v>
      </c>
      <c r="C257" s="19" t="s">
        <v>8</v>
      </c>
      <c r="D257" s="20" t="s">
        <v>1</v>
      </c>
      <c r="E257" s="20" t="s">
        <v>46</v>
      </c>
      <c r="F257" s="20" t="s">
        <v>130</v>
      </c>
      <c r="G257" s="20">
        <v>2022</v>
      </c>
      <c r="H257" s="42">
        <v>6.5</v>
      </c>
    </row>
    <row r="258" spans="1:8" x14ac:dyDescent="0.2">
      <c r="A258" s="20" t="str">
        <f>+IFERROR(VLOOKUP(C258,Tabella4[#All],3,FALSE),"")</f>
        <v>Expenditure</v>
      </c>
      <c r="B258" s="19" t="str">
        <f>+IFERROR(IF(VLOOKUP(C258,Tabella4[#All],2,FALSE)=0,"",VLOOKUP(C258,Tabella4[#All],2,FALSE)),"")</f>
        <v>E.1.1.2</v>
      </c>
      <c r="C258" s="19" t="s">
        <v>8</v>
      </c>
      <c r="D258" s="20" t="s">
        <v>1</v>
      </c>
      <c r="E258" s="20" t="s">
        <v>44</v>
      </c>
      <c r="F258" s="20" t="s">
        <v>131</v>
      </c>
      <c r="G258" s="20">
        <v>2022</v>
      </c>
      <c r="H258" s="42"/>
    </row>
    <row r="259" spans="1:8" x14ac:dyDescent="0.2">
      <c r="A259" s="20" t="str">
        <f>+IFERROR(VLOOKUP(C259,Tabella4[#All],3,FALSE),"")</f>
        <v>Expenditure</v>
      </c>
      <c r="B259" s="19" t="str">
        <f>+IFERROR(IF(VLOOKUP(C259,Tabella4[#All],2,FALSE)=0,"",VLOOKUP(C259,Tabella4[#All],2,FALSE)),"")</f>
        <v>E.1.1.2</v>
      </c>
      <c r="C259" s="19" t="s">
        <v>8</v>
      </c>
      <c r="D259" s="20" t="s">
        <v>1</v>
      </c>
      <c r="E259" s="20" t="s">
        <v>42</v>
      </c>
      <c r="F259" s="20" t="s">
        <v>133</v>
      </c>
      <c r="G259" s="20">
        <v>2022</v>
      </c>
      <c r="H259" s="42">
        <v>7.9</v>
      </c>
    </row>
    <row r="260" spans="1:8" x14ac:dyDescent="0.2">
      <c r="A260" s="20" t="str">
        <f>+IFERROR(VLOOKUP(C260,Tabella4[#All],3,FALSE),"")</f>
        <v>Expenditure</v>
      </c>
      <c r="B260" s="19" t="str">
        <f>+IFERROR(IF(VLOOKUP(C260,Tabella4[#All],2,FALSE)=0,"",VLOOKUP(C260,Tabella4[#All],2,FALSE)),"")</f>
        <v>E.1.1.2</v>
      </c>
      <c r="C260" s="19" t="s">
        <v>8</v>
      </c>
      <c r="D260" s="20" t="s">
        <v>1</v>
      </c>
      <c r="E260" s="20" t="s">
        <v>43</v>
      </c>
      <c r="F260" s="20" t="s">
        <v>132</v>
      </c>
      <c r="G260" s="20">
        <v>2022</v>
      </c>
      <c r="H260" s="42"/>
    </row>
    <row r="261" spans="1:8" x14ac:dyDescent="0.2">
      <c r="A261" s="20" t="str">
        <f>+IFERROR(VLOOKUP(C261,Tabella4[#All],3,FALSE),"")</f>
        <v>Expenditure</v>
      </c>
      <c r="B261" s="19" t="str">
        <f>+IFERROR(IF(VLOOKUP(C261,Tabella4[#All],2,FALSE)=0,"",VLOOKUP(C261,Tabella4[#All],2,FALSE)),"")</f>
        <v>E.1.1.2</v>
      </c>
      <c r="C261" s="19" t="s">
        <v>8</v>
      </c>
      <c r="D261" s="20" t="s">
        <v>1</v>
      </c>
      <c r="E261" s="20" t="s">
        <v>56</v>
      </c>
      <c r="F261" s="20" t="s">
        <v>134</v>
      </c>
      <c r="G261" s="20">
        <v>2022</v>
      </c>
      <c r="H261" s="42">
        <v>8.1999999999999993</v>
      </c>
    </row>
    <row r="262" spans="1:8" x14ac:dyDescent="0.2">
      <c r="A262" s="20" t="str">
        <f>+IFERROR(VLOOKUP(C262,Tabella4[#All],3,FALSE),"")</f>
        <v>Expenditure</v>
      </c>
      <c r="B262" s="19" t="str">
        <f>+IFERROR(IF(VLOOKUP(C262,Tabella4[#All],2,FALSE)=0,"",VLOOKUP(C262,Tabella4[#All],2,FALSE)),"")</f>
        <v>E.1.1.2</v>
      </c>
      <c r="C262" s="19" t="s">
        <v>8</v>
      </c>
      <c r="D262" s="20" t="s">
        <v>1</v>
      </c>
      <c r="E262" s="20" t="s">
        <v>50</v>
      </c>
      <c r="F262" s="20" t="s">
        <v>135</v>
      </c>
      <c r="G262" s="20">
        <v>2022</v>
      </c>
      <c r="H262" s="42">
        <v>8.1999999999999993</v>
      </c>
    </row>
    <row r="263" spans="1:8" x14ac:dyDescent="0.2">
      <c r="A263" s="20" t="str">
        <f>+IFERROR(VLOOKUP(C263,Tabella4[#All],3,FALSE),"")</f>
        <v>Expenditure</v>
      </c>
      <c r="B263" s="19" t="str">
        <f>+IFERROR(IF(VLOOKUP(C263,Tabella4[#All],2,FALSE)=0,"",VLOOKUP(C263,Tabella4[#All],2,FALSE)),"")</f>
        <v>E.1.1.2</v>
      </c>
      <c r="C263" s="19" t="s">
        <v>8</v>
      </c>
      <c r="D263" s="20" t="s">
        <v>1</v>
      </c>
      <c r="E263" s="20" t="s">
        <v>47</v>
      </c>
      <c r="F263" s="20" t="s">
        <v>136</v>
      </c>
      <c r="G263" s="20">
        <v>2022</v>
      </c>
      <c r="H263" s="42">
        <v>8</v>
      </c>
    </row>
    <row r="264" spans="1:8" x14ac:dyDescent="0.2">
      <c r="A264" s="20" t="str">
        <f>+IFERROR(VLOOKUP(C264,Tabella4[#All],3,FALSE),"")</f>
        <v>Expenditure</v>
      </c>
      <c r="B264" s="19" t="str">
        <f>+IFERROR(IF(VLOOKUP(C264,Tabella4[#All],2,FALSE)=0,"",VLOOKUP(C264,Tabella4[#All],2,FALSE)),"")</f>
        <v>E.1.1.2</v>
      </c>
      <c r="C264" s="19" t="s">
        <v>8</v>
      </c>
      <c r="D264" s="20" t="s">
        <v>1</v>
      </c>
      <c r="E264" s="20" t="s">
        <v>110</v>
      </c>
      <c r="F264" s="20" t="s">
        <v>137</v>
      </c>
      <c r="G264" s="20">
        <v>2022</v>
      </c>
      <c r="H264" s="42">
        <v>10.3</v>
      </c>
    </row>
    <row r="265" spans="1:8" x14ac:dyDescent="0.2">
      <c r="A265" s="20" t="str">
        <f>+IFERROR(VLOOKUP(C265,Tabella4[#All],3,FALSE),"")</f>
        <v>Expenditure</v>
      </c>
      <c r="B265" s="19" t="str">
        <f>+IFERROR(IF(VLOOKUP(C265,Tabella4[#All],2,FALSE)=0,"",VLOOKUP(C265,Tabella4[#All],2,FALSE)),"")</f>
        <v>E.1.1.2</v>
      </c>
      <c r="C265" s="19" t="s">
        <v>8</v>
      </c>
      <c r="D265" s="20" t="s">
        <v>1</v>
      </c>
      <c r="E265" s="20" t="s">
        <v>58</v>
      </c>
      <c r="F265" s="20" t="s">
        <v>138</v>
      </c>
      <c r="G265" s="20">
        <v>2022</v>
      </c>
      <c r="H265" s="42">
        <v>9.1</v>
      </c>
    </row>
    <row r="266" spans="1:8" x14ac:dyDescent="0.2">
      <c r="A266" s="20" t="str">
        <f>+IFERROR(VLOOKUP(C266,Tabella4[#All],3,FALSE),"")</f>
        <v>Expenditure</v>
      </c>
      <c r="B266" s="19" t="str">
        <f>+IFERROR(IF(VLOOKUP(C266,Tabella4[#All],2,FALSE)=0,"",VLOOKUP(C266,Tabella4[#All],2,FALSE)),"")</f>
        <v>E.1.1.2</v>
      </c>
      <c r="C266" s="19" t="s">
        <v>8</v>
      </c>
      <c r="D266" s="20" t="s">
        <v>1</v>
      </c>
      <c r="E266" s="20" t="s">
        <v>48</v>
      </c>
      <c r="F266" s="20" t="s">
        <v>139</v>
      </c>
      <c r="G266" s="20">
        <v>2022</v>
      </c>
      <c r="H266" s="42">
        <v>3.8</v>
      </c>
    </row>
    <row r="267" spans="1:8" x14ac:dyDescent="0.2">
      <c r="A267" s="20" t="str">
        <f>+IFERROR(VLOOKUP(C267,Tabella4[#All],3,FALSE),"")</f>
        <v>Expenditure</v>
      </c>
      <c r="B267" s="19" t="str">
        <f>+IFERROR(IF(VLOOKUP(C267,Tabella4[#All],2,FALSE)=0,"",VLOOKUP(C267,Tabella4[#All],2,FALSE)),"")</f>
        <v>E.1.1.2</v>
      </c>
      <c r="C267" s="19" t="s">
        <v>8</v>
      </c>
      <c r="D267" s="20" t="s">
        <v>1</v>
      </c>
      <c r="E267" s="20" t="s">
        <v>51</v>
      </c>
      <c r="F267" s="20" t="s">
        <v>140</v>
      </c>
      <c r="G267" s="20">
        <v>2022</v>
      </c>
      <c r="H267" s="42">
        <v>7.9</v>
      </c>
    </row>
    <row r="268" spans="1:8" x14ac:dyDescent="0.2">
      <c r="A268" s="20" t="str">
        <f>+IFERROR(VLOOKUP(C268,Tabella4[#All],3,FALSE),"")</f>
        <v>Expenditure</v>
      </c>
      <c r="B268" s="19" t="str">
        <f>+IFERROR(IF(VLOOKUP(C268,Tabella4[#All],2,FALSE)=0,"",VLOOKUP(C268,Tabella4[#All],2,FALSE)),"")</f>
        <v>E.1.1.2</v>
      </c>
      <c r="C268" s="19" t="s">
        <v>8</v>
      </c>
      <c r="D268" s="20" t="s">
        <v>1</v>
      </c>
      <c r="E268" s="20" t="s">
        <v>59</v>
      </c>
      <c r="F268" s="20" t="s">
        <v>141</v>
      </c>
      <c r="G268" s="20">
        <v>2022</v>
      </c>
      <c r="H268" s="42"/>
    </row>
    <row r="269" spans="1:8" x14ac:dyDescent="0.2">
      <c r="A269" s="20" t="str">
        <f>+IFERROR(VLOOKUP(C269,Tabella4[#All],3,FALSE),"")</f>
        <v>Expenditure</v>
      </c>
      <c r="B269" s="19" t="str">
        <f>+IFERROR(IF(VLOOKUP(C269,Tabella4[#All],2,FALSE)=0,"",VLOOKUP(C269,Tabella4[#All],2,FALSE)),"")</f>
        <v>E.1.1.2</v>
      </c>
      <c r="C269" s="19" t="s">
        <v>8</v>
      </c>
      <c r="D269" s="20" t="s">
        <v>1</v>
      </c>
      <c r="E269" s="20" t="s">
        <v>59</v>
      </c>
      <c r="F269" s="20" t="s">
        <v>141</v>
      </c>
      <c r="G269" s="20">
        <v>2022</v>
      </c>
      <c r="H269" s="42"/>
    </row>
    <row r="270" spans="1:8" x14ac:dyDescent="0.2">
      <c r="A270" s="20" t="str">
        <f>+IFERROR(VLOOKUP(C270,Tabella4[#All],3,FALSE),"")</f>
        <v>Expenditure</v>
      </c>
      <c r="B270" s="19" t="str">
        <f>+IFERROR(IF(VLOOKUP(C270,Tabella4[#All],2,FALSE)=0,"",VLOOKUP(C270,Tabella4[#All],2,FALSE)),"")</f>
        <v>E.1.1.2</v>
      </c>
      <c r="C270" s="19" t="s">
        <v>8</v>
      </c>
      <c r="D270" s="20" t="s">
        <v>1</v>
      </c>
      <c r="E270" s="20" t="s">
        <v>52</v>
      </c>
      <c r="F270" s="20" t="s">
        <v>143</v>
      </c>
      <c r="G270" s="20">
        <v>2022</v>
      </c>
      <c r="H270" s="42">
        <v>6.9</v>
      </c>
    </row>
    <row r="271" spans="1:8" x14ac:dyDescent="0.2">
      <c r="A271" s="20" t="str">
        <f>+IFERROR(VLOOKUP(C271,Tabella4[#All],3,FALSE),"")</f>
        <v>Expenditure</v>
      </c>
      <c r="B271" s="19" t="str">
        <f>+IFERROR(IF(VLOOKUP(C271,Tabella4[#All],2,FALSE)=0,"",VLOOKUP(C271,Tabella4[#All],2,FALSE)),"")</f>
        <v>E.1.1.2</v>
      </c>
      <c r="C271" s="19" t="s">
        <v>8</v>
      </c>
      <c r="D271" s="20" t="s">
        <v>1</v>
      </c>
      <c r="E271" s="20" t="s">
        <v>53</v>
      </c>
      <c r="F271" s="20" t="s">
        <v>142</v>
      </c>
      <c r="G271" s="20">
        <v>2022</v>
      </c>
      <c r="H271" s="42">
        <v>8.1</v>
      </c>
    </row>
    <row r="272" spans="1:8" x14ac:dyDescent="0.2">
      <c r="A272" s="20" t="str">
        <f>+IFERROR(VLOOKUP(C272,Tabella4[#All],3,FALSE),"")</f>
        <v>Expenditure</v>
      </c>
      <c r="B272" s="19" t="str">
        <f>+IFERROR(IF(VLOOKUP(C272,Tabella4[#All],2,FALSE)=0,"",VLOOKUP(C272,Tabella4[#All],2,FALSE)),"")</f>
        <v>E.1.1.2</v>
      </c>
      <c r="C272" s="19" t="s">
        <v>8</v>
      </c>
      <c r="D272" s="20" t="s">
        <v>1</v>
      </c>
      <c r="E272" s="20" t="s">
        <v>60</v>
      </c>
      <c r="F272" s="20" t="s">
        <v>144</v>
      </c>
      <c r="G272" s="20">
        <v>2022</v>
      </c>
      <c r="H272" s="42">
        <v>6.1</v>
      </c>
    </row>
    <row r="273" spans="1:8" x14ac:dyDescent="0.2">
      <c r="A273" s="20" t="str">
        <f>+IFERROR(VLOOKUP(C273,Tabella4[#All],3,FALSE),"")</f>
        <v>Expenditure</v>
      </c>
      <c r="B273" s="19" t="str">
        <f>+IFERROR(IF(VLOOKUP(C273,Tabella4[#All],2,FALSE)=0,"",VLOOKUP(C273,Tabella4[#All],2,FALSE)),"")</f>
        <v>E.1.1.2</v>
      </c>
      <c r="C273" s="19" t="s">
        <v>8</v>
      </c>
      <c r="D273" s="20" t="s">
        <v>1</v>
      </c>
      <c r="E273" s="20" t="s">
        <v>55</v>
      </c>
      <c r="F273" s="20" t="s">
        <v>145</v>
      </c>
      <c r="G273" s="20">
        <v>2022</v>
      </c>
      <c r="H273" s="42">
        <v>7.5</v>
      </c>
    </row>
    <row r="274" spans="1:8" x14ac:dyDescent="0.2">
      <c r="A274" s="20" t="str">
        <f>+IFERROR(VLOOKUP(C274,Tabella4[#All],3,FALSE),"")</f>
        <v>Expenditure</v>
      </c>
      <c r="B274" s="19" t="str">
        <f>+IFERROR(IF(VLOOKUP(C274,Tabella4[#All],2,FALSE)=0,"",VLOOKUP(C274,Tabella4[#All],2,FALSE)),"")</f>
        <v>E.1.1.2</v>
      </c>
      <c r="C274" s="19" t="s">
        <v>8</v>
      </c>
      <c r="D274" s="20" t="s">
        <v>1</v>
      </c>
      <c r="E274" s="20" t="s">
        <v>49</v>
      </c>
      <c r="F274" s="20" t="s">
        <v>146</v>
      </c>
      <c r="G274" s="20">
        <v>2022</v>
      </c>
      <c r="H274" s="42">
        <v>8.1</v>
      </c>
    </row>
    <row r="275" spans="1:8" x14ac:dyDescent="0.2">
      <c r="A275" s="20" t="str">
        <f>+IFERROR(VLOOKUP(C275,Tabella4[#All],3,FALSE),"")</f>
        <v>Expenditure</v>
      </c>
      <c r="B275" s="19" t="str">
        <f>+IFERROR(IF(VLOOKUP(C275,Tabella4[#All],2,FALSE)=0,"",VLOOKUP(C275,Tabella4[#All],2,FALSE)),"")</f>
        <v>E.1.1.2</v>
      </c>
      <c r="C275" s="19" t="s">
        <v>8</v>
      </c>
      <c r="D275" s="20" t="s">
        <v>1</v>
      </c>
      <c r="E275" s="20" t="s">
        <v>57</v>
      </c>
      <c r="F275" s="20" t="s">
        <v>147</v>
      </c>
      <c r="G275" s="20">
        <v>2022</v>
      </c>
      <c r="H275" s="42">
        <v>7.2</v>
      </c>
    </row>
    <row r="276" spans="1:8" x14ac:dyDescent="0.2">
      <c r="A276" s="20" t="str">
        <f>+IFERROR(VLOOKUP(C276,Tabella4[#All],3,FALSE),"")</f>
        <v>Expenditure</v>
      </c>
      <c r="B276" s="19" t="str">
        <f>+IFERROR(IF(VLOOKUP(C276,Tabella4[#All],2,FALSE)=0,"",VLOOKUP(C276,Tabella4[#All],2,FALSE)),"")</f>
        <v>E.1.1.2</v>
      </c>
      <c r="C276" s="19" t="s">
        <v>8</v>
      </c>
      <c r="D276" s="20" t="s">
        <v>1</v>
      </c>
      <c r="E276" s="20" t="s">
        <v>61</v>
      </c>
      <c r="F276" s="20" t="s">
        <v>148</v>
      </c>
      <c r="G276" s="20">
        <v>2022</v>
      </c>
      <c r="H276" s="42">
        <v>5</v>
      </c>
    </row>
    <row r="277" spans="1:8" x14ac:dyDescent="0.2">
      <c r="A277" s="20" t="str">
        <f>+IFERROR(VLOOKUP(C277,Tabella4[#All],3,FALSE),"")</f>
        <v>Expenditure</v>
      </c>
      <c r="B277" s="19" t="str">
        <f>+IFERROR(IF(VLOOKUP(C277,Tabella4[#All],2,FALSE)=0,"",VLOOKUP(C277,Tabella4[#All],2,FALSE)),"")</f>
        <v>E.1.1.2</v>
      </c>
      <c r="C277" s="19" t="s">
        <v>8</v>
      </c>
      <c r="D277" s="20" t="s">
        <v>1</v>
      </c>
      <c r="E277" s="20" t="s">
        <v>62</v>
      </c>
      <c r="F277" s="20" t="s">
        <v>149</v>
      </c>
      <c r="G277" s="20">
        <v>2022</v>
      </c>
      <c r="H277" s="42"/>
    </row>
    <row r="278" spans="1:8" x14ac:dyDescent="0.2">
      <c r="A278" s="20" t="str">
        <f>+IFERROR(VLOOKUP(C278,Tabella4[#All],3,FALSE),"")</f>
        <v>Expenditure</v>
      </c>
      <c r="B278" s="19" t="str">
        <f>+IFERROR(IF(VLOOKUP(C278,Tabella4[#All],2,FALSE)=0,"",VLOOKUP(C278,Tabella4[#All],2,FALSE)),"")</f>
        <v>E.1.2</v>
      </c>
      <c r="C278" s="19" t="s">
        <v>9</v>
      </c>
      <c r="D278" s="20" t="s">
        <v>1</v>
      </c>
      <c r="E278" s="20" t="s">
        <v>54</v>
      </c>
      <c r="F278" s="20" t="s">
        <v>128</v>
      </c>
      <c r="G278" s="20">
        <v>2022</v>
      </c>
      <c r="H278" s="42">
        <v>51.2</v>
      </c>
    </row>
    <row r="279" spans="1:8" x14ac:dyDescent="0.2">
      <c r="A279" s="20" t="str">
        <f>+IFERROR(VLOOKUP(C279,Tabella4[#All],3,FALSE),"")</f>
        <v>Expenditure</v>
      </c>
      <c r="B279" s="19" t="str">
        <f>+IFERROR(IF(VLOOKUP(C279,Tabella4[#All],2,FALSE)=0,"",VLOOKUP(C279,Tabella4[#All],2,FALSE)),"")</f>
        <v>E.1.2</v>
      </c>
      <c r="C279" s="19" t="s">
        <v>9</v>
      </c>
      <c r="D279" s="20" t="s">
        <v>1</v>
      </c>
      <c r="E279" s="20" t="s">
        <v>45</v>
      </c>
      <c r="F279" s="20" t="s">
        <v>129</v>
      </c>
      <c r="G279" s="20">
        <v>2022</v>
      </c>
      <c r="H279" s="42">
        <v>50.7</v>
      </c>
    </row>
    <row r="280" spans="1:8" x14ac:dyDescent="0.2">
      <c r="A280" s="20" t="str">
        <f>+IFERROR(VLOOKUP(C280,Tabella4[#All],3,FALSE),"")</f>
        <v>Expenditure</v>
      </c>
      <c r="B280" s="19" t="str">
        <f>+IFERROR(IF(VLOOKUP(C280,Tabella4[#All],2,FALSE)=0,"",VLOOKUP(C280,Tabella4[#All],2,FALSE)),"")</f>
        <v>E.1.2</v>
      </c>
      <c r="C280" s="19" t="s">
        <v>9</v>
      </c>
      <c r="D280" s="20" t="s">
        <v>1</v>
      </c>
      <c r="E280" s="20" t="s">
        <v>46</v>
      </c>
      <c r="F280" s="20" t="s">
        <v>130</v>
      </c>
      <c r="G280" s="20">
        <v>2022</v>
      </c>
      <c r="H280" s="42">
        <v>43.2</v>
      </c>
    </row>
    <row r="281" spans="1:8" x14ac:dyDescent="0.2">
      <c r="A281" s="20" t="str">
        <f>+IFERROR(VLOOKUP(C281,Tabella4[#All],3,FALSE),"")</f>
        <v>Expenditure</v>
      </c>
      <c r="B281" s="19" t="str">
        <f>+IFERROR(IF(VLOOKUP(C281,Tabella4[#All],2,FALSE)=0,"",VLOOKUP(C281,Tabella4[#All],2,FALSE)),"")</f>
        <v>E.1.2</v>
      </c>
      <c r="C281" s="19" t="s">
        <v>9</v>
      </c>
      <c r="D281" s="20" t="s">
        <v>1</v>
      </c>
      <c r="E281" s="20" t="s">
        <v>44</v>
      </c>
      <c r="F281" s="20" t="s">
        <v>131</v>
      </c>
      <c r="G281" s="20">
        <v>2022</v>
      </c>
      <c r="H281" s="42"/>
    </row>
    <row r="282" spans="1:8" x14ac:dyDescent="0.2">
      <c r="A282" s="20" t="str">
        <f>+IFERROR(VLOOKUP(C282,Tabella4[#All],3,FALSE),"")</f>
        <v>Expenditure</v>
      </c>
      <c r="B282" s="19" t="str">
        <f>+IFERROR(IF(VLOOKUP(C282,Tabella4[#All],2,FALSE)=0,"",VLOOKUP(C282,Tabella4[#All],2,FALSE)),"")</f>
        <v>E.1.2</v>
      </c>
      <c r="C282" s="19" t="s">
        <v>9</v>
      </c>
      <c r="D282" s="20" t="s">
        <v>1</v>
      </c>
      <c r="E282" s="20" t="s">
        <v>42</v>
      </c>
      <c r="F282" s="20" t="s">
        <v>133</v>
      </c>
      <c r="G282" s="20">
        <v>2022</v>
      </c>
      <c r="H282" s="42">
        <v>52.2</v>
      </c>
    </row>
    <row r="283" spans="1:8" x14ac:dyDescent="0.2">
      <c r="A283" s="20" t="str">
        <f>+IFERROR(VLOOKUP(C283,Tabella4[#All],3,FALSE),"")</f>
        <v>Expenditure</v>
      </c>
      <c r="B283" s="19" t="str">
        <f>+IFERROR(IF(VLOOKUP(C283,Tabella4[#All],2,FALSE)=0,"",VLOOKUP(C283,Tabella4[#All],2,FALSE)),"")</f>
        <v>E.1.2</v>
      </c>
      <c r="C283" s="19" t="s">
        <v>9</v>
      </c>
      <c r="D283" s="20" t="s">
        <v>1</v>
      </c>
      <c r="E283" s="20" t="s">
        <v>43</v>
      </c>
      <c r="F283" s="20" t="s">
        <v>132</v>
      </c>
      <c r="G283" s="20">
        <v>2022</v>
      </c>
      <c r="H283" s="42"/>
    </row>
    <row r="284" spans="1:8" x14ac:dyDescent="0.2">
      <c r="A284" s="20" t="str">
        <f>+IFERROR(VLOOKUP(C284,Tabella4[#All],3,FALSE),"")</f>
        <v>Expenditure</v>
      </c>
      <c r="B284" s="19" t="str">
        <f>+IFERROR(IF(VLOOKUP(C284,Tabella4[#All],2,FALSE)=0,"",VLOOKUP(C284,Tabella4[#All],2,FALSE)),"")</f>
        <v>E.1.2</v>
      </c>
      <c r="C284" s="19" t="s">
        <v>9</v>
      </c>
      <c r="D284" s="20" t="s">
        <v>1</v>
      </c>
      <c r="E284" s="20" t="s">
        <v>56</v>
      </c>
      <c r="F284" s="20" t="s">
        <v>134</v>
      </c>
      <c r="G284" s="20">
        <v>2022</v>
      </c>
      <c r="H284" s="42">
        <v>51.5</v>
      </c>
    </row>
    <row r="285" spans="1:8" x14ac:dyDescent="0.2">
      <c r="A285" s="20" t="str">
        <f>+IFERROR(VLOOKUP(C285,Tabella4[#All],3,FALSE),"")</f>
        <v>Expenditure</v>
      </c>
      <c r="B285" s="19" t="str">
        <f>+IFERROR(IF(VLOOKUP(C285,Tabella4[#All],2,FALSE)=0,"",VLOOKUP(C285,Tabella4[#All],2,FALSE)),"")</f>
        <v>E.1.2</v>
      </c>
      <c r="C285" s="19" t="s">
        <v>9</v>
      </c>
      <c r="D285" s="20" t="s">
        <v>1</v>
      </c>
      <c r="E285" s="20" t="s">
        <v>50</v>
      </c>
      <c r="F285" s="20" t="s">
        <v>135</v>
      </c>
      <c r="G285" s="20">
        <v>2022</v>
      </c>
      <c r="H285" s="42">
        <v>53.4</v>
      </c>
    </row>
    <row r="286" spans="1:8" x14ac:dyDescent="0.2">
      <c r="A286" s="20" t="str">
        <f>+IFERROR(VLOOKUP(C286,Tabella4[#All],3,FALSE),"")</f>
        <v>Expenditure</v>
      </c>
      <c r="B286" s="19" t="str">
        <f>+IFERROR(IF(VLOOKUP(C286,Tabella4[#All],2,FALSE)=0,"",VLOOKUP(C286,Tabella4[#All],2,FALSE)),"")</f>
        <v>E.1.2</v>
      </c>
      <c r="C286" s="19" t="s">
        <v>9</v>
      </c>
      <c r="D286" s="20" t="s">
        <v>1</v>
      </c>
      <c r="E286" s="20" t="s">
        <v>47</v>
      </c>
      <c r="F286" s="20" t="s">
        <v>136</v>
      </c>
      <c r="G286" s="20">
        <v>2022</v>
      </c>
      <c r="H286" s="42">
        <v>51.1</v>
      </c>
    </row>
    <row r="287" spans="1:8" x14ac:dyDescent="0.2">
      <c r="A287" s="20" t="str">
        <f>+IFERROR(VLOOKUP(C287,Tabella4[#All],3,FALSE),"")</f>
        <v>Expenditure</v>
      </c>
      <c r="B287" s="19" t="str">
        <f>+IFERROR(IF(VLOOKUP(C287,Tabella4[#All],2,FALSE)=0,"",VLOOKUP(C287,Tabella4[#All],2,FALSE)),"")</f>
        <v>E.1.2</v>
      </c>
      <c r="C287" s="19" t="s">
        <v>9</v>
      </c>
      <c r="D287" s="20" t="s">
        <v>1</v>
      </c>
      <c r="E287" s="20" t="s">
        <v>110</v>
      </c>
      <c r="F287" s="20" t="s">
        <v>137</v>
      </c>
      <c r="G287" s="20">
        <v>2022</v>
      </c>
      <c r="H287" s="42">
        <v>68.5</v>
      </c>
    </row>
    <row r="288" spans="1:8" x14ac:dyDescent="0.2">
      <c r="A288" s="20" t="str">
        <f>+IFERROR(VLOOKUP(C288,Tabella4[#All],3,FALSE),"")</f>
        <v>Expenditure</v>
      </c>
      <c r="B288" s="19" t="str">
        <f>+IFERROR(IF(VLOOKUP(C288,Tabella4[#All],2,FALSE)=0,"",VLOOKUP(C288,Tabella4[#All],2,FALSE)),"")</f>
        <v>E.1.2</v>
      </c>
      <c r="C288" s="19" t="s">
        <v>9</v>
      </c>
      <c r="D288" s="20" t="s">
        <v>1</v>
      </c>
      <c r="E288" s="20" t="s">
        <v>58</v>
      </c>
      <c r="F288" s="20" t="s">
        <v>138</v>
      </c>
      <c r="G288" s="20">
        <v>2022</v>
      </c>
      <c r="H288" s="42">
        <v>51.7</v>
      </c>
    </row>
    <row r="289" spans="1:8" x14ac:dyDescent="0.2">
      <c r="A289" s="20" t="str">
        <f>+IFERROR(VLOOKUP(C289,Tabella4[#All],3,FALSE),"")</f>
        <v>Expenditure</v>
      </c>
      <c r="B289" s="19" t="str">
        <f>+IFERROR(IF(VLOOKUP(C289,Tabella4[#All],2,FALSE)=0,"",VLOOKUP(C289,Tabella4[#All],2,FALSE)),"")</f>
        <v>E.1.2</v>
      </c>
      <c r="C289" s="19" t="s">
        <v>9</v>
      </c>
      <c r="D289" s="20" t="s">
        <v>1</v>
      </c>
      <c r="E289" s="20" t="s">
        <v>48</v>
      </c>
      <c r="F289" s="20" t="s">
        <v>139</v>
      </c>
      <c r="G289" s="20">
        <v>2022</v>
      </c>
      <c r="H289" s="42">
        <v>24.5</v>
      </c>
    </row>
    <row r="290" spans="1:8" x14ac:dyDescent="0.2">
      <c r="A290" s="20" t="str">
        <f>+IFERROR(VLOOKUP(C290,Tabella4[#All],3,FALSE),"")</f>
        <v>Expenditure</v>
      </c>
      <c r="B290" s="19" t="str">
        <f>+IFERROR(IF(VLOOKUP(C290,Tabella4[#All],2,FALSE)=0,"",VLOOKUP(C290,Tabella4[#All],2,FALSE)),"")</f>
        <v>E.1.2</v>
      </c>
      <c r="C290" s="19" t="s">
        <v>9</v>
      </c>
      <c r="D290" s="20" t="s">
        <v>1</v>
      </c>
      <c r="E290" s="20" t="s">
        <v>51</v>
      </c>
      <c r="F290" s="20" t="s">
        <v>140</v>
      </c>
      <c r="G290" s="20">
        <v>2022</v>
      </c>
      <c r="H290" s="42">
        <v>59.6</v>
      </c>
    </row>
    <row r="291" spans="1:8" x14ac:dyDescent="0.2">
      <c r="A291" s="20" t="str">
        <f>+IFERROR(VLOOKUP(C291,Tabella4[#All],3,FALSE),"")</f>
        <v>Expenditure</v>
      </c>
      <c r="B291" s="19" t="str">
        <f>+IFERROR(IF(VLOOKUP(C291,Tabella4[#All],2,FALSE)=0,"",VLOOKUP(C291,Tabella4[#All],2,FALSE)),"")</f>
        <v>E.1.2</v>
      </c>
      <c r="C291" s="19" t="s">
        <v>9</v>
      </c>
      <c r="D291" s="20" t="s">
        <v>1</v>
      </c>
      <c r="E291" s="20" t="s">
        <v>59</v>
      </c>
      <c r="F291" s="20" t="s">
        <v>141</v>
      </c>
      <c r="G291" s="20">
        <v>2022</v>
      </c>
      <c r="H291" s="42"/>
    </row>
    <row r="292" spans="1:8" x14ac:dyDescent="0.2">
      <c r="A292" s="20" t="str">
        <f>+IFERROR(VLOOKUP(C292,Tabella4[#All],3,FALSE),"")</f>
        <v>Expenditure</v>
      </c>
      <c r="B292" s="19" t="str">
        <f>+IFERROR(IF(VLOOKUP(C292,Tabella4[#All],2,FALSE)=0,"",VLOOKUP(C292,Tabella4[#All],2,FALSE)),"")</f>
        <v>E.1.2</v>
      </c>
      <c r="C292" s="19" t="s">
        <v>9</v>
      </c>
      <c r="D292" s="20" t="s">
        <v>1</v>
      </c>
      <c r="E292" s="20" t="s">
        <v>59</v>
      </c>
      <c r="F292" s="20" t="s">
        <v>141</v>
      </c>
      <c r="G292" s="20">
        <v>2022</v>
      </c>
      <c r="H292" s="42"/>
    </row>
    <row r="293" spans="1:8" x14ac:dyDescent="0.2">
      <c r="A293" s="20" t="str">
        <f>+IFERROR(VLOOKUP(C293,Tabella4[#All],3,FALSE),"")</f>
        <v>Expenditure</v>
      </c>
      <c r="B293" s="19" t="str">
        <f>+IFERROR(IF(VLOOKUP(C293,Tabella4[#All],2,FALSE)=0,"",VLOOKUP(C293,Tabella4[#All],2,FALSE)),"")</f>
        <v>E.1.2</v>
      </c>
      <c r="C293" s="19" t="s">
        <v>9</v>
      </c>
      <c r="D293" s="20" t="s">
        <v>1</v>
      </c>
      <c r="E293" s="20" t="s">
        <v>52</v>
      </c>
      <c r="F293" s="20" t="s">
        <v>143</v>
      </c>
      <c r="G293" s="20">
        <v>2022</v>
      </c>
      <c r="H293" s="42">
        <v>30.6</v>
      </c>
    </row>
    <row r="294" spans="1:8" x14ac:dyDescent="0.2">
      <c r="A294" s="20" t="str">
        <f>+IFERROR(VLOOKUP(C294,Tabella4[#All],3,FALSE),"")</f>
        <v>Expenditure</v>
      </c>
      <c r="B294" s="19" t="str">
        <f>+IFERROR(IF(VLOOKUP(C294,Tabella4[#All],2,FALSE)=0,"",VLOOKUP(C294,Tabella4[#All],2,FALSE)),"")</f>
        <v>E.1.2</v>
      </c>
      <c r="C294" s="19" t="s">
        <v>9</v>
      </c>
      <c r="D294" s="20" t="s">
        <v>1</v>
      </c>
      <c r="E294" s="20" t="s">
        <v>53</v>
      </c>
      <c r="F294" s="20" t="s">
        <v>142</v>
      </c>
      <c r="G294" s="20">
        <v>2022</v>
      </c>
      <c r="H294" s="42">
        <v>42.9</v>
      </c>
    </row>
    <row r="295" spans="1:8" x14ac:dyDescent="0.2">
      <c r="A295" s="20" t="str">
        <f>+IFERROR(VLOOKUP(C295,Tabella4[#All],3,FALSE),"")</f>
        <v>Expenditure</v>
      </c>
      <c r="B295" s="19" t="str">
        <f>+IFERROR(IF(VLOOKUP(C295,Tabella4[#All],2,FALSE)=0,"",VLOOKUP(C295,Tabella4[#All],2,FALSE)),"")</f>
        <v>E.1.2</v>
      </c>
      <c r="C295" s="19" t="s">
        <v>9</v>
      </c>
      <c r="D295" s="20" t="s">
        <v>1</v>
      </c>
      <c r="E295" s="20" t="s">
        <v>60</v>
      </c>
      <c r="F295" s="20" t="s">
        <v>144</v>
      </c>
      <c r="G295" s="20">
        <v>2022</v>
      </c>
      <c r="H295" s="42">
        <v>31.8</v>
      </c>
    </row>
    <row r="296" spans="1:8" x14ac:dyDescent="0.2">
      <c r="A296" s="20" t="str">
        <f>+IFERROR(VLOOKUP(C296,Tabella4[#All],3,FALSE),"")</f>
        <v>Expenditure</v>
      </c>
      <c r="B296" s="19" t="str">
        <f>+IFERROR(IF(VLOOKUP(C296,Tabella4[#All],2,FALSE)=0,"",VLOOKUP(C296,Tabella4[#All],2,FALSE)),"")</f>
        <v>E.1.2</v>
      </c>
      <c r="C296" s="19" t="s">
        <v>9</v>
      </c>
      <c r="D296" s="20" t="s">
        <v>1</v>
      </c>
      <c r="E296" s="20" t="s">
        <v>55</v>
      </c>
      <c r="F296" s="20" t="s">
        <v>145</v>
      </c>
      <c r="G296" s="20">
        <v>2022</v>
      </c>
      <c r="H296" s="42">
        <v>64.2</v>
      </c>
    </row>
    <row r="297" spans="1:8" x14ac:dyDescent="0.2">
      <c r="A297" s="20" t="str">
        <f>+IFERROR(VLOOKUP(C297,Tabella4[#All],3,FALSE),"")</f>
        <v>Expenditure</v>
      </c>
      <c r="B297" s="19" t="str">
        <f>+IFERROR(IF(VLOOKUP(C297,Tabella4[#All],2,FALSE)=0,"",VLOOKUP(C297,Tabella4[#All],2,FALSE)),"")</f>
        <v>E.1.2</v>
      </c>
      <c r="C297" s="19" t="s">
        <v>9</v>
      </c>
      <c r="D297" s="20" t="s">
        <v>1</v>
      </c>
      <c r="E297" s="20" t="s">
        <v>49</v>
      </c>
      <c r="F297" s="20" t="s">
        <v>146</v>
      </c>
      <c r="G297" s="20">
        <v>2022</v>
      </c>
      <c r="H297" s="42">
        <v>56.9</v>
      </c>
    </row>
    <row r="298" spans="1:8" x14ac:dyDescent="0.2">
      <c r="A298" s="20" t="str">
        <f>+IFERROR(VLOOKUP(C298,Tabella4[#All],3,FALSE),"")</f>
        <v>Expenditure</v>
      </c>
      <c r="B298" s="19" t="str">
        <f>+IFERROR(IF(VLOOKUP(C298,Tabella4[#All],2,FALSE)=0,"",VLOOKUP(C298,Tabella4[#All],2,FALSE)),"")</f>
        <v>E.1.2</v>
      </c>
      <c r="C298" s="19" t="s">
        <v>9</v>
      </c>
      <c r="D298" s="20" t="s">
        <v>1</v>
      </c>
      <c r="E298" s="20" t="s">
        <v>57</v>
      </c>
      <c r="F298" s="20" t="s">
        <v>147</v>
      </c>
      <c r="G298" s="20">
        <v>2022</v>
      </c>
      <c r="H298" s="42">
        <v>43.7</v>
      </c>
    </row>
    <row r="299" spans="1:8" x14ac:dyDescent="0.2">
      <c r="A299" s="20" t="str">
        <f>+IFERROR(VLOOKUP(C299,Tabella4[#All],3,FALSE),"")</f>
        <v>Expenditure</v>
      </c>
      <c r="B299" s="19" t="str">
        <f>+IFERROR(IF(VLOOKUP(C299,Tabella4[#All],2,FALSE)=0,"",VLOOKUP(C299,Tabella4[#All],2,FALSE)),"")</f>
        <v>E.1.2</v>
      </c>
      <c r="C299" s="19" t="s">
        <v>9</v>
      </c>
      <c r="D299" s="20" t="s">
        <v>1</v>
      </c>
      <c r="E299" s="20" t="s">
        <v>61</v>
      </c>
      <c r="F299" s="20" t="s">
        <v>148</v>
      </c>
      <c r="G299" s="20">
        <v>2022</v>
      </c>
      <c r="H299" s="42">
        <v>50.4</v>
      </c>
    </row>
    <row r="300" spans="1:8" x14ac:dyDescent="0.2">
      <c r="A300" s="20" t="str">
        <f>+IFERROR(VLOOKUP(C300,Tabella4[#All],3,FALSE),"")</f>
        <v>Expenditure</v>
      </c>
      <c r="B300" s="19" t="str">
        <f>+IFERROR(IF(VLOOKUP(C300,Tabella4[#All],2,FALSE)=0,"",VLOOKUP(C300,Tabella4[#All],2,FALSE)),"")</f>
        <v>E.1.2</v>
      </c>
      <c r="C300" s="19" t="s">
        <v>9</v>
      </c>
      <c r="D300" s="20" t="s">
        <v>1</v>
      </c>
      <c r="E300" s="20" t="s">
        <v>62</v>
      </c>
      <c r="F300" s="20" t="s">
        <v>149</v>
      </c>
      <c r="G300" s="20">
        <v>2022</v>
      </c>
      <c r="H300" s="42"/>
    </row>
    <row r="301" spans="1:8" x14ac:dyDescent="0.2">
      <c r="A301" s="20" t="str">
        <f>+IFERROR(VLOOKUP(C301,Tabella4[#All],3,FALSE),"")</f>
        <v>Expenditure</v>
      </c>
      <c r="B301" s="19" t="str">
        <f>+IFERROR(IF(VLOOKUP(C301,Tabella4[#All],2,FALSE)=0,"",VLOOKUP(C301,Tabella4[#All],2,FALSE)),"")</f>
        <v>E.1.2.1</v>
      </c>
      <c r="C301" s="19" t="s">
        <v>10</v>
      </c>
      <c r="D301" s="20" t="s">
        <v>1</v>
      </c>
      <c r="E301" s="20" t="s">
        <v>54</v>
      </c>
      <c r="F301" s="20" t="s">
        <v>128</v>
      </c>
      <c r="G301" s="20">
        <v>2022</v>
      </c>
      <c r="H301" s="42">
        <v>48.9</v>
      </c>
    </row>
    <row r="302" spans="1:8" x14ac:dyDescent="0.2">
      <c r="A302" s="20" t="str">
        <f>+IFERROR(VLOOKUP(C302,Tabella4[#All],3,FALSE),"")</f>
        <v>Expenditure</v>
      </c>
      <c r="B302" s="19" t="str">
        <f>+IFERROR(IF(VLOOKUP(C302,Tabella4[#All],2,FALSE)=0,"",VLOOKUP(C302,Tabella4[#All],2,FALSE)),"")</f>
        <v>E.1.2.1</v>
      </c>
      <c r="C302" s="19" t="s">
        <v>10</v>
      </c>
      <c r="D302" s="20" t="s">
        <v>1</v>
      </c>
      <c r="E302" s="20" t="s">
        <v>45</v>
      </c>
      <c r="F302" s="20" t="s">
        <v>129</v>
      </c>
      <c r="G302" s="20">
        <v>2022</v>
      </c>
      <c r="H302" s="42">
        <v>49.6</v>
      </c>
    </row>
    <row r="303" spans="1:8" x14ac:dyDescent="0.2">
      <c r="A303" s="20" t="str">
        <f>+IFERROR(VLOOKUP(C303,Tabella4[#All],3,FALSE),"")</f>
        <v>Expenditure</v>
      </c>
      <c r="B303" s="19" t="str">
        <f>+IFERROR(IF(VLOOKUP(C303,Tabella4[#All],2,FALSE)=0,"",VLOOKUP(C303,Tabella4[#All],2,FALSE)),"")</f>
        <v>E.1.2.1</v>
      </c>
      <c r="C303" s="19" t="s">
        <v>10</v>
      </c>
      <c r="D303" s="20" t="s">
        <v>1</v>
      </c>
      <c r="E303" s="20" t="s">
        <v>46</v>
      </c>
      <c r="F303" s="20" t="s">
        <v>130</v>
      </c>
      <c r="G303" s="20">
        <v>2022</v>
      </c>
      <c r="H303" s="42">
        <v>42</v>
      </c>
    </row>
    <row r="304" spans="1:8" x14ac:dyDescent="0.2">
      <c r="A304" s="20" t="str">
        <f>+IFERROR(VLOOKUP(C304,Tabella4[#All],3,FALSE),"")</f>
        <v>Expenditure</v>
      </c>
      <c r="B304" s="19" t="str">
        <f>+IFERROR(IF(VLOOKUP(C304,Tabella4[#All],2,FALSE)=0,"",VLOOKUP(C304,Tabella4[#All],2,FALSE)),"")</f>
        <v>E.1.2.1</v>
      </c>
      <c r="C304" s="19" t="s">
        <v>10</v>
      </c>
      <c r="D304" s="20" t="s">
        <v>1</v>
      </c>
      <c r="E304" s="20" t="s">
        <v>44</v>
      </c>
      <c r="F304" s="20" t="s">
        <v>131</v>
      </c>
      <c r="G304" s="20">
        <v>2022</v>
      </c>
      <c r="H304" s="42"/>
    </row>
    <row r="305" spans="1:8" x14ac:dyDescent="0.2">
      <c r="A305" s="20" t="str">
        <f>+IFERROR(VLOOKUP(C305,Tabella4[#All],3,FALSE),"")</f>
        <v>Expenditure</v>
      </c>
      <c r="B305" s="19" t="str">
        <f>+IFERROR(IF(VLOOKUP(C305,Tabella4[#All],2,FALSE)=0,"",VLOOKUP(C305,Tabella4[#All],2,FALSE)),"")</f>
        <v>E.1.2.1</v>
      </c>
      <c r="C305" s="19" t="s">
        <v>10</v>
      </c>
      <c r="D305" s="20" t="s">
        <v>1</v>
      </c>
      <c r="E305" s="20" t="s">
        <v>42</v>
      </c>
      <c r="F305" s="20" t="s">
        <v>133</v>
      </c>
      <c r="G305" s="20">
        <v>2022</v>
      </c>
      <c r="H305" s="42">
        <v>50.8</v>
      </c>
    </row>
    <row r="306" spans="1:8" x14ac:dyDescent="0.2">
      <c r="A306" s="20" t="str">
        <f>+IFERROR(VLOOKUP(C306,Tabella4[#All],3,FALSE),"")</f>
        <v>Expenditure</v>
      </c>
      <c r="B306" s="19" t="str">
        <f>+IFERROR(IF(VLOOKUP(C306,Tabella4[#All],2,FALSE)=0,"",VLOOKUP(C306,Tabella4[#All],2,FALSE)),"")</f>
        <v>E.1.2.1</v>
      </c>
      <c r="C306" s="19" t="s">
        <v>10</v>
      </c>
      <c r="D306" s="20" t="s">
        <v>1</v>
      </c>
      <c r="E306" s="20" t="s">
        <v>43</v>
      </c>
      <c r="F306" s="20" t="s">
        <v>132</v>
      </c>
      <c r="G306" s="20">
        <v>2022</v>
      </c>
      <c r="H306" s="42"/>
    </row>
    <row r="307" spans="1:8" x14ac:dyDescent="0.2">
      <c r="A307" s="20" t="str">
        <f>+IFERROR(VLOOKUP(C307,Tabella4[#All],3,FALSE),"")</f>
        <v>Expenditure</v>
      </c>
      <c r="B307" s="19" t="str">
        <f>+IFERROR(IF(VLOOKUP(C307,Tabella4[#All],2,FALSE)=0,"",VLOOKUP(C307,Tabella4[#All],2,FALSE)),"")</f>
        <v>E.1.2.1</v>
      </c>
      <c r="C307" s="19" t="s">
        <v>10</v>
      </c>
      <c r="D307" s="20" t="s">
        <v>1</v>
      </c>
      <c r="E307" s="20" t="s">
        <v>56</v>
      </c>
      <c r="F307" s="20" t="s">
        <v>134</v>
      </c>
      <c r="G307" s="20">
        <v>2022</v>
      </c>
      <c r="H307" s="42">
        <v>49.4</v>
      </c>
    </row>
    <row r="308" spans="1:8" x14ac:dyDescent="0.2">
      <c r="A308" s="20" t="str">
        <f>+IFERROR(VLOOKUP(C308,Tabella4[#All],3,FALSE),"")</f>
        <v>Expenditure</v>
      </c>
      <c r="B308" s="19" t="str">
        <f>+IFERROR(IF(VLOOKUP(C308,Tabella4[#All],2,FALSE)=0,"",VLOOKUP(C308,Tabella4[#All],2,FALSE)),"")</f>
        <v>E.1.2.1</v>
      </c>
      <c r="C308" s="19" t="s">
        <v>10</v>
      </c>
      <c r="D308" s="20" t="s">
        <v>1</v>
      </c>
      <c r="E308" s="20" t="s">
        <v>50</v>
      </c>
      <c r="F308" s="20" t="s">
        <v>135</v>
      </c>
      <c r="G308" s="20">
        <v>2022</v>
      </c>
      <c r="H308" s="42">
        <v>51.2</v>
      </c>
    </row>
    <row r="309" spans="1:8" x14ac:dyDescent="0.2">
      <c r="A309" s="20" t="str">
        <f>+IFERROR(VLOOKUP(C309,Tabella4[#All],3,FALSE),"")</f>
        <v>Expenditure</v>
      </c>
      <c r="B309" s="19" t="str">
        <f>+IFERROR(IF(VLOOKUP(C309,Tabella4[#All],2,FALSE)=0,"",VLOOKUP(C309,Tabella4[#All],2,FALSE)),"")</f>
        <v>E.1.2.1</v>
      </c>
      <c r="C309" s="19" t="s">
        <v>10</v>
      </c>
      <c r="D309" s="20" t="s">
        <v>1</v>
      </c>
      <c r="E309" s="20" t="s">
        <v>47</v>
      </c>
      <c r="F309" s="20" t="s">
        <v>136</v>
      </c>
      <c r="G309" s="20">
        <v>2022</v>
      </c>
      <c r="H309" s="42">
        <v>49.6</v>
      </c>
    </row>
    <row r="310" spans="1:8" x14ac:dyDescent="0.2">
      <c r="A310" s="20" t="str">
        <f>+IFERROR(VLOOKUP(C310,Tabella4[#All],3,FALSE),"")</f>
        <v>Expenditure</v>
      </c>
      <c r="B310" s="19" t="str">
        <f>+IFERROR(IF(VLOOKUP(C310,Tabella4[#All],2,FALSE)=0,"",VLOOKUP(C310,Tabella4[#All],2,FALSE)),"")</f>
        <v>E.1.2.1</v>
      </c>
      <c r="C310" s="19" t="s">
        <v>10</v>
      </c>
      <c r="D310" s="20" t="s">
        <v>1</v>
      </c>
      <c r="E310" s="20" t="s">
        <v>110</v>
      </c>
      <c r="F310" s="20" t="s">
        <v>137</v>
      </c>
      <c r="G310" s="20">
        <v>2022</v>
      </c>
      <c r="H310" s="42">
        <v>67</v>
      </c>
    </row>
    <row r="311" spans="1:8" x14ac:dyDescent="0.2">
      <c r="A311" s="20" t="str">
        <f>+IFERROR(VLOOKUP(C311,Tabella4[#All],3,FALSE),"")</f>
        <v>Expenditure</v>
      </c>
      <c r="B311" s="19" t="str">
        <f>+IFERROR(IF(VLOOKUP(C311,Tabella4[#All],2,FALSE)=0,"",VLOOKUP(C311,Tabella4[#All],2,FALSE)),"")</f>
        <v>E.1.2.1</v>
      </c>
      <c r="C311" s="19" t="s">
        <v>10</v>
      </c>
      <c r="D311" s="20" t="s">
        <v>1</v>
      </c>
      <c r="E311" s="20" t="s">
        <v>58</v>
      </c>
      <c r="F311" s="20" t="s">
        <v>138</v>
      </c>
      <c r="G311" s="20">
        <v>2022</v>
      </c>
      <c r="H311" s="42">
        <v>49.4</v>
      </c>
    </row>
    <row r="312" spans="1:8" x14ac:dyDescent="0.2">
      <c r="A312" s="20" t="str">
        <f>+IFERROR(VLOOKUP(C312,Tabella4[#All],3,FALSE),"")</f>
        <v>Expenditure</v>
      </c>
      <c r="B312" s="19" t="str">
        <f>+IFERROR(IF(VLOOKUP(C312,Tabella4[#All],2,FALSE)=0,"",VLOOKUP(C312,Tabella4[#All],2,FALSE)),"")</f>
        <v>E.1.2.1</v>
      </c>
      <c r="C312" s="19" t="s">
        <v>10</v>
      </c>
      <c r="D312" s="20" t="s">
        <v>1</v>
      </c>
      <c r="E312" s="20" t="s">
        <v>48</v>
      </c>
      <c r="F312" s="20" t="s">
        <v>139</v>
      </c>
      <c r="G312" s="20">
        <v>2022</v>
      </c>
      <c r="H312" s="42">
        <v>24.2</v>
      </c>
    </row>
    <row r="313" spans="1:8" x14ac:dyDescent="0.2">
      <c r="A313" s="20" t="str">
        <f>+IFERROR(VLOOKUP(C313,Tabella4[#All],3,FALSE),"")</f>
        <v>Expenditure</v>
      </c>
      <c r="B313" s="19" t="str">
        <f>+IFERROR(IF(VLOOKUP(C313,Tabella4[#All],2,FALSE)=0,"",VLOOKUP(C313,Tabella4[#All],2,FALSE)),"")</f>
        <v>E.1.2.1</v>
      </c>
      <c r="C313" s="19" t="s">
        <v>10</v>
      </c>
      <c r="D313" s="20" t="s">
        <v>1</v>
      </c>
      <c r="E313" s="20" t="s">
        <v>51</v>
      </c>
      <c r="F313" s="20" t="s">
        <v>140</v>
      </c>
      <c r="G313" s="20">
        <v>2022</v>
      </c>
      <c r="H313" s="42">
        <v>59.1</v>
      </c>
    </row>
    <row r="314" spans="1:8" x14ac:dyDescent="0.2">
      <c r="A314" s="20" t="str">
        <f>+IFERROR(VLOOKUP(C314,Tabella4[#All],3,FALSE),"")</f>
        <v>Expenditure</v>
      </c>
      <c r="B314" s="19" t="str">
        <f>+IFERROR(IF(VLOOKUP(C314,Tabella4[#All],2,FALSE)=0,"",VLOOKUP(C314,Tabella4[#All],2,FALSE)),"")</f>
        <v>E.1.2.1</v>
      </c>
      <c r="C314" s="19" t="s">
        <v>10</v>
      </c>
      <c r="D314" s="20" t="s">
        <v>1</v>
      </c>
      <c r="E314" s="20" t="s">
        <v>59</v>
      </c>
      <c r="F314" s="20" t="s">
        <v>141</v>
      </c>
      <c r="G314" s="20">
        <v>2022</v>
      </c>
      <c r="H314" s="42"/>
    </row>
    <row r="315" spans="1:8" x14ac:dyDescent="0.2">
      <c r="A315" s="20" t="str">
        <f>+IFERROR(VLOOKUP(C315,Tabella4[#All],3,FALSE),"")</f>
        <v>Expenditure</v>
      </c>
      <c r="B315" s="19" t="str">
        <f>+IFERROR(IF(VLOOKUP(C315,Tabella4[#All],2,FALSE)=0,"",VLOOKUP(C315,Tabella4[#All],2,FALSE)),"")</f>
        <v>E.1.2.1</v>
      </c>
      <c r="C315" s="19" t="s">
        <v>10</v>
      </c>
      <c r="D315" s="20" t="s">
        <v>1</v>
      </c>
      <c r="E315" s="20" t="s">
        <v>59</v>
      </c>
      <c r="F315" s="20" t="s">
        <v>141</v>
      </c>
      <c r="G315" s="20">
        <v>2022</v>
      </c>
      <c r="H315" s="42"/>
    </row>
    <row r="316" spans="1:8" x14ac:dyDescent="0.2">
      <c r="A316" s="20" t="str">
        <f>+IFERROR(VLOOKUP(C316,Tabella4[#All],3,FALSE),"")</f>
        <v>Expenditure</v>
      </c>
      <c r="B316" s="19" t="str">
        <f>+IFERROR(IF(VLOOKUP(C316,Tabella4[#All],2,FALSE)=0,"",VLOOKUP(C316,Tabella4[#All],2,FALSE)),"")</f>
        <v>E.1.2.1</v>
      </c>
      <c r="C316" s="19" t="s">
        <v>10</v>
      </c>
      <c r="D316" s="20" t="s">
        <v>1</v>
      </c>
      <c r="E316" s="20" t="s">
        <v>52</v>
      </c>
      <c r="F316" s="20" t="s">
        <v>143</v>
      </c>
      <c r="G316" s="20">
        <v>2022</v>
      </c>
      <c r="H316" s="42">
        <v>28.4</v>
      </c>
    </row>
    <row r="317" spans="1:8" x14ac:dyDescent="0.2">
      <c r="A317" s="20" t="str">
        <f>+IFERROR(VLOOKUP(C317,Tabella4[#All],3,FALSE),"")</f>
        <v>Expenditure</v>
      </c>
      <c r="B317" s="19" t="str">
        <f>+IFERROR(IF(VLOOKUP(C317,Tabella4[#All],2,FALSE)=0,"",VLOOKUP(C317,Tabella4[#All],2,FALSE)),"")</f>
        <v>E.1.2.1</v>
      </c>
      <c r="C317" s="19" t="s">
        <v>10</v>
      </c>
      <c r="D317" s="20" t="s">
        <v>1</v>
      </c>
      <c r="E317" s="20" t="s">
        <v>53</v>
      </c>
      <c r="F317" s="20" t="s">
        <v>142</v>
      </c>
      <c r="G317" s="20">
        <v>2022</v>
      </c>
      <c r="H317" s="42">
        <v>42.2</v>
      </c>
    </row>
    <row r="318" spans="1:8" x14ac:dyDescent="0.2">
      <c r="A318" s="20" t="str">
        <f>+IFERROR(VLOOKUP(C318,Tabella4[#All],3,FALSE),"")</f>
        <v>Expenditure</v>
      </c>
      <c r="B318" s="19" t="str">
        <f>+IFERROR(IF(VLOOKUP(C318,Tabella4[#All],2,FALSE)=0,"",VLOOKUP(C318,Tabella4[#All],2,FALSE)),"")</f>
        <v>E.1.2.1</v>
      </c>
      <c r="C318" s="19" t="s">
        <v>10</v>
      </c>
      <c r="D318" s="20" t="s">
        <v>1</v>
      </c>
      <c r="E318" s="20" t="s">
        <v>60</v>
      </c>
      <c r="F318" s="20" t="s">
        <v>144</v>
      </c>
      <c r="G318" s="20">
        <v>2022</v>
      </c>
      <c r="H318" s="42">
        <v>30</v>
      </c>
    </row>
    <row r="319" spans="1:8" x14ac:dyDescent="0.2">
      <c r="A319" s="20" t="str">
        <f>+IFERROR(VLOOKUP(C319,Tabella4[#All],3,FALSE),"")</f>
        <v>Expenditure</v>
      </c>
      <c r="B319" s="19" t="str">
        <f>+IFERROR(IF(VLOOKUP(C319,Tabella4[#All],2,FALSE)=0,"",VLOOKUP(C319,Tabella4[#All],2,FALSE)),"")</f>
        <v>E.1.2.1</v>
      </c>
      <c r="C319" s="19" t="s">
        <v>10</v>
      </c>
      <c r="D319" s="20" t="s">
        <v>1</v>
      </c>
      <c r="E319" s="20" t="s">
        <v>55</v>
      </c>
      <c r="F319" s="20" t="s">
        <v>145</v>
      </c>
      <c r="G319" s="20">
        <v>2022</v>
      </c>
      <c r="H319" s="42">
        <v>62.3</v>
      </c>
    </row>
    <row r="320" spans="1:8" x14ac:dyDescent="0.2">
      <c r="A320" s="20" t="str">
        <f>+IFERROR(VLOOKUP(C320,Tabella4[#All],3,FALSE),"")</f>
        <v>Expenditure</v>
      </c>
      <c r="B320" s="19" t="str">
        <f>+IFERROR(IF(VLOOKUP(C320,Tabella4[#All],2,FALSE)=0,"",VLOOKUP(C320,Tabella4[#All],2,FALSE)),"")</f>
        <v>E.1.2.1</v>
      </c>
      <c r="C320" s="19" t="s">
        <v>10</v>
      </c>
      <c r="D320" s="20" t="s">
        <v>1</v>
      </c>
      <c r="E320" s="20" t="s">
        <v>49</v>
      </c>
      <c r="F320" s="20" t="s">
        <v>146</v>
      </c>
      <c r="G320" s="20">
        <v>2022</v>
      </c>
      <c r="H320" s="42">
        <v>55.8</v>
      </c>
    </row>
    <row r="321" spans="1:8" x14ac:dyDescent="0.2">
      <c r="A321" s="20" t="str">
        <f>+IFERROR(VLOOKUP(C321,Tabella4[#All],3,FALSE),"")</f>
        <v>Expenditure</v>
      </c>
      <c r="B321" s="19" t="str">
        <f>+IFERROR(IF(VLOOKUP(C321,Tabella4[#All],2,FALSE)=0,"",VLOOKUP(C321,Tabella4[#All],2,FALSE)),"")</f>
        <v>E.1.2.1</v>
      </c>
      <c r="C321" s="19" t="s">
        <v>10</v>
      </c>
      <c r="D321" s="20" t="s">
        <v>1</v>
      </c>
      <c r="E321" s="20" t="s">
        <v>57</v>
      </c>
      <c r="F321" s="20" t="s">
        <v>147</v>
      </c>
      <c r="G321" s="20">
        <v>2022</v>
      </c>
      <c r="H321" s="42">
        <v>42.5</v>
      </c>
    </row>
    <row r="322" spans="1:8" x14ac:dyDescent="0.2">
      <c r="A322" s="20" t="str">
        <f>+IFERROR(VLOOKUP(C322,Tabella4[#All],3,FALSE),"")</f>
        <v>Expenditure</v>
      </c>
      <c r="B322" s="19" t="str">
        <f>+IFERROR(IF(VLOOKUP(C322,Tabella4[#All],2,FALSE)=0,"",VLOOKUP(C322,Tabella4[#All],2,FALSE)),"")</f>
        <v>E.1.2.1</v>
      </c>
      <c r="C322" s="19" t="s">
        <v>10</v>
      </c>
      <c r="D322" s="20" t="s">
        <v>1</v>
      </c>
      <c r="E322" s="20" t="s">
        <v>61</v>
      </c>
      <c r="F322" s="20" t="s">
        <v>148</v>
      </c>
      <c r="G322" s="20">
        <v>2022</v>
      </c>
      <c r="H322" s="42">
        <v>48.2</v>
      </c>
    </row>
    <row r="323" spans="1:8" x14ac:dyDescent="0.2">
      <c r="A323" s="20" t="str">
        <f>+IFERROR(VLOOKUP(C323,Tabella4[#All],3,FALSE),"")</f>
        <v>Expenditure</v>
      </c>
      <c r="B323" s="19" t="str">
        <f>+IFERROR(IF(VLOOKUP(C323,Tabella4[#All],2,FALSE)=0,"",VLOOKUP(C323,Tabella4[#All],2,FALSE)),"")</f>
        <v>E.1.2.1</v>
      </c>
      <c r="C323" s="19" t="s">
        <v>10</v>
      </c>
      <c r="D323" s="20" t="s">
        <v>1</v>
      </c>
      <c r="E323" s="20" t="s">
        <v>62</v>
      </c>
      <c r="F323" s="20" t="s">
        <v>149</v>
      </c>
      <c r="G323" s="20">
        <v>2022</v>
      </c>
      <c r="H323" s="42"/>
    </row>
    <row r="324" spans="1:8" x14ac:dyDescent="0.2">
      <c r="A324" s="20" t="str">
        <f>+IFERROR(VLOOKUP(C324,Tabella4[#All],3,FALSE),"")</f>
        <v>Expenditure</v>
      </c>
      <c r="B324" s="19" t="str">
        <f>+IFERROR(IF(VLOOKUP(C324,Tabella4[#All],2,FALSE)=0,"",VLOOKUP(C324,Tabella4[#All],2,FALSE)),"")</f>
        <v>E.1.2.2</v>
      </c>
      <c r="C324" s="19" t="s">
        <v>11</v>
      </c>
      <c r="D324" s="20" t="s">
        <v>1</v>
      </c>
      <c r="E324" s="20" t="s">
        <v>54</v>
      </c>
      <c r="F324" s="20" t="s">
        <v>128</v>
      </c>
      <c r="G324" s="20">
        <v>2022</v>
      </c>
      <c r="H324" s="42">
        <v>2.2999999999999998</v>
      </c>
    </row>
    <row r="325" spans="1:8" x14ac:dyDescent="0.2">
      <c r="A325" s="20" t="str">
        <f>+IFERROR(VLOOKUP(C325,Tabella4[#All],3,FALSE),"")</f>
        <v>Expenditure</v>
      </c>
      <c r="B325" s="19" t="str">
        <f>+IFERROR(IF(VLOOKUP(C325,Tabella4[#All],2,FALSE)=0,"",VLOOKUP(C325,Tabella4[#All],2,FALSE)),"")</f>
        <v>E.1.2.2</v>
      </c>
      <c r="C325" s="19" t="s">
        <v>11</v>
      </c>
      <c r="D325" s="20" t="s">
        <v>1</v>
      </c>
      <c r="E325" s="20" t="s">
        <v>45</v>
      </c>
      <c r="F325" s="20" t="s">
        <v>129</v>
      </c>
      <c r="G325" s="20">
        <v>2022</v>
      </c>
      <c r="H325" s="42">
        <v>1.1000000000000001</v>
      </c>
    </row>
    <row r="326" spans="1:8" x14ac:dyDescent="0.2">
      <c r="A326" s="20" t="str">
        <f>+IFERROR(VLOOKUP(C326,Tabella4[#All],3,FALSE),"")</f>
        <v>Expenditure</v>
      </c>
      <c r="B326" s="19" t="str">
        <f>+IFERROR(IF(VLOOKUP(C326,Tabella4[#All],2,FALSE)=0,"",VLOOKUP(C326,Tabella4[#All],2,FALSE)),"")</f>
        <v>E.1.2.2</v>
      </c>
      <c r="C326" s="19" t="s">
        <v>11</v>
      </c>
      <c r="D326" s="20" t="s">
        <v>1</v>
      </c>
      <c r="E326" s="20" t="s">
        <v>46</v>
      </c>
      <c r="F326" s="20" t="s">
        <v>130</v>
      </c>
      <c r="G326" s="20">
        <v>2022</v>
      </c>
      <c r="H326" s="42">
        <v>1.3</v>
      </c>
    </row>
    <row r="327" spans="1:8" x14ac:dyDescent="0.2">
      <c r="A327" s="20" t="str">
        <f>+IFERROR(VLOOKUP(C327,Tabella4[#All],3,FALSE),"")</f>
        <v>Expenditure</v>
      </c>
      <c r="B327" s="19" t="str">
        <f>+IFERROR(IF(VLOOKUP(C327,Tabella4[#All],2,FALSE)=0,"",VLOOKUP(C327,Tabella4[#All],2,FALSE)),"")</f>
        <v>E.1.2.2</v>
      </c>
      <c r="C327" s="19" t="s">
        <v>11</v>
      </c>
      <c r="D327" s="20" t="s">
        <v>1</v>
      </c>
      <c r="E327" s="20" t="s">
        <v>44</v>
      </c>
      <c r="F327" s="20" t="s">
        <v>131</v>
      </c>
      <c r="G327" s="20">
        <v>2022</v>
      </c>
      <c r="H327" s="42"/>
    </row>
    <row r="328" spans="1:8" x14ac:dyDescent="0.2">
      <c r="A328" s="20" t="str">
        <f>+IFERROR(VLOOKUP(C328,Tabella4[#All],3,FALSE),"")</f>
        <v>Expenditure</v>
      </c>
      <c r="B328" s="19" t="str">
        <f>+IFERROR(IF(VLOOKUP(C328,Tabella4[#All],2,FALSE)=0,"",VLOOKUP(C328,Tabella4[#All],2,FALSE)),"")</f>
        <v>E.1.2.2</v>
      </c>
      <c r="C328" s="19" t="s">
        <v>11</v>
      </c>
      <c r="D328" s="20" t="s">
        <v>1</v>
      </c>
      <c r="E328" s="20" t="s">
        <v>42</v>
      </c>
      <c r="F328" s="20" t="s">
        <v>133</v>
      </c>
      <c r="G328" s="20">
        <v>2022</v>
      </c>
      <c r="H328" s="42">
        <v>1.3</v>
      </c>
    </row>
    <row r="329" spans="1:8" x14ac:dyDescent="0.2">
      <c r="A329" s="20" t="str">
        <f>+IFERROR(VLOOKUP(C329,Tabella4[#All],3,FALSE),"")</f>
        <v>Expenditure</v>
      </c>
      <c r="B329" s="19" t="str">
        <f>+IFERROR(IF(VLOOKUP(C329,Tabella4[#All],2,FALSE)=0,"",VLOOKUP(C329,Tabella4[#All],2,FALSE)),"")</f>
        <v>E.1.2.2</v>
      </c>
      <c r="C329" s="19" t="s">
        <v>11</v>
      </c>
      <c r="D329" s="20" t="s">
        <v>1</v>
      </c>
      <c r="E329" s="20" t="s">
        <v>43</v>
      </c>
      <c r="F329" s="20" t="s">
        <v>132</v>
      </c>
      <c r="G329" s="20">
        <v>2022</v>
      </c>
      <c r="H329" s="42"/>
    </row>
    <row r="330" spans="1:8" x14ac:dyDescent="0.2">
      <c r="A330" s="20" t="str">
        <f>+IFERROR(VLOOKUP(C330,Tabella4[#All],3,FALSE),"")</f>
        <v>Expenditure</v>
      </c>
      <c r="B330" s="19" t="str">
        <f>+IFERROR(IF(VLOOKUP(C330,Tabella4[#All],2,FALSE)=0,"",VLOOKUP(C330,Tabella4[#All],2,FALSE)),"")</f>
        <v>E.1.2.2</v>
      </c>
      <c r="C330" s="19" t="s">
        <v>11</v>
      </c>
      <c r="D330" s="20" t="s">
        <v>1</v>
      </c>
      <c r="E330" s="20" t="s">
        <v>56</v>
      </c>
      <c r="F330" s="20" t="s">
        <v>134</v>
      </c>
      <c r="G330" s="20">
        <v>2022</v>
      </c>
      <c r="H330" s="42">
        <v>2.1</v>
      </c>
    </row>
    <row r="331" spans="1:8" x14ac:dyDescent="0.2">
      <c r="A331" s="20" t="str">
        <f>+IFERROR(VLOOKUP(C331,Tabella4[#All],3,FALSE),"")</f>
        <v>Expenditure</v>
      </c>
      <c r="B331" s="19" t="str">
        <f>+IFERROR(IF(VLOOKUP(C331,Tabella4[#All],2,FALSE)=0,"",VLOOKUP(C331,Tabella4[#All],2,FALSE)),"")</f>
        <v>E.1.2.2</v>
      </c>
      <c r="C331" s="19" t="s">
        <v>11</v>
      </c>
      <c r="D331" s="20" t="s">
        <v>1</v>
      </c>
      <c r="E331" s="20" t="s">
        <v>50</v>
      </c>
      <c r="F331" s="20" t="s">
        <v>135</v>
      </c>
      <c r="G331" s="20">
        <v>2022</v>
      </c>
      <c r="H331" s="42">
        <v>2.1</v>
      </c>
    </row>
    <row r="332" spans="1:8" x14ac:dyDescent="0.2">
      <c r="A332" s="20" t="str">
        <f>+IFERROR(VLOOKUP(C332,Tabella4[#All],3,FALSE),"")</f>
        <v>Expenditure</v>
      </c>
      <c r="B332" s="19" t="str">
        <f>+IFERROR(IF(VLOOKUP(C332,Tabella4[#All],2,FALSE)=0,"",VLOOKUP(C332,Tabella4[#All],2,FALSE)),"")</f>
        <v>E.1.2.2</v>
      </c>
      <c r="C332" s="19" t="s">
        <v>11</v>
      </c>
      <c r="D332" s="20" t="s">
        <v>1</v>
      </c>
      <c r="E332" s="20" t="s">
        <v>47</v>
      </c>
      <c r="F332" s="20" t="s">
        <v>136</v>
      </c>
      <c r="G332" s="20">
        <v>2022</v>
      </c>
      <c r="H332" s="42">
        <v>1.5</v>
      </c>
    </row>
    <row r="333" spans="1:8" x14ac:dyDescent="0.2">
      <c r="A333" s="20" t="str">
        <f>+IFERROR(VLOOKUP(C333,Tabella4[#All],3,FALSE),"")</f>
        <v>Expenditure</v>
      </c>
      <c r="B333" s="19" t="str">
        <f>+IFERROR(IF(VLOOKUP(C333,Tabella4[#All],2,FALSE)=0,"",VLOOKUP(C333,Tabella4[#All],2,FALSE)),"")</f>
        <v>E.1.2.2</v>
      </c>
      <c r="C333" s="19" t="s">
        <v>11</v>
      </c>
      <c r="D333" s="20" t="s">
        <v>1</v>
      </c>
      <c r="E333" s="20" t="s">
        <v>110</v>
      </c>
      <c r="F333" s="20" t="s">
        <v>137</v>
      </c>
      <c r="G333" s="20">
        <v>2022</v>
      </c>
      <c r="H333" s="42">
        <v>1.5</v>
      </c>
    </row>
    <row r="334" spans="1:8" x14ac:dyDescent="0.2">
      <c r="A334" s="20" t="str">
        <f>+IFERROR(VLOOKUP(C334,Tabella4[#All],3,FALSE),"")</f>
        <v>Expenditure</v>
      </c>
      <c r="B334" s="19" t="str">
        <f>+IFERROR(IF(VLOOKUP(C334,Tabella4[#All],2,FALSE)=0,"",VLOOKUP(C334,Tabella4[#All],2,FALSE)),"")</f>
        <v>E.1.2.2</v>
      </c>
      <c r="C334" s="19" t="s">
        <v>11</v>
      </c>
      <c r="D334" s="20" t="s">
        <v>1</v>
      </c>
      <c r="E334" s="20" t="s">
        <v>58</v>
      </c>
      <c r="F334" s="20" t="s">
        <v>138</v>
      </c>
      <c r="G334" s="20">
        <v>2022</v>
      </c>
      <c r="H334" s="42">
        <v>2.2999999999999998</v>
      </c>
    </row>
    <row r="335" spans="1:8" x14ac:dyDescent="0.2">
      <c r="A335" s="20" t="str">
        <f>+IFERROR(VLOOKUP(C335,Tabella4[#All],3,FALSE),"")</f>
        <v>Expenditure</v>
      </c>
      <c r="B335" s="19" t="str">
        <f>+IFERROR(IF(VLOOKUP(C335,Tabella4[#All],2,FALSE)=0,"",VLOOKUP(C335,Tabella4[#All],2,FALSE)),"")</f>
        <v>E.1.2.2</v>
      </c>
      <c r="C335" s="19" t="s">
        <v>11</v>
      </c>
      <c r="D335" s="20" t="s">
        <v>1</v>
      </c>
      <c r="E335" s="20" t="s">
        <v>48</v>
      </c>
      <c r="F335" s="20" t="s">
        <v>139</v>
      </c>
      <c r="G335" s="20">
        <v>2022</v>
      </c>
      <c r="H335" s="42">
        <v>0.4</v>
      </c>
    </row>
    <row r="336" spans="1:8" x14ac:dyDescent="0.2">
      <c r="A336" s="20" t="str">
        <f>+IFERROR(VLOOKUP(C336,Tabella4[#All],3,FALSE),"")</f>
        <v>Expenditure</v>
      </c>
      <c r="B336" s="19" t="str">
        <f>+IFERROR(IF(VLOOKUP(C336,Tabella4[#All],2,FALSE)=0,"",VLOOKUP(C336,Tabella4[#All],2,FALSE)),"")</f>
        <v>E.1.2.2</v>
      </c>
      <c r="C336" s="19" t="s">
        <v>11</v>
      </c>
      <c r="D336" s="20" t="s">
        <v>1</v>
      </c>
      <c r="E336" s="20" t="s">
        <v>51</v>
      </c>
      <c r="F336" s="20" t="s">
        <v>140</v>
      </c>
      <c r="G336" s="20">
        <v>2022</v>
      </c>
      <c r="H336" s="42">
        <v>0.5</v>
      </c>
    </row>
    <row r="337" spans="1:8" x14ac:dyDescent="0.2">
      <c r="A337" s="20" t="str">
        <f>+IFERROR(VLOOKUP(C337,Tabella4[#All],3,FALSE),"")</f>
        <v>Expenditure</v>
      </c>
      <c r="B337" s="19" t="str">
        <f>+IFERROR(IF(VLOOKUP(C337,Tabella4[#All],2,FALSE)=0,"",VLOOKUP(C337,Tabella4[#All],2,FALSE)),"")</f>
        <v>E.1.2.2</v>
      </c>
      <c r="C337" s="19" t="s">
        <v>11</v>
      </c>
      <c r="D337" s="20" t="s">
        <v>1</v>
      </c>
      <c r="E337" s="20" t="s">
        <v>59</v>
      </c>
      <c r="F337" s="20" t="s">
        <v>141</v>
      </c>
      <c r="G337" s="20">
        <v>2022</v>
      </c>
      <c r="H337" s="42"/>
    </row>
    <row r="338" spans="1:8" x14ac:dyDescent="0.2">
      <c r="A338" s="20" t="str">
        <f>+IFERROR(VLOOKUP(C338,Tabella4[#All],3,FALSE),"")</f>
        <v>Expenditure</v>
      </c>
      <c r="B338" s="19" t="str">
        <f>+IFERROR(IF(VLOOKUP(C338,Tabella4[#All],2,FALSE)=0,"",VLOOKUP(C338,Tabella4[#All],2,FALSE)),"")</f>
        <v>E.1.2.2</v>
      </c>
      <c r="C338" s="19" t="s">
        <v>11</v>
      </c>
      <c r="D338" s="20" t="s">
        <v>1</v>
      </c>
      <c r="E338" s="20" t="s">
        <v>59</v>
      </c>
      <c r="F338" s="20" t="s">
        <v>141</v>
      </c>
      <c r="G338" s="20">
        <v>2022</v>
      </c>
      <c r="H338" s="42"/>
    </row>
    <row r="339" spans="1:8" x14ac:dyDescent="0.2">
      <c r="A339" s="20" t="str">
        <f>+IFERROR(VLOOKUP(C339,Tabella4[#All],3,FALSE),"")</f>
        <v>Expenditure</v>
      </c>
      <c r="B339" s="19" t="str">
        <f>+IFERROR(IF(VLOOKUP(C339,Tabella4[#All],2,FALSE)=0,"",VLOOKUP(C339,Tabella4[#All],2,FALSE)),"")</f>
        <v>E.1.2.2</v>
      </c>
      <c r="C339" s="19" t="s">
        <v>11</v>
      </c>
      <c r="D339" s="20" t="s">
        <v>1</v>
      </c>
      <c r="E339" s="20" t="s">
        <v>52</v>
      </c>
      <c r="F339" s="20" t="s">
        <v>143</v>
      </c>
      <c r="G339" s="20">
        <v>2022</v>
      </c>
      <c r="H339" s="42">
        <v>2.2000000000000002</v>
      </c>
    </row>
    <row r="340" spans="1:8" x14ac:dyDescent="0.2">
      <c r="A340" s="20" t="str">
        <f>+IFERROR(VLOOKUP(C340,Tabella4[#All],3,FALSE),"")</f>
        <v>Expenditure</v>
      </c>
      <c r="B340" s="19" t="str">
        <f>+IFERROR(IF(VLOOKUP(C340,Tabella4[#All],2,FALSE)=0,"",VLOOKUP(C340,Tabella4[#All],2,FALSE)),"")</f>
        <v>E.1.2.2</v>
      </c>
      <c r="C340" s="19" t="s">
        <v>11</v>
      </c>
      <c r="D340" s="20" t="s">
        <v>1</v>
      </c>
      <c r="E340" s="20" t="s">
        <v>53</v>
      </c>
      <c r="F340" s="20" t="s">
        <v>142</v>
      </c>
      <c r="G340" s="20">
        <v>2022</v>
      </c>
      <c r="H340" s="42">
        <v>0.7</v>
      </c>
    </row>
    <row r="341" spans="1:8" x14ac:dyDescent="0.2">
      <c r="A341" s="20" t="str">
        <f>+IFERROR(VLOOKUP(C341,Tabella4[#All],3,FALSE),"")</f>
        <v>Expenditure</v>
      </c>
      <c r="B341" s="19" t="str">
        <f>+IFERROR(IF(VLOOKUP(C341,Tabella4[#All],2,FALSE)=0,"",VLOOKUP(C341,Tabella4[#All],2,FALSE)),"")</f>
        <v>E.1.2.2</v>
      </c>
      <c r="C341" s="19" t="s">
        <v>11</v>
      </c>
      <c r="D341" s="20" t="s">
        <v>1</v>
      </c>
      <c r="E341" s="20" t="s">
        <v>60</v>
      </c>
      <c r="F341" s="20" t="s">
        <v>144</v>
      </c>
      <c r="G341" s="20">
        <v>2022</v>
      </c>
      <c r="H341" s="42">
        <v>1.8</v>
      </c>
    </row>
    <row r="342" spans="1:8" x14ac:dyDescent="0.2">
      <c r="A342" s="20" t="str">
        <f>+IFERROR(VLOOKUP(C342,Tabella4[#All],3,FALSE),"")</f>
        <v>Expenditure</v>
      </c>
      <c r="B342" s="19" t="str">
        <f>+IFERROR(IF(VLOOKUP(C342,Tabella4[#All],2,FALSE)=0,"",VLOOKUP(C342,Tabella4[#All],2,FALSE)),"")</f>
        <v>E.1.2.2</v>
      </c>
      <c r="C342" s="19" t="s">
        <v>11</v>
      </c>
      <c r="D342" s="20" t="s">
        <v>1</v>
      </c>
      <c r="E342" s="20" t="s">
        <v>55</v>
      </c>
      <c r="F342" s="20" t="s">
        <v>145</v>
      </c>
      <c r="G342" s="20">
        <v>2022</v>
      </c>
      <c r="H342" s="42">
        <v>1.9</v>
      </c>
    </row>
    <row r="343" spans="1:8" x14ac:dyDescent="0.2">
      <c r="A343" s="20" t="str">
        <f>+IFERROR(VLOOKUP(C343,Tabella4[#All],3,FALSE),"")</f>
        <v>Expenditure</v>
      </c>
      <c r="B343" s="19" t="str">
        <f>+IFERROR(IF(VLOOKUP(C343,Tabella4[#All],2,FALSE)=0,"",VLOOKUP(C343,Tabella4[#All],2,FALSE)),"")</f>
        <v>E.1.2.2</v>
      </c>
      <c r="C343" s="19" t="s">
        <v>11</v>
      </c>
      <c r="D343" s="20" t="s">
        <v>1</v>
      </c>
      <c r="E343" s="20" t="s">
        <v>49</v>
      </c>
      <c r="F343" s="20" t="s">
        <v>146</v>
      </c>
      <c r="G343" s="20">
        <v>2022</v>
      </c>
      <c r="H343" s="42">
        <v>1.1000000000000001</v>
      </c>
    </row>
    <row r="344" spans="1:8" x14ac:dyDescent="0.2">
      <c r="A344" s="20" t="str">
        <f>+IFERROR(VLOOKUP(C344,Tabella4[#All],3,FALSE),"")</f>
        <v>Expenditure</v>
      </c>
      <c r="B344" s="19" t="str">
        <f>+IFERROR(IF(VLOOKUP(C344,Tabella4[#All],2,FALSE)=0,"",VLOOKUP(C344,Tabella4[#All],2,FALSE)),"")</f>
        <v>E.1.2.2</v>
      </c>
      <c r="C344" s="19" t="s">
        <v>11</v>
      </c>
      <c r="D344" s="20" t="s">
        <v>1</v>
      </c>
      <c r="E344" s="20" t="s">
        <v>57</v>
      </c>
      <c r="F344" s="20" t="s">
        <v>147</v>
      </c>
      <c r="G344" s="20">
        <v>2022</v>
      </c>
      <c r="H344" s="42">
        <v>1.2</v>
      </c>
    </row>
    <row r="345" spans="1:8" x14ac:dyDescent="0.2">
      <c r="A345" s="20" t="str">
        <f>+IFERROR(VLOOKUP(C345,Tabella4[#All],3,FALSE),"")</f>
        <v>Expenditure</v>
      </c>
      <c r="B345" s="19" t="str">
        <f>+IFERROR(IF(VLOOKUP(C345,Tabella4[#All],2,FALSE)=0,"",VLOOKUP(C345,Tabella4[#All],2,FALSE)),"")</f>
        <v>E.1.2.2</v>
      </c>
      <c r="C345" s="19" t="s">
        <v>11</v>
      </c>
      <c r="D345" s="20" t="s">
        <v>1</v>
      </c>
      <c r="E345" s="20" t="s">
        <v>61</v>
      </c>
      <c r="F345" s="20" t="s">
        <v>148</v>
      </c>
      <c r="G345" s="20">
        <v>2022</v>
      </c>
      <c r="H345" s="42">
        <v>2.2000000000000002</v>
      </c>
    </row>
    <row r="346" spans="1:8" x14ac:dyDescent="0.2">
      <c r="A346" s="20" t="str">
        <f>+IFERROR(VLOOKUP(C346,Tabella4[#All],3,FALSE),"")</f>
        <v>Expenditure</v>
      </c>
      <c r="B346" s="19" t="str">
        <f>+IFERROR(IF(VLOOKUP(C346,Tabella4[#All],2,FALSE)=0,"",VLOOKUP(C346,Tabella4[#All],2,FALSE)),"")</f>
        <v>E.1.2.2</v>
      </c>
      <c r="C346" s="19" t="s">
        <v>11</v>
      </c>
      <c r="D346" s="20" t="s">
        <v>1</v>
      </c>
      <c r="E346" s="20" t="s">
        <v>62</v>
      </c>
      <c r="F346" s="20" t="s">
        <v>149</v>
      </c>
      <c r="G346" s="20">
        <v>2022</v>
      </c>
      <c r="H346" s="42"/>
    </row>
    <row r="347" spans="1:8" x14ac:dyDescent="0.2">
      <c r="A347" s="20" t="str">
        <f>+IFERROR(VLOOKUP(C347,Tabella4[#All],3,FALSE),"")</f>
        <v>Expenditure</v>
      </c>
      <c r="B347" s="19" t="str">
        <f>+IFERROR(IF(VLOOKUP(C347,Tabella4[#All],2,FALSE)=0,"",VLOOKUP(C347,Tabella4[#All],2,FALSE)),"")</f>
        <v>E.3</v>
      </c>
      <c r="C347" s="19" t="s">
        <v>13</v>
      </c>
      <c r="D347" s="20" t="s">
        <v>1</v>
      </c>
      <c r="E347" s="20" t="s">
        <v>54</v>
      </c>
      <c r="F347" s="20" t="s">
        <v>128</v>
      </c>
      <c r="G347" s="20">
        <v>2022</v>
      </c>
      <c r="H347" s="42">
        <v>27.5</v>
      </c>
    </row>
    <row r="348" spans="1:8" x14ac:dyDescent="0.2">
      <c r="A348" s="20" t="str">
        <f>+IFERROR(VLOOKUP(C348,Tabella4[#All],3,FALSE),"")</f>
        <v>Expenditure</v>
      </c>
      <c r="B348" s="19" t="str">
        <f>+IFERROR(IF(VLOOKUP(C348,Tabella4[#All],2,FALSE)=0,"",VLOOKUP(C348,Tabella4[#All],2,FALSE)),"")</f>
        <v>E.3</v>
      </c>
      <c r="C348" s="19" t="s">
        <v>13</v>
      </c>
      <c r="D348" s="20" t="s">
        <v>1</v>
      </c>
      <c r="E348" s="20" t="s">
        <v>45</v>
      </c>
      <c r="F348" s="20" t="s">
        <v>129</v>
      </c>
      <c r="G348" s="20">
        <v>2022</v>
      </c>
      <c r="H348" s="42">
        <v>27.1</v>
      </c>
    </row>
    <row r="349" spans="1:8" x14ac:dyDescent="0.2">
      <c r="A349" s="20" t="str">
        <f>+IFERROR(VLOOKUP(C349,Tabella4[#All],3,FALSE),"")</f>
        <v>Expenditure</v>
      </c>
      <c r="B349" s="19" t="str">
        <f>+IFERROR(IF(VLOOKUP(C349,Tabella4[#All],2,FALSE)=0,"",VLOOKUP(C349,Tabella4[#All],2,FALSE)),"")</f>
        <v>E.3</v>
      </c>
      <c r="C349" s="19" t="s">
        <v>13</v>
      </c>
      <c r="D349" s="20" t="s">
        <v>1</v>
      </c>
      <c r="E349" s="20" t="s">
        <v>46</v>
      </c>
      <c r="F349" s="20" t="s">
        <v>130</v>
      </c>
      <c r="G349" s="20">
        <v>2022</v>
      </c>
      <c r="H349" s="42">
        <v>23.9</v>
      </c>
    </row>
    <row r="350" spans="1:8" x14ac:dyDescent="0.2">
      <c r="A350" s="20" t="str">
        <f>+IFERROR(VLOOKUP(C350,Tabella4[#All],3,FALSE),"")</f>
        <v>Expenditure</v>
      </c>
      <c r="B350" s="19" t="str">
        <f>+IFERROR(IF(VLOOKUP(C350,Tabella4[#All],2,FALSE)=0,"",VLOOKUP(C350,Tabella4[#All],2,FALSE)),"")</f>
        <v>E.3</v>
      </c>
      <c r="C350" s="19" t="s">
        <v>13</v>
      </c>
      <c r="D350" s="20" t="s">
        <v>1</v>
      </c>
      <c r="E350" s="20" t="s">
        <v>44</v>
      </c>
      <c r="F350" s="20" t="s">
        <v>131</v>
      </c>
      <c r="G350" s="20">
        <v>2022</v>
      </c>
      <c r="H350" s="42"/>
    </row>
    <row r="351" spans="1:8" x14ac:dyDescent="0.2">
      <c r="A351" s="20" t="str">
        <f>+IFERROR(VLOOKUP(C351,Tabella4[#All],3,FALSE),"")</f>
        <v>Expenditure</v>
      </c>
      <c r="B351" s="19" t="str">
        <f>+IFERROR(IF(VLOOKUP(C351,Tabella4[#All],2,FALSE)=0,"",VLOOKUP(C351,Tabella4[#All],2,FALSE)),"")</f>
        <v>E.3</v>
      </c>
      <c r="C351" s="19" t="s">
        <v>13</v>
      </c>
      <c r="D351" s="20" t="s">
        <v>1</v>
      </c>
      <c r="E351" s="20" t="s">
        <v>42</v>
      </c>
      <c r="F351" s="20" t="s">
        <v>133</v>
      </c>
      <c r="G351" s="20">
        <v>2022</v>
      </c>
      <c r="H351" s="42">
        <v>24.7</v>
      </c>
    </row>
    <row r="352" spans="1:8" x14ac:dyDescent="0.2">
      <c r="A352" s="20" t="str">
        <f>+IFERROR(VLOOKUP(C352,Tabella4[#All],3,FALSE),"")</f>
        <v>Expenditure</v>
      </c>
      <c r="B352" s="19" t="str">
        <f>+IFERROR(IF(VLOOKUP(C352,Tabella4[#All],2,FALSE)=0,"",VLOOKUP(C352,Tabella4[#All],2,FALSE)),"")</f>
        <v>E.3</v>
      </c>
      <c r="C352" s="19" t="s">
        <v>13</v>
      </c>
      <c r="D352" s="20" t="s">
        <v>1</v>
      </c>
      <c r="E352" s="20" t="s">
        <v>43</v>
      </c>
      <c r="F352" s="20" t="s">
        <v>132</v>
      </c>
      <c r="G352" s="20">
        <v>2022</v>
      </c>
      <c r="H352" s="42"/>
    </row>
    <row r="353" spans="1:8" x14ac:dyDescent="0.2">
      <c r="A353" s="20" t="str">
        <f>+IFERROR(VLOOKUP(C353,Tabella4[#All],3,FALSE),"")</f>
        <v>Expenditure</v>
      </c>
      <c r="B353" s="19" t="str">
        <f>+IFERROR(IF(VLOOKUP(C353,Tabella4[#All],2,FALSE)=0,"",VLOOKUP(C353,Tabella4[#All],2,FALSE)),"")</f>
        <v>E.3</v>
      </c>
      <c r="C353" s="19" t="s">
        <v>13</v>
      </c>
      <c r="D353" s="20" t="s">
        <v>1</v>
      </c>
      <c r="E353" s="20" t="s">
        <v>56</v>
      </c>
      <c r="F353" s="20" t="s">
        <v>134</v>
      </c>
      <c r="G353" s="20">
        <v>2022</v>
      </c>
      <c r="H353" s="42">
        <v>26.3</v>
      </c>
    </row>
    <row r="354" spans="1:8" x14ac:dyDescent="0.2">
      <c r="A354" s="20" t="str">
        <f>+IFERROR(VLOOKUP(C354,Tabella4[#All],3,FALSE),"")</f>
        <v>Expenditure</v>
      </c>
      <c r="B354" s="19" t="str">
        <f>+IFERROR(IF(VLOOKUP(C354,Tabella4[#All],2,FALSE)=0,"",VLOOKUP(C354,Tabella4[#All],2,FALSE)),"")</f>
        <v>E.3</v>
      </c>
      <c r="C354" s="19" t="s">
        <v>13</v>
      </c>
      <c r="D354" s="20" t="s">
        <v>1</v>
      </c>
      <c r="E354" s="20" t="s">
        <v>50</v>
      </c>
      <c r="F354" s="20" t="s">
        <v>135</v>
      </c>
      <c r="G354" s="20">
        <v>2022</v>
      </c>
      <c r="H354" s="42">
        <v>26.5</v>
      </c>
    </row>
    <row r="355" spans="1:8" x14ac:dyDescent="0.2">
      <c r="A355" s="20" t="str">
        <f>+IFERROR(VLOOKUP(C355,Tabella4[#All],3,FALSE),"")</f>
        <v>Expenditure</v>
      </c>
      <c r="B355" s="19" t="str">
        <f>+IFERROR(IF(VLOOKUP(C355,Tabella4[#All],2,FALSE)=0,"",VLOOKUP(C355,Tabella4[#All],2,FALSE)),"")</f>
        <v>E.3</v>
      </c>
      <c r="C355" s="19" t="s">
        <v>13</v>
      </c>
      <c r="D355" s="20" t="s">
        <v>1</v>
      </c>
      <c r="E355" s="20" t="s">
        <v>47</v>
      </c>
      <c r="F355" s="20" t="s">
        <v>136</v>
      </c>
      <c r="G355" s="20">
        <v>2022</v>
      </c>
      <c r="H355" s="42">
        <v>25</v>
      </c>
    </row>
    <row r="356" spans="1:8" x14ac:dyDescent="0.2">
      <c r="A356" s="20" t="str">
        <f>+IFERROR(VLOOKUP(C356,Tabella4[#All],3,FALSE),"")</f>
        <v>Expenditure</v>
      </c>
      <c r="B356" s="19" t="str">
        <f>+IFERROR(IF(VLOOKUP(C356,Tabella4[#All],2,FALSE)=0,"",VLOOKUP(C356,Tabella4[#All],2,FALSE)),"")</f>
        <v>E.3</v>
      </c>
      <c r="C356" s="19" t="s">
        <v>13</v>
      </c>
      <c r="D356" s="20" t="s">
        <v>1</v>
      </c>
      <c r="E356" s="20" t="s">
        <v>110</v>
      </c>
      <c r="F356" s="20" t="s">
        <v>137</v>
      </c>
      <c r="G356" s="20">
        <v>2022</v>
      </c>
      <c r="H356" s="42">
        <v>21.1</v>
      </c>
    </row>
    <row r="357" spans="1:8" x14ac:dyDescent="0.2">
      <c r="A357" s="20" t="str">
        <f>+IFERROR(VLOOKUP(C357,Tabella4[#All],3,FALSE),"")</f>
        <v>Expenditure</v>
      </c>
      <c r="B357" s="19" t="str">
        <f>+IFERROR(IF(VLOOKUP(C357,Tabella4[#All],2,FALSE)=0,"",VLOOKUP(C357,Tabella4[#All],2,FALSE)),"")</f>
        <v>E.3</v>
      </c>
      <c r="C357" s="19" t="s">
        <v>13</v>
      </c>
      <c r="D357" s="20" t="s">
        <v>1</v>
      </c>
      <c r="E357" s="20" t="s">
        <v>58</v>
      </c>
      <c r="F357" s="20" t="s">
        <v>138</v>
      </c>
      <c r="G357" s="20">
        <v>2022</v>
      </c>
      <c r="H357" s="42">
        <v>22.5</v>
      </c>
    </row>
    <row r="358" spans="1:8" x14ac:dyDescent="0.2">
      <c r="A358" s="20" t="str">
        <f>+IFERROR(VLOOKUP(C358,Tabella4[#All],3,FALSE),"")</f>
        <v>Expenditure</v>
      </c>
      <c r="B358" s="19" t="str">
        <f>+IFERROR(IF(VLOOKUP(C358,Tabella4[#All],2,FALSE)=0,"",VLOOKUP(C358,Tabella4[#All],2,FALSE)),"")</f>
        <v>E.3</v>
      </c>
      <c r="C358" s="19" t="s">
        <v>13</v>
      </c>
      <c r="D358" s="20" t="s">
        <v>1</v>
      </c>
      <c r="E358" s="20" t="s">
        <v>48</v>
      </c>
      <c r="F358" s="20" t="s">
        <v>139</v>
      </c>
      <c r="G358" s="20">
        <v>2022</v>
      </c>
      <c r="H358" s="42">
        <v>23.7</v>
      </c>
    </row>
    <row r="359" spans="1:8" x14ac:dyDescent="0.2">
      <c r="A359" s="20" t="str">
        <f>+IFERROR(VLOOKUP(C359,Tabella4[#All],3,FALSE),"")</f>
        <v>Expenditure</v>
      </c>
      <c r="B359" s="19" t="str">
        <f>+IFERROR(IF(VLOOKUP(C359,Tabella4[#All],2,FALSE)=0,"",VLOOKUP(C359,Tabella4[#All],2,FALSE)),"")</f>
        <v>E.3</v>
      </c>
      <c r="C359" s="19" t="s">
        <v>13</v>
      </c>
      <c r="D359" s="20" t="s">
        <v>1</v>
      </c>
      <c r="E359" s="20" t="s">
        <v>51</v>
      </c>
      <c r="F359" s="20" t="s">
        <v>140</v>
      </c>
      <c r="G359" s="20">
        <v>2022</v>
      </c>
      <c r="H359" s="42">
        <v>22.7</v>
      </c>
    </row>
    <row r="360" spans="1:8" x14ac:dyDescent="0.2">
      <c r="A360" s="20" t="str">
        <f>+IFERROR(VLOOKUP(C360,Tabella4[#All],3,FALSE),"")</f>
        <v>Expenditure</v>
      </c>
      <c r="B360" s="19" t="str">
        <f>+IFERROR(IF(VLOOKUP(C360,Tabella4[#All],2,FALSE)=0,"",VLOOKUP(C360,Tabella4[#All],2,FALSE)),"")</f>
        <v>E.3</v>
      </c>
      <c r="C360" s="19" t="s">
        <v>13</v>
      </c>
      <c r="D360" s="20" t="s">
        <v>1</v>
      </c>
      <c r="E360" s="20" t="s">
        <v>59</v>
      </c>
      <c r="F360" s="20" t="s">
        <v>141</v>
      </c>
      <c r="G360" s="20">
        <v>2022</v>
      </c>
      <c r="H360" s="42"/>
    </row>
    <row r="361" spans="1:8" x14ac:dyDescent="0.2">
      <c r="A361" s="20" t="str">
        <f>+IFERROR(VLOOKUP(C361,Tabella4[#All],3,FALSE),"")</f>
        <v>Expenditure</v>
      </c>
      <c r="B361" s="19" t="str">
        <f>+IFERROR(IF(VLOOKUP(C361,Tabella4[#All],2,FALSE)=0,"",VLOOKUP(C361,Tabella4[#All],2,FALSE)),"")</f>
        <v>E.3</v>
      </c>
      <c r="C361" s="19" t="s">
        <v>13</v>
      </c>
      <c r="D361" s="20" t="s">
        <v>1</v>
      </c>
      <c r="E361" s="20" t="s">
        <v>59</v>
      </c>
      <c r="F361" s="20" t="s">
        <v>141</v>
      </c>
      <c r="G361" s="20">
        <v>2022</v>
      </c>
      <c r="H361" s="42"/>
    </row>
    <row r="362" spans="1:8" x14ac:dyDescent="0.2">
      <c r="A362" s="20" t="str">
        <f>+IFERROR(VLOOKUP(C362,Tabella4[#All],3,FALSE),"")</f>
        <v>Expenditure</v>
      </c>
      <c r="B362" s="19" t="str">
        <f>+IFERROR(IF(VLOOKUP(C362,Tabella4[#All],2,FALSE)=0,"",VLOOKUP(C362,Tabella4[#All],2,FALSE)),"")</f>
        <v>E.3</v>
      </c>
      <c r="C362" s="19" t="s">
        <v>13</v>
      </c>
      <c r="D362" s="20" t="s">
        <v>1</v>
      </c>
      <c r="E362" s="20" t="s">
        <v>52</v>
      </c>
      <c r="F362" s="20" t="s">
        <v>143</v>
      </c>
      <c r="G362" s="20">
        <v>2022</v>
      </c>
      <c r="H362" s="42">
        <v>17.7</v>
      </c>
    </row>
    <row r="363" spans="1:8" x14ac:dyDescent="0.2">
      <c r="A363" s="20" t="str">
        <f>+IFERROR(VLOOKUP(C363,Tabella4[#All],3,FALSE),"")</f>
        <v>Expenditure</v>
      </c>
      <c r="B363" s="19" t="str">
        <f>+IFERROR(IF(VLOOKUP(C363,Tabella4[#All],2,FALSE)=0,"",VLOOKUP(C363,Tabella4[#All],2,FALSE)),"")</f>
        <v>E.3</v>
      </c>
      <c r="C363" s="19" t="s">
        <v>13</v>
      </c>
      <c r="D363" s="20" t="s">
        <v>1</v>
      </c>
      <c r="E363" s="20" t="s">
        <v>53</v>
      </c>
      <c r="F363" s="20" t="s">
        <v>142</v>
      </c>
      <c r="G363" s="20">
        <v>2022</v>
      </c>
      <c r="H363" s="42">
        <v>21.2</v>
      </c>
    </row>
    <row r="364" spans="1:8" x14ac:dyDescent="0.2">
      <c r="A364" s="20" t="str">
        <f>+IFERROR(VLOOKUP(C364,Tabella4[#All],3,FALSE),"")</f>
        <v>Expenditure</v>
      </c>
      <c r="B364" s="19" t="str">
        <f>+IFERROR(IF(VLOOKUP(C364,Tabella4[#All],2,FALSE)=0,"",VLOOKUP(C364,Tabella4[#All],2,FALSE)),"")</f>
        <v>E.3</v>
      </c>
      <c r="C364" s="19" t="s">
        <v>13</v>
      </c>
      <c r="D364" s="20" t="s">
        <v>1</v>
      </c>
      <c r="E364" s="20" t="s">
        <v>60</v>
      </c>
      <c r="F364" s="20" t="s">
        <v>144</v>
      </c>
      <c r="G364" s="20">
        <v>2022</v>
      </c>
      <c r="H364" s="42">
        <v>21.6</v>
      </c>
    </row>
    <row r="365" spans="1:8" x14ac:dyDescent="0.2">
      <c r="A365" s="20" t="str">
        <f>+IFERROR(VLOOKUP(C365,Tabella4[#All],3,FALSE),"")</f>
        <v>Expenditure</v>
      </c>
      <c r="B365" s="19" t="str">
        <f>+IFERROR(IF(VLOOKUP(C365,Tabella4[#All],2,FALSE)=0,"",VLOOKUP(C365,Tabella4[#All],2,FALSE)),"")</f>
        <v>E.3</v>
      </c>
      <c r="C365" s="19" t="s">
        <v>13</v>
      </c>
      <c r="D365" s="20" t="s">
        <v>1</v>
      </c>
      <c r="E365" s="20" t="s">
        <v>55</v>
      </c>
      <c r="F365" s="20" t="s">
        <v>145</v>
      </c>
      <c r="G365" s="20">
        <v>2022</v>
      </c>
      <c r="H365" s="42">
        <v>20.7</v>
      </c>
    </row>
    <row r="366" spans="1:8" x14ac:dyDescent="0.2">
      <c r="A366" s="20" t="str">
        <f>+IFERROR(VLOOKUP(C366,Tabella4[#All],3,FALSE),"")</f>
        <v>Expenditure</v>
      </c>
      <c r="B366" s="19" t="str">
        <f>+IFERROR(IF(VLOOKUP(C366,Tabella4[#All],2,FALSE)=0,"",VLOOKUP(C366,Tabella4[#All],2,FALSE)),"")</f>
        <v>E.3</v>
      </c>
      <c r="C366" s="19" t="s">
        <v>13</v>
      </c>
      <c r="D366" s="20" t="s">
        <v>1</v>
      </c>
      <c r="E366" s="20" t="s">
        <v>49</v>
      </c>
      <c r="F366" s="20" t="s">
        <v>146</v>
      </c>
      <c r="G366" s="20">
        <v>2022</v>
      </c>
      <c r="H366" s="42">
        <v>21.5</v>
      </c>
    </row>
    <row r="367" spans="1:8" x14ac:dyDescent="0.2">
      <c r="A367" s="20" t="str">
        <f>+IFERROR(VLOOKUP(C367,Tabella4[#All],3,FALSE),"")</f>
        <v>Expenditure</v>
      </c>
      <c r="B367" s="19" t="str">
        <f>+IFERROR(IF(VLOOKUP(C367,Tabella4[#All],2,FALSE)=0,"",VLOOKUP(C367,Tabella4[#All],2,FALSE)),"")</f>
        <v>E.3</v>
      </c>
      <c r="C367" s="19" t="s">
        <v>13</v>
      </c>
      <c r="D367" s="20" t="s">
        <v>1</v>
      </c>
      <c r="E367" s="20" t="s">
        <v>57</v>
      </c>
      <c r="F367" s="20" t="s">
        <v>147</v>
      </c>
      <c r="G367" s="20">
        <v>2022</v>
      </c>
      <c r="H367" s="42">
        <v>28.3</v>
      </c>
    </row>
    <row r="368" spans="1:8" x14ac:dyDescent="0.2">
      <c r="A368" s="20" t="str">
        <f>+IFERROR(VLOOKUP(C368,Tabella4[#All],3,FALSE),"")</f>
        <v>Expenditure</v>
      </c>
      <c r="B368" s="19" t="str">
        <f>+IFERROR(IF(VLOOKUP(C368,Tabella4[#All],2,FALSE)=0,"",VLOOKUP(C368,Tabella4[#All],2,FALSE)),"")</f>
        <v>E.3</v>
      </c>
      <c r="C368" s="19" t="s">
        <v>13</v>
      </c>
      <c r="D368" s="20" t="s">
        <v>1</v>
      </c>
      <c r="E368" s="20" t="s">
        <v>61</v>
      </c>
      <c r="F368" s="20" t="s">
        <v>148</v>
      </c>
      <c r="G368" s="20">
        <v>2022</v>
      </c>
      <c r="H368" s="42">
        <v>24.5</v>
      </c>
    </row>
    <row r="369" spans="1:8" x14ac:dyDescent="0.2">
      <c r="A369" s="20" t="str">
        <f>+IFERROR(VLOOKUP(C369,Tabella4[#All],3,FALSE),"")</f>
        <v>Expenditure</v>
      </c>
      <c r="B369" s="19" t="str">
        <f>+IFERROR(IF(VLOOKUP(C369,Tabella4[#All],2,FALSE)=0,"",VLOOKUP(C369,Tabella4[#All],2,FALSE)),"")</f>
        <v>E.3</v>
      </c>
      <c r="C369" s="19" t="s">
        <v>13</v>
      </c>
      <c r="D369" s="20" t="s">
        <v>1</v>
      </c>
      <c r="E369" s="20" t="s">
        <v>62</v>
      </c>
      <c r="F369" s="20" t="s">
        <v>149</v>
      </c>
      <c r="G369" s="20">
        <v>2022</v>
      </c>
      <c r="H369" s="42"/>
    </row>
    <row r="370" spans="1:8" x14ac:dyDescent="0.2">
      <c r="A370" s="20" t="str">
        <f>+IFERROR(VLOOKUP(C370,Tabella4[#All],3,FALSE),"")</f>
        <v>Expenditure</v>
      </c>
      <c r="B370" s="19" t="str">
        <f>+IFERROR(IF(VLOOKUP(C370,Tabella4[#All],2,FALSE)=0,"",VLOOKUP(C370,Tabella4[#All],2,FALSE)),"")</f>
        <v>E.3.1</v>
      </c>
      <c r="C370" s="19" t="s">
        <v>14</v>
      </c>
      <c r="D370" s="20" t="s">
        <v>1</v>
      </c>
      <c r="E370" s="20" t="s">
        <v>54</v>
      </c>
      <c r="F370" s="20" t="s">
        <v>128</v>
      </c>
      <c r="G370" s="20">
        <v>2022</v>
      </c>
      <c r="H370" s="42">
        <v>25.3</v>
      </c>
    </row>
    <row r="371" spans="1:8" x14ac:dyDescent="0.2">
      <c r="A371" s="20" t="str">
        <f>+IFERROR(VLOOKUP(C371,Tabella4[#All],3,FALSE),"")</f>
        <v>Expenditure</v>
      </c>
      <c r="B371" s="19" t="str">
        <f>+IFERROR(IF(VLOOKUP(C371,Tabella4[#All],2,FALSE)=0,"",VLOOKUP(C371,Tabella4[#All],2,FALSE)),"")</f>
        <v>E.3.1</v>
      </c>
      <c r="C371" s="19" t="s">
        <v>14</v>
      </c>
      <c r="D371" s="20" t="s">
        <v>1</v>
      </c>
      <c r="E371" s="20" t="s">
        <v>45</v>
      </c>
      <c r="F371" s="20" t="s">
        <v>129</v>
      </c>
      <c r="G371" s="20">
        <v>2022</v>
      </c>
      <c r="H371" s="42">
        <v>23.9</v>
      </c>
    </row>
    <row r="372" spans="1:8" x14ac:dyDescent="0.2">
      <c r="A372" s="20" t="str">
        <f>+IFERROR(VLOOKUP(C372,Tabella4[#All],3,FALSE),"")</f>
        <v>Expenditure</v>
      </c>
      <c r="B372" s="19" t="str">
        <f>+IFERROR(IF(VLOOKUP(C372,Tabella4[#All],2,FALSE)=0,"",VLOOKUP(C372,Tabella4[#All],2,FALSE)),"")</f>
        <v>E.3.1</v>
      </c>
      <c r="C372" s="19" t="s">
        <v>14</v>
      </c>
      <c r="D372" s="20" t="s">
        <v>1</v>
      </c>
      <c r="E372" s="20" t="s">
        <v>46</v>
      </c>
      <c r="F372" s="20" t="s">
        <v>130</v>
      </c>
      <c r="G372" s="20">
        <v>2022</v>
      </c>
      <c r="H372" s="42">
        <v>21.7</v>
      </c>
    </row>
    <row r="373" spans="1:8" x14ac:dyDescent="0.2">
      <c r="A373" s="20" t="str">
        <f>+IFERROR(VLOOKUP(C373,Tabella4[#All],3,FALSE),"")</f>
        <v>Expenditure</v>
      </c>
      <c r="B373" s="19" t="str">
        <f>+IFERROR(IF(VLOOKUP(C373,Tabella4[#All],2,FALSE)=0,"",VLOOKUP(C373,Tabella4[#All],2,FALSE)),"")</f>
        <v>E.3.1</v>
      </c>
      <c r="C373" s="19" t="s">
        <v>14</v>
      </c>
      <c r="D373" s="20" t="s">
        <v>1</v>
      </c>
      <c r="E373" s="20" t="s">
        <v>44</v>
      </c>
      <c r="F373" s="20" t="s">
        <v>131</v>
      </c>
      <c r="G373" s="20">
        <v>2022</v>
      </c>
      <c r="H373" s="42"/>
    </row>
    <row r="374" spans="1:8" x14ac:dyDescent="0.2">
      <c r="A374" s="20" t="str">
        <f>+IFERROR(VLOOKUP(C374,Tabella4[#All],3,FALSE),"")</f>
        <v>Expenditure</v>
      </c>
      <c r="B374" s="19" t="str">
        <f>+IFERROR(IF(VLOOKUP(C374,Tabella4[#All],2,FALSE)=0,"",VLOOKUP(C374,Tabella4[#All],2,FALSE)),"")</f>
        <v>E.3.1</v>
      </c>
      <c r="C374" s="19" t="s">
        <v>14</v>
      </c>
      <c r="D374" s="20" t="s">
        <v>1</v>
      </c>
      <c r="E374" s="20" t="s">
        <v>42</v>
      </c>
      <c r="F374" s="20" t="s">
        <v>133</v>
      </c>
      <c r="G374" s="20">
        <v>2022</v>
      </c>
      <c r="H374" s="42">
        <v>22.5</v>
      </c>
    </row>
    <row r="375" spans="1:8" x14ac:dyDescent="0.2">
      <c r="A375" s="20" t="str">
        <f>+IFERROR(VLOOKUP(C375,Tabella4[#All],3,FALSE),"")</f>
        <v>Expenditure</v>
      </c>
      <c r="B375" s="19" t="str">
        <f>+IFERROR(IF(VLOOKUP(C375,Tabella4[#All],2,FALSE)=0,"",VLOOKUP(C375,Tabella4[#All],2,FALSE)),"")</f>
        <v>E.3.1</v>
      </c>
      <c r="C375" s="19" t="s">
        <v>14</v>
      </c>
      <c r="D375" s="20" t="s">
        <v>1</v>
      </c>
      <c r="E375" s="20" t="s">
        <v>43</v>
      </c>
      <c r="F375" s="20" t="s">
        <v>132</v>
      </c>
      <c r="G375" s="20">
        <v>2022</v>
      </c>
      <c r="H375" s="42"/>
    </row>
    <row r="376" spans="1:8" x14ac:dyDescent="0.2">
      <c r="A376" s="20" t="str">
        <f>+IFERROR(VLOOKUP(C376,Tabella4[#All],3,FALSE),"")</f>
        <v>Expenditure</v>
      </c>
      <c r="B376" s="19" t="str">
        <f>+IFERROR(IF(VLOOKUP(C376,Tabella4[#All],2,FALSE)=0,"",VLOOKUP(C376,Tabella4[#All],2,FALSE)),"")</f>
        <v>E.3.1</v>
      </c>
      <c r="C376" s="19" t="s">
        <v>14</v>
      </c>
      <c r="D376" s="20" t="s">
        <v>1</v>
      </c>
      <c r="E376" s="20" t="s">
        <v>56</v>
      </c>
      <c r="F376" s="20" t="s">
        <v>134</v>
      </c>
      <c r="G376" s="20">
        <v>2022</v>
      </c>
      <c r="H376" s="42">
        <v>24.2</v>
      </c>
    </row>
    <row r="377" spans="1:8" x14ac:dyDescent="0.2">
      <c r="A377" s="20" t="str">
        <f>+IFERROR(VLOOKUP(C377,Tabella4[#All],3,FALSE),"")</f>
        <v>Expenditure</v>
      </c>
      <c r="B377" s="19" t="str">
        <f>+IFERROR(IF(VLOOKUP(C377,Tabella4[#All],2,FALSE)=0,"",VLOOKUP(C377,Tabella4[#All],2,FALSE)),"")</f>
        <v>E.3.1</v>
      </c>
      <c r="C377" s="19" t="s">
        <v>14</v>
      </c>
      <c r="D377" s="20" t="s">
        <v>1</v>
      </c>
      <c r="E377" s="20" t="s">
        <v>50</v>
      </c>
      <c r="F377" s="20" t="s">
        <v>135</v>
      </c>
      <c r="G377" s="20">
        <v>2022</v>
      </c>
      <c r="H377" s="42">
        <v>25.2</v>
      </c>
    </row>
    <row r="378" spans="1:8" x14ac:dyDescent="0.2">
      <c r="A378" s="20" t="str">
        <f>+IFERROR(VLOOKUP(C378,Tabella4[#All],3,FALSE),"")</f>
        <v>Expenditure</v>
      </c>
      <c r="B378" s="19" t="str">
        <f>+IFERROR(IF(VLOOKUP(C378,Tabella4[#All],2,FALSE)=0,"",VLOOKUP(C378,Tabella4[#All],2,FALSE)),"")</f>
        <v>E.3.1</v>
      </c>
      <c r="C378" s="19" t="s">
        <v>14</v>
      </c>
      <c r="D378" s="20" t="s">
        <v>1</v>
      </c>
      <c r="E378" s="20" t="s">
        <v>47</v>
      </c>
      <c r="F378" s="20" t="s">
        <v>136</v>
      </c>
      <c r="G378" s="20">
        <v>2022</v>
      </c>
      <c r="H378" s="42">
        <v>22.1</v>
      </c>
    </row>
    <row r="379" spans="1:8" x14ac:dyDescent="0.2">
      <c r="A379" s="20" t="str">
        <f>+IFERROR(VLOOKUP(C379,Tabella4[#All],3,FALSE),"")</f>
        <v>Expenditure</v>
      </c>
      <c r="B379" s="19" t="str">
        <f>+IFERROR(IF(VLOOKUP(C379,Tabella4[#All],2,FALSE)=0,"",VLOOKUP(C379,Tabella4[#All],2,FALSE)),"")</f>
        <v>E.3.1</v>
      </c>
      <c r="C379" s="19" t="s">
        <v>14</v>
      </c>
      <c r="D379" s="20" t="s">
        <v>1</v>
      </c>
      <c r="E379" s="20" t="s">
        <v>110</v>
      </c>
      <c r="F379" s="20" t="s">
        <v>137</v>
      </c>
      <c r="G379" s="20">
        <v>2022</v>
      </c>
      <c r="H379" s="42">
        <v>13.7</v>
      </c>
    </row>
    <row r="380" spans="1:8" x14ac:dyDescent="0.2">
      <c r="A380" s="20" t="str">
        <f>+IFERROR(VLOOKUP(C380,Tabella4[#All],3,FALSE),"")</f>
        <v>Expenditure</v>
      </c>
      <c r="B380" s="19" t="str">
        <f>+IFERROR(IF(VLOOKUP(C380,Tabella4[#All],2,FALSE)=0,"",VLOOKUP(C380,Tabella4[#All],2,FALSE)),"")</f>
        <v>E.3.1</v>
      </c>
      <c r="C380" s="19" t="s">
        <v>14</v>
      </c>
      <c r="D380" s="20" t="s">
        <v>1</v>
      </c>
      <c r="E380" s="20" t="s">
        <v>58</v>
      </c>
      <c r="F380" s="20" t="s">
        <v>138</v>
      </c>
      <c r="G380" s="20">
        <v>2022</v>
      </c>
      <c r="H380" s="42">
        <v>22.3</v>
      </c>
    </row>
    <row r="381" spans="1:8" x14ac:dyDescent="0.2">
      <c r="A381" s="20" t="str">
        <f>+IFERROR(VLOOKUP(C381,Tabella4[#All],3,FALSE),"")</f>
        <v>Expenditure</v>
      </c>
      <c r="B381" s="19" t="str">
        <f>+IFERROR(IF(VLOOKUP(C381,Tabella4[#All],2,FALSE)=0,"",VLOOKUP(C381,Tabella4[#All],2,FALSE)),"")</f>
        <v>E.3.1</v>
      </c>
      <c r="C381" s="19" t="s">
        <v>14</v>
      </c>
      <c r="D381" s="20" t="s">
        <v>1</v>
      </c>
      <c r="E381" s="20" t="s">
        <v>48</v>
      </c>
      <c r="F381" s="20" t="s">
        <v>139</v>
      </c>
      <c r="G381" s="20">
        <v>2022</v>
      </c>
      <c r="H381" s="42">
        <v>21.6</v>
      </c>
    </row>
    <row r="382" spans="1:8" x14ac:dyDescent="0.2">
      <c r="A382" s="20" t="str">
        <f>+IFERROR(VLOOKUP(C382,Tabella4[#All],3,FALSE),"")</f>
        <v>Expenditure</v>
      </c>
      <c r="B382" s="19" t="str">
        <f>+IFERROR(IF(VLOOKUP(C382,Tabella4[#All],2,FALSE)=0,"",VLOOKUP(C382,Tabella4[#All],2,FALSE)),"")</f>
        <v>E.3.1</v>
      </c>
      <c r="C382" s="19" t="s">
        <v>14</v>
      </c>
      <c r="D382" s="20" t="s">
        <v>1</v>
      </c>
      <c r="E382" s="20" t="s">
        <v>51</v>
      </c>
      <c r="F382" s="20" t="s">
        <v>140</v>
      </c>
      <c r="G382" s="20">
        <v>2022</v>
      </c>
      <c r="H382" s="42">
        <v>21.9</v>
      </c>
    </row>
    <row r="383" spans="1:8" x14ac:dyDescent="0.2">
      <c r="A383" s="20" t="str">
        <f>+IFERROR(VLOOKUP(C383,Tabella4[#All],3,FALSE),"")</f>
        <v>Expenditure</v>
      </c>
      <c r="B383" s="19" t="str">
        <f>+IFERROR(IF(VLOOKUP(C383,Tabella4[#All],2,FALSE)=0,"",VLOOKUP(C383,Tabella4[#All],2,FALSE)),"")</f>
        <v>E.3.1</v>
      </c>
      <c r="C383" s="19" t="s">
        <v>14</v>
      </c>
      <c r="D383" s="20" t="s">
        <v>1</v>
      </c>
      <c r="E383" s="20" t="s">
        <v>59</v>
      </c>
      <c r="F383" s="20" t="s">
        <v>141</v>
      </c>
      <c r="G383" s="20">
        <v>2022</v>
      </c>
      <c r="H383" s="42"/>
    </row>
    <row r="384" spans="1:8" x14ac:dyDescent="0.2">
      <c r="A384" s="20" t="str">
        <f>+IFERROR(VLOOKUP(C384,Tabella4[#All],3,FALSE),"")</f>
        <v>Expenditure</v>
      </c>
      <c r="B384" s="19" t="str">
        <f>+IFERROR(IF(VLOOKUP(C384,Tabella4[#All],2,FALSE)=0,"",VLOOKUP(C384,Tabella4[#All],2,FALSE)),"")</f>
        <v>E.3.1</v>
      </c>
      <c r="C384" s="19" t="s">
        <v>14</v>
      </c>
      <c r="D384" s="20" t="s">
        <v>1</v>
      </c>
      <c r="E384" s="20" t="s">
        <v>59</v>
      </c>
      <c r="F384" s="20" t="s">
        <v>141</v>
      </c>
      <c r="G384" s="20">
        <v>2022</v>
      </c>
      <c r="H384" s="42"/>
    </row>
    <row r="385" spans="1:8" x14ac:dyDescent="0.2">
      <c r="A385" s="20" t="str">
        <f>+IFERROR(VLOOKUP(C385,Tabella4[#All],3,FALSE),"")</f>
        <v>Expenditure</v>
      </c>
      <c r="B385" s="19" t="str">
        <f>+IFERROR(IF(VLOOKUP(C385,Tabella4[#All],2,FALSE)=0,"",VLOOKUP(C385,Tabella4[#All],2,FALSE)),"")</f>
        <v>E.3.1</v>
      </c>
      <c r="C385" s="19" t="s">
        <v>14</v>
      </c>
      <c r="D385" s="20" t="s">
        <v>1</v>
      </c>
      <c r="E385" s="20" t="s">
        <v>52</v>
      </c>
      <c r="F385" s="20" t="s">
        <v>143</v>
      </c>
      <c r="G385" s="20">
        <v>2022</v>
      </c>
      <c r="H385" s="42">
        <v>17.5</v>
      </c>
    </row>
    <row r="386" spans="1:8" x14ac:dyDescent="0.2">
      <c r="A386" s="20" t="str">
        <f>+IFERROR(VLOOKUP(C386,Tabella4[#All],3,FALSE),"")</f>
        <v>Expenditure</v>
      </c>
      <c r="B386" s="19" t="str">
        <f>+IFERROR(IF(VLOOKUP(C386,Tabella4[#All],2,FALSE)=0,"",VLOOKUP(C386,Tabella4[#All],2,FALSE)),"")</f>
        <v>E.3.1</v>
      </c>
      <c r="C386" s="19" t="s">
        <v>14</v>
      </c>
      <c r="D386" s="20" t="s">
        <v>1</v>
      </c>
      <c r="E386" s="20" t="s">
        <v>53</v>
      </c>
      <c r="F386" s="20" t="s">
        <v>142</v>
      </c>
      <c r="G386" s="20">
        <v>2022</v>
      </c>
      <c r="H386" s="42">
        <v>20.9</v>
      </c>
    </row>
    <row r="387" spans="1:8" x14ac:dyDescent="0.2">
      <c r="A387" s="20" t="str">
        <f>+IFERROR(VLOOKUP(C387,Tabella4[#All],3,FALSE),"")</f>
        <v>Expenditure</v>
      </c>
      <c r="B387" s="19" t="str">
        <f>+IFERROR(IF(VLOOKUP(C387,Tabella4[#All],2,FALSE)=0,"",VLOOKUP(C387,Tabella4[#All],2,FALSE)),"")</f>
        <v>E.3.1</v>
      </c>
      <c r="C387" s="19" t="s">
        <v>14</v>
      </c>
      <c r="D387" s="20" t="s">
        <v>1</v>
      </c>
      <c r="E387" s="20" t="s">
        <v>60</v>
      </c>
      <c r="F387" s="20" t="s">
        <v>144</v>
      </c>
      <c r="G387" s="20">
        <v>2022</v>
      </c>
      <c r="H387" s="42">
        <v>19.7</v>
      </c>
    </row>
    <row r="388" spans="1:8" x14ac:dyDescent="0.2">
      <c r="A388" s="20" t="str">
        <f>+IFERROR(VLOOKUP(C388,Tabella4[#All],3,FALSE),"")</f>
        <v>Expenditure</v>
      </c>
      <c r="B388" s="19" t="str">
        <f>+IFERROR(IF(VLOOKUP(C388,Tabella4[#All],2,FALSE)=0,"",VLOOKUP(C388,Tabella4[#All],2,FALSE)),"")</f>
        <v>E.3.1</v>
      </c>
      <c r="C388" s="19" t="s">
        <v>14</v>
      </c>
      <c r="D388" s="20" t="s">
        <v>1</v>
      </c>
      <c r="E388" s="20" t="s">
        <v>55</v>
      </c>
      <c r="F388" s="20" t="s">
        <v>145</v>
      </c>
      <c r="G388" s="20">
        <v>2022</v>
      </c>
      <c r="H388" s="42">
        <v>20.100000000000001</v>
      </c>
    </row>
    <row r="389" spans="1:8" x14ac:dyDescent="0.2">
      <c r="A389" s="20" t="str">
        <f>+IFERROR(VLOOKUP(C389,Tabella4[#All],3,FALSE),"")</f>
        <v>Expenditure</v>
      </c>
      <c r="B389" s="19" t="str">
        <f>+IFERROR(IF(VLOOKUP(C389,Tabella4[#All],2,FALSE)=0,"",VLOOKUP(C389,Tabella4[#All],2,FALSE)),"")</f>
        <v>E.3.1</v>
      </c>
      <c r="C389" s="19" t="s">
        <v>14</v>
      </c>
      <c r="D389" s="20" t="s">
        <v>1</v>
      </c>
      <c r="E389" s="20" t="s">
        <v>49</v>
      </c>
      <c r="F389" s="20" t="s">
        <v>146</v>
      </c>
      <c r="G389" s="20">
        <v>2022</v>
      </c>
      <c r="H389" s="42">
        <v>20.100000000000001</v>
      </c>
    </row>
    <row r="390" spans="1:8" x14ac:dyDescent="0.2">
      <c r="A390" s="20" t="str">
        <f>+IFERROR(VLOOKUP(C390,Tabella4[#All],3,FALSE),"")</f>
        <v>Expenditure</v>
      </c>
      <c r="B390" s="19" t="str">
        <f>+IFERROR(IF(VLOOKUP(C390,Tabella4[#All],2,FALSE)=0,"",VLOOKUP(C390,Tabella4[#All],2,FALSE)),"")</f>
        <v>E.3.1</v>
      </c>
      <c r="C390" s="19" t="s">
        <v>14</v>
      </c>
      <c r="D390" s="20" t="s">
        <v>1</v>
      </c>
      <c r="E390" s="20" t="s">
        <v>57</v>
      </c>
      <c r="F390" s="20" t="s">
        <v>147</v>
      </c>
      <c r="G390" s="20">
        <v>2022</v>
      </c>
      <c r="H390" s="42">
        <v>27</v>
      </c>
    </row>
    <row r="391" spans="1:8" x14ac:dyDescent="0.2">
      <c r="A391" s="20" t="str">
        <f>+IFERROR(VLOOKUP(C391,Tabella4[#All],3,FALSE),"")</f>
        <v>Expenditure</v>
      </c>
      <c r="B391" s="19" t="str">
        <f>+IFERROR(IF(VLOOKUP(C391,Tabella4[#All],2,FALSE)=0,"",VLOOKUP(C391,Tabella4[#All],2,FALSE)),"")</f>
        <v>E.3.1</v>
      </c>
      <c r="C391" s="19" t="s">
        <v>14</v>
      </c>
      <c r="D391" s="20" t="s">
        <v>1</v>
      </c>
      <c r="E391" s="20" t="s">
        <v>61</v>
      </c>
      <c r="F391" s="20" t="s">
        <v>148</v>
      </c>
      <c r="G391" s="20">
        <v>2022</v>
      </c>
      <c r="H391" s="42">
        <v>26.3</v>
      </c>
    </row>
    <row r="392" spans="1:8" x14ac:dyDescent="0.2">
      <c r="A392" s="20" t="str">
        <f>+IFERROR(VLOOKUP(C392,Tabella4[#All],3,FALSE),"")</f>
        <v>Expenditure</v>
      </c>
      <c r="B392" s="19" t="str">
        <f>+IFERROR(IF(VLOOKUP(C392,Tabella4[#All],2,FALSE)=0,"",VLOOKUP(C392,Tabella4[#All],2,FALSE)),"")</f>
        <v>E.3.1</v>
      </c>
      <c r="C392" s="19" t="s">
        <v>14</v>
      </c>
      <c r="D392" s="20" t="s">
        <v>1</v>
      </c>
      <c r="E392" s="20" t="s">
        <v>62</v>
      </c>
      <c r="F392" s="20" t="s">
        <v>149</v>
      </c>
      <c r="G392" s="20">
        <v>2022</v>
      </c>
      <c r="H392" s="42"/>
    </row>
    <row r="393" spans="1:8" x14ac:dyDescent="0.2">
      <c r="A393" s="20" t="str">
        <f>+IFERROR(VLOOKUP(C393,Tabella4[#All],3,FALSE),"")</f>
        <v>Expenditure</v>
      </c>
      <c r="B393" s="19" t="str">
        <f>+IFERROR(IF(VLOOKUP(C393,Tabella4[#All],2,FALSE)=0,"",VLOOKUP(C393,Tabella4[#All],2,FALSE)),"")</f>
        <v>E.3.2</v>
      </c>
      <c r="C393" s="19" t="s">
        <v>15</v>
      </c>
      <c r="D393" s="20" t="s">
        <v>1</v>
      </c>
      <c r="E393" s="20" t="s">
        <v>54</v>
      </c>
      <c r="F393" s="20" t="s">
        <v>128</v>
      </c>
      <c r="G393" s="20">
        <v>2022</v>
      </c>
      <c r="H393" s="42">
        <v>2.2999999999999998</v>
      </c>
    </row>
    <row r="394" spans="1:8" x14ac:dyDescent="0.2">
      <c r="A394" s="20" t="str">
        <f>+IFERROR(VLOOKUP(C394,Tabella4[#All],3,FALSE),"")</f>
        <v>Expenditure</v>
      </c>
      <c r="B394" s="19" t="str">
        <f>+IFERROR(IF(VLOOKUP(C394,Tabella4[#All],2,FALSE)=0,"",VLOOKUP(C394,Tabella4[#All],2,FALSE)),"")</f>
        <v>E.3.2</v>
      </c>
      <c r="C394" s="19" t="s">
        <v>15</v>
      </c>
      <c r="D394" s="20" t="s">
        <v>1</v>
      </c>
      <c r="E394" s="20" t="s">
        <v>45</v>
      </c>
      <c r="F394" s="20" t="s">
        <v>129</v>
      </c>
      <c r="G394" s="20">
        <v>2022</v>
      </c>
      <c r="H394" s="42">
        <v>3.2</v>
      </c>
    </row>
    <row r="395" spans="1:8" x14ac:dyDescent="0.2">
      <c r="A395" s="20" t="str">
        <f>+IFERROR(VLOOKUP(C395,Tabella4[#All],3,FALSE),"")</f>
        <v>Expenditure</v>
      </c>
      <c r="B395" s="19" t="str">
        <f>+IFERROR(IF(VLOOKUP(C395,Tabella4[#All],2,FALSE)=0,"",VLOOKUP(C395,Tabella4[#All],2,FALSE)),"")</f>
        <v>E.3.2</v>
      </c>
      <c r="C395" s="19" t="s">
        <v>15</v>
      </c>
      <c r="D395" s="20" t="s">
        <v>1</v>
      </c>
      <c r="E395" s="20" t="s">
        <v>46</v>
      </c>
      <c r="F395" s="20" t="s">
        <v>130</v>
      </c>
      <c r="G395" s="20">
        <v>2022</v>
      </c>
      <c r="H395" s="42">
        <v>2.1</v>
      </c>
    </row>
    <row r="396" spans="1:8" x14ac:dyDescent="0.2">
      <c r="A396" s="20" t="str">
        <f>+IFERROR(VLOOKUP(C396,Tabella4[#All],3,FALSE),"")</f>
        <v>Expenditure</v>
      </c>
      <c r="B396" s="19" t="str">
        <f>+IFERROR(IF(VLOOKUP(C396,Tabella4[#All],2,FALSE)=0,"",VLOOKUP(C396,Tabella4[#All],2,FALSE)),"")</f>
        <v>E.3.2</v>
      </c>
      <c r="C396" s="19" t="s">
        <v>15</v>
      </c>
      <c r="D396" s="20" t="s">
        <v>1</v>
      </c>
      <c r="E396" s="20" t="s">
        <v>44</v>
      </c>
      <c r="F396" s="20" t="s">
        <v>131</v>
      </c>
      <c r="G396" s="20">
        <v>2022</v>
      </c>
      <c r="H396" s="42"/>
    </row>
    <row r="397" spans="1:8" x14ac:dyDescent="0.2">
      <c r="A397" s="20" t="str">
        <f>+IFERROR(VLOOKUP(C397,Tabella4[#All],3,FALSE),"")</f>
        <v>Expenditure</v>
      </c>
      <c r="B397" s="19" t="str">
        <f>+IFERROR(IF(VLOOKUP(C397,Tabella4[#All],2,FALSE)=0,"",VLOOKUP(C397,Tabella4[#All],2,FALSE)),"")</f>
        <v>E.3.2</v>
      </c>
      <c r="C397" s="19" t="s">
        <v>15</v>
      </c>
      <c r="D397" s="20" t="s">
        <v>1</v>
      </c>
      <c r="E397" s="20" t="s">
        <v>42</v>
      </c>
      <c r="F397" s="20" t="s">
        <v>133</v>
      </c>
      <c r="G397" s="20">
        <v>2022</v>
      </c>
      <c r="H397" s="42">
        <v>2.2000000000000002</v>
      </c>
    </row>
    <row r="398" spans="1:8" x14ac:dyDescent="0.2">
      <c r="A398" s="20" t="str">
        <f>+IFERROR(VLOOKUP(C398,Tabella4[#All],3,FALSE),"")</f>
        <v>Expenditure</v>
      </c>
      <c r="B398" s="19" t="str">
        <f>+IFERROR(IF(VLOOKUP(C398,Tabella4[#All],2,FALSE)=0,"",VLOOKUP(C398,Tabella4[#All],2,FALSE)),"")</f>
        <v>E.3.2</v>
      </c>
      <c r="C398" s="19" t="s">
        <v>15</v>
      </c>
      <c r="D398" s="20" t="s">
        <v>1</v>
      </c>
      <c r="E398" s="20" t="s">
        <v>43</v>
      </c>
      <c r="F398" s="20" t="s">
        <v>132</v>
      </c>
      <c r="G398" s="20">
        <v>2022</v>
      </c>
      <c r="H398" s="42"/>
    </row>
    <row r="399" spans="1:8" x14ac:dyDescent="0.2">
      <c r="A399" s="20" t="str">
        <f>+IFERROR(VLOOKUP(C399,Tabella4[#All],3,FALSE),"")</f>
        <v>Expenditure</v>
      </c>
      <c r="B399" s="19" t="str">
        <f>+IFERROR(IF(VLOOKUP(C399,Tabella4[#All],2,FALSE)=0,"",VLOOKUP(C399,Tabella4[#All],2,FALSE)),"")</f>
        <v>E.3.2</v>
      </c>
      <c r="C399" s="19" t="s">
        <v>15</v>
      </c>
      <c r="D399" s="20" t="s">
        <v>1</v>
      </c>
      <c r="E399" s="20" t="s">
        <v>56</v>
      </c>
      <c r="F399" s="20" t="s">
        <v>134</v>
      </c>
      <c r="G399" s="20">
        <v>2022</v>
      </c>
      <c r="H399" s="42">
        <v>2.1</v>
      </c>
    </row>
    <row r="400" spans="1:8" x14ac:dyDescent="0.2">
      <c r="A400" s="20" t="str">
        <f>+IFERROR(VLOOKUP(C400,Tabella4[#All],3,FALSE),"")</f>
        <v>Expenditure</v>
      </c>
      <c r="B400" s="19" t="str">
        <f>+IFERROR(IF(VLOOKUP(C400,Tabella4[#All],2,FALSE)=0,"",VLOOKUP(C400,Tabella4[#All],2,FALSE)),"")</f>
        <v>E.3.2</v>
      </c>
      <c r="C400" s="19" t="s">
        <v>15</v>
      </c>
      <c r="D400" s="20" t="s">
        <v>1</v>
      </c>
      <c r="E400" s="20" t="s">
        <v>50</v>
      </c>
      <c r="F400" s="20" t="s">
        <v>135</v>
      </c>
      <c r="G400" s="20">
        <v>2022</v>
      </c>
      <c r="H400" s="42">
        <v>1.3</v>
      </c>
    </row>
    <row r="401" spans="1:8" x14ac:dyDescent="0.2">
      <c r="A401" s="20" t="str">
        <f>+IFERROR(VLOOKUP(C401,Tabella4[#All],3,FALSE),"")</f>
        <v>Expenditure</v>
      </c>
      <c r="B401" s="19" t="str">
        <f>+IFERROR(IF(VLOOKUP(C401,Tabella4[#All],2,FALSE)=0,"",VLOOKUP(C401,Tabella4[#All],2,FALSE)),"")</f>
        <v>E.3.2</v>
      </c>
      <c r="C401" s="19" t="s">
        <v>15</v>
      </c>
      <c r="D401" s="20" t="s">
        <v>1</v>
      </c>
      <c r="E401" s="20" t="s">
        <v>47</v>
      </c>
      <c r="F401" s="20" t="s">
        <v>136</v>
      </c>
      <c r="G401" s="20">
        <v>2022</v>
      </c>
      <c r="H401" s="42">
        <v>2.9</v>
      </c>
    </row>
    <row r="402" spans="1:8" x14ac:dyDescent="0.2">
      <c r="A402" s="20" t="str">
        <f>+IFERROR(VLOOKUP(C402,Tabella4[#All],3,FALSE),"")</f>
        <v>Expenditure</v>
      </c>
      <c r="B402" s="19" t="str">
        <f>+IFERROR(IF(VLOOKUP(C402,Tabella4[#All],2,FALSE)=0,"",VLOOKUP(C402,Tabella4[#All],2,FALSE)),"")</f>
        <v>E.3.2</v>
      </c>
      <c r="C402" s="19" t="s">
        <v>15</v>
      </c>
      <c r="D402" s="20" t="s">
        <v>1</v>
      </c>
      <c r="E402" s="20" t="s">
        <v>110</v>
      </c>
      <c r="F402" s="20" t="s">
        <v>137</v>
      </c>
      <c r="G402" s="20">
        <v>2022</v>
      </c>
      <c r="H402" s="42">
        <v>7.5</v>
      </c>
    </row>
    <row r="403" spans="1:8" x14ac:dyDescent="0.2">
      <c r="A403" s="20" t="str">
        <f>+IFERROR(VLOOKUP(C403,Tabella4[#All],3,FALSE),"")</f>
        <v>Expenditure</v>
      </c>
      <c r="B403" s="19" t="str">
        <f>+IFERROR(IF(VLOOKUP(C403,Tabella4[#All],2,FALSE)=0,"",VLOOKUP(C403,Tabella4[#All],2,FALSE)),"")</f>
        <v>E.3.2</v>
      </c>
      <c r="C403" s="19" t="s">
        <v>15</v>
      </c>
      <c r="D403" s="20" t="s">
        <v>1</v>
      </c>
      <c r="E403" s="20" t="s">
        <v>58</v>
      </c>
      <c r="F403" s="20" t="s">
        <v>138</v>
      </c>
      <c r="G403" s="20">
        <v>2022</v>
      </c>
      <c r="H403" s="42">
        <v>0.3</v>
      </c>
    </row>
    <row r="404" spans="1:8" x14ac:dyDescent="0.2">
      <c r="A404" s="20" t="str">
        <f>+IFERROR(VLOOKUP(C404,Tabella4[#All],3,FALSE),"")</f>
        <v>Expenditure</v>
      </c>
      <c r="B404" s="19" t="str">
        <f>+IFERROR(IF(VLOOKUP(C404,Tabella4[#All],2,FALSE)=0,"",VLOOKUP(C404,Tabella4[#All],2,FALSE)),"")</f>
        <v>E.3.2</v>
      </c>
      <c r="C404" s="19" t="s">
        <v>15</v>
      </c>
      <c r="D404" s="20" t="s">
        <v>1</v>
      </c>
      <c r="E404" s="20" t="s">
        <v>48</v>
      </c>
      <c r="F404" s="20" t="s">
        <v>139</v>
      </c>
      <c r="G404" s="20">
        <v>2022</v>
      </c>
      <c r="H404" s="42">
        <v>2.1</v>
      </c>
    </row>
    <row r="405" spans="1:8" x14ac:dyDescent="0.2">
      <c r="A405" s="20" t="str">
        <f>+IFERROR(VLOOKUP(C405,Tabella4[#All],3,FALSE),"")</f>
        <v>Expenditure</v>
      </c>
      <c r="B405" s="19" t="str">
        <f>+IFERROR(IF(VLOOKUP(C405,Tabella4[#All],2,FALSE)=0,"",VLOOKUP(C405,Tabella4[#All],2,FALSE)),"")</f>
        <v>E.3.2</v>
      </c>
      <c r="C405" s="19" t="s">
        <v>15</v>
      </c>
      <c r="D405" s="20" t="s">
        <v>1</v>
      </c>
      <c r="E405" s="20" t="s">
        <v>51</v>
      </c>
      <c r="F405" s="20" t="s">
        <v>140</v>
      </c>
      <c r="G405" s="20">
        <v>2022</v>
      </c>
      <c r="H405" s="42">
        <v>0.7</v>
      </c>
    </row>
    <row r="406" spans="1:8" x14ac:dyDescent="0.2">
      <c r="A406" s="20" t="str">
        <f>+IFERROR(VLOOKUP(C406,Tabella4[#All],3,FALSE),"")</f>
        <v>Expenditure</v>
      </c>
      <c r="B406" s="19" t="str">
        <f>+IFERROR(IF(VLOOKUP(C406,Tabella4[#All],2,FALSE)=0,"",VLOOKUP(C406,Tabella4[#All],2,FALSE)),"")</f>
        <v>E.3.2</v>
      </c>
      <c r="C406" s="19" t="s">
        <v>15</v>
      </c>
      <c r="D406" s="20" t="s">
        <v>1</v>
      </c>
      <c r="E406" s="20" t="s">
        <v>59</v>
      </c>
      <c r="F406" s="20" t="s">
        <v>141</v>
      </c>
      <c r="G406" s="20">
        <v>2022</v>
      </c>
      <c r="H406" s="42"/>
    </row>
    <row r="407" spans="1:8" x14ac:dyDescent="0.2">
      <c r="A407" s="20" t="str">
        <f>+IFERROR(VLOOKUP(C407,Tabella4[#All],3,FALSE),"")</f>
        <v>Expenditure</v>
      </c>
      <c r="B407" s="19" t="str">
        <f>+IFERROR(IF(VLOOKUP(C407,Tabella4[#All],2,FALSE)=0,"",VLOOKUP(C407,Tabella4[#All],2,FALSE)),"")</f>
        <v>E.3.2</v>
      </c>
      <c r="C407" s="19" t="s">
        <v>15</v>
      </c>
      <c r="D407" s="20" t="s">
        <v>1</v>
      </c>
      <c r="E407" s="20" t="s">
        <v>59</v>
      </c>
      <c r="F407" s="20" t="s">
        <v>141</v>
      </c>
      <c r="G407" s="20">
        <v>2022</v>
      </c>
      <c r="H407" s="42"/>
    </row>
    <row r="408" spans="1:8" x14ac:dyDescent="0.2">
      <c r="A408" s="20" t="str">
        <f>+IFERROR(VLOOKUP(C408,Tabella4[#All],3,FALSE),"")</f>
        <v>Expenditure</v>
      </c>
      <c r="B408" s="19" t="str">
        <f>+IFERROR(IF(VLOOKUP(C408,Tabella4[#All],2,FALSE)=0,"",VLOOKUP(C408,Tabella4[#All],2,FALSE)),"")</f>
        <v>E.3.2</v>
      </c>
      <c r="C408" s="19" t="s">
        <v>15</v>
      </c>
      <c r="D408" s="20" t="s">
        <v>1</v>
      </c>
      <c r="E408" s="20" t="s">
        <v>52</v>
      </c>
      <c r="F408" s="20" t="s">
        <v>143</v>
      </c>
      <c r="G408" s="20">
        <v>2022</v>
      </c>
      <c r="H408" s="42">
        <v>0.2</v>
      </c>
    </row>
    <row r="409" spans="1:8" x14ac:dyDescent="0.2">
      <c r="A409" s="20" t="str">
        <f>+IFERROR(VLOOKUP(C409,Tabella4[#All],3,FALSE),"")</f>
        <v>Expenditure</v>
      </c>
      <c r="B409" s="19" t="str">
        <f>+IFERROR(IF(VLOOKUP(C409,Tabella4[#All],2,FALSE)=0,"",VLOOKUP(C409,Tabella4[#All],2,FALSE)),"")</f>
        <v>E.3.2</v>
      </c>
      <c r="C409" s="19" t="s">
        <v>15</v>
      </c>
      <c r="D409" s="20" t="s">
        <v>1</v>
      </c>
      <c r="E409" s="20" t="s">
        <v>53</v>
      </c>
      <c r="F409" s="20" t="s">
        <v>142</v>
      </c>
      <c r="G409" s="20">
        <v>2022</v>
      </c>
      <c r="H409" s="42">
        <v>0.4</v>
      </c>
    </row>
    <row r="410" spans="1:8" x14ac:dyDescent="0.2">
      <c r="A410" s="20" t="str">
        <f>+IFERROR(VLOOKUP(C410,Tabella4[#All],3,FALSE),"")</f>
        <v>Expenditure</v>
      </c>
      <c r="B410" s="19" t="str">
        <f>+IFERROR(IF(VLOOKUP(C410,Tabella4[#All],2,FALSE)=0,"",VLOOKUP(C410,Tabella4[#All],2,FALSE)),"")</f>
        <v>E.3.2</v>
      </c>
      <c r="C410" s="19" t="s">
        <v>15</v>
      </c>
      <c r="D410" s="20" t="s">
        <v>1</v>
      </c>
      <c r="E410" s="20" t="s">
        <v>60</v>
      </c>
      <c r="F410" s="20" t="s">
        <v>144</v>
      </c>
      <c r="G410" s="20">
        <v>2022</v>
      </c>
      <c r="H410" s="42">
        <v>1.9</v>
      </c>
    </row>
    <row r="411" spans="1:8" x14ac:dyDescent="0.2">
      <c r="A411" s="20" t="str">
        <f>+IFERROR(VLOOKUP(C411,Tabella4[#All],3,FALSE),"")</f>
        <v>Expenditure</v>
      </c>
      <c r="B411" s="19" t="str">
        <f>+IFERROR(IF(VLOOKUP(C411,Tabella4[#All],2,FALSE)=0,"",VLOOKUP(C411,Tabella4[#All],2,FALSE)),"")</f>
        <v>E.3.2</v>
      </c>
      <c r="C411" s="19" t="s">
        <v>15</v>
      </c>
      <c r="D411" s="20" t="s">
        <v>1</v>
      </c>
      <c r="E411" s="20" t="s">
        <v>55</v>
      </c>
      <c r="F411" s="20" t="s">
        <v>145</v>
      </c>
      <c r="G411" s="20">
        <v>2022</v>
      </c>
      <c r="H411" s="42">
        <v>0.6</v>
      </c>
    </row>
    <row r="412" spans="1:8" x14ac:dyDescent="0.2">
      <c r="A412" s="20" t="str">
        <f>+IFERROR(VLOOKUP(C412,Tabella4[#All],3,FALSE),"")</f>
        <v>Expenditure</v>
      </c>
      <c r="B412" s="19" t="str">
        <f>+IFERROR(IF(VLOOKUP(C412,Tabella4[#All],2,FALSE)=0,"",VLOOKUP(C412,Tabella4[#All],2,FALSE)),"")</f>
        <v>E.3.2</v>
      </c>
      <c r="C412" s="19" t="s">
        <v>15</v>
      </c>
      <c r="D412" s="20" t="s">
        <v>1</v>
      </c>
      <c r="E412" s="20" t="s">
        <v>49</v>
      </c>
      <c r="F412" s="20" t="s">
        <v>146</v>
      </c>
      <c r="G412" s="20">
        <v>2022</v>
      </c>
      <c r="H412" s="42">
        <v>1.4</v>
      </c>
    </row>
    <row r="413" spans="1:8" x14ac:dyDescent="0.2">
      <c r="A413" s="20" t="str">
        <f>+IFERROR(VLOOKUP(C413,Tabella4[#All],3,FALSE),"")</f>
        <v>Expenditure</v>
      </c>
      <c r="B413" s="19" t="str">
        <f>+IFERROR(IF(VLOOKUP(C413,Tabella4[#All],2,FALSE)=0,"",VLOOKUP(C413,Tabella4[#All],2,FALSE)),"")</f>
        <v>E.3.2</v>
      </c>
      <c r="C413" s="19" t="s">
        <v>15</v>
      </c>
      <c r="D413" s="20" t="s">
        <v>1</v>
      </c>
      <c r="E413" s="20" t="s">
        <v>57</v>
      </c>
      <c r="F413" s="20" t="s">
        <v>147</v>
      </c>
      <c r="G413" s="20">
        <v>2022</v>
      </c>
      <c r="H413" s="42">
        <v>1.3</v>
      </c>
    </row>
    <row r="414" spans="1:8" x14ac:dyDescent="0.2">
      <c r="A414" s="20" t="str">
        <f>+IFERROR(VLOOKUP(C414,Tabella4[#All],3,FALSE),"")</f>
        <v>Expenditure</v>
      </c>
      <c r="B414" s="19" t="str">
        <f>+IFERROR(IF(VLOOKUP(C414,Tabella4[#All],2,FALSE)=0,"",VLOOKUP(C414,Tabella4[#All],2,FALSE)),"")</f>
        <v>E.3.2</v>
      </c>
      <c r="C414" s="19" t="s">
        <v>15</v>
      </c>
      <c r="D414" s="20" t="s">
        <v>1</v>
      </c>
      <c r="E414" s="20" t="s">
        <v>61</v>
      </c>
      <c r="F414" s="20" t="s">
        <v>148</v>
      </c>
      <c r="G414" s="20">
        <v>2022</v>
      </c>
      <c r="H414" s="42">
        <v>-1.7</v>
      </c>
    </row>
    <row r="415" spans="1:8" x14ac:dyDescent="0.2">
      <c r="A415" s="20" t="str">
        <f>+IFERROR(VLOOKUP(C415,Tabella4[#All],3,FALSE),"")</f>
        <v>Expenditure</v>
      </c>
      <c r="B415" s="19" t="str">
        <f>+IFERROR(IF(VLOOKUP(C415,Tabella4[#All],2,FALSE)=0,"",VLOOKUP(C415,Tabella4[#All],2,FALSE)),"")</f>
        <v>E.3.2</v>
      </c>
      <c r="C415" s="19" t="s">
        <v>15</v>
      </c>
      <c r="D415" s="20" t="s">
        <v>1</v>
      </c>
      <c r="E415" s="20" t="s">
        <v>62</v>
      </c>
      <c r="F415" s="20" t="s">
        <v>149</v>
      </c>
      <c r="G415" s="20">
        <v>2022</v>
      </c>
      <c r="H415" s="42"/>
    </row>
    <row r="416" spans="1:8" x14ac:dyDescent="0.2">
      <c r="A416" s="20" t="str">
        <f>+IFERROR(VLOOKUP(C416,Tabella4[#All],3,FALSE),"")</f>
        <v>Expenditure</v>
      </c>
      <c r="B416" s="19" t="str">
        <f>+IFERROR(IF(VLOOKUP(C416,Tabella4[#All],2,FALSE)=0,"",VLOOKUP(C416,Tabella4[#All],2,FALSE)),"")</f>
        <v>E.3.2.1</v>
      </c>
      <c r="C416" s="19" t="s">
        <v>16</v>
      </c>
      <c r="D416" s="20" t="s">
        <v>1</v>
      </c>
      <c r="E416" s="20" t="s">
        <v>54</v>
      </c>
      <c r="F416" s="20" t="s">
        <v>128</v>
      </c>
      <c r="G416" s="20">
        <v>2022</v>
      </c>
      <c r="H416" s="42">
        <v>1.4</v>
      </c>
    </row>
    <row r="417" spans="1:8" x14ac:dyDescent="0.2">
      <c r="A417" s="20" t="str">
        <f>+IFERROR(VLOOKUP(C417,Tabella4[#All],3,FALSE),"")</f>
        <v>Expenditure</v>
      </c>
      <c r="B417" s="19" t="str">
        <f>+IFERROR(IF(VLOOKUP(C417,Tabella4[#All],2,FALSE)=0,"",VLOOKUP(C417,Tabella4[#All],2,FALSE)),"")</f>
        <v>E.3.2.1</v>
      </c>
      <c r="C417" s="19" t="s">
        <v>16</v>
      </c>
      <c r="D417" s="20" t="s">
        <v>1</v>
      </c>
      <c r="E417" s="20" t="s">
        <v>45</v>
      </c>
      <c r="F417" s="20" t="s">
        <v>129</v>
      </c>
      <c r="G417" s="20">
        <v>2022</v>
      </c>
      <c r="H417" s="42">
        <v>3.2</v>
      </c>
    </row>
    <row r="418" spans="1:8" x14ac:dyDescent="0.2">
      <c r="A418" s="20" t="str">
        <f>+IFERROR(VLOOKUP(C418,Tabella4[#All],3,FALSE),"")</f>
        <v>Expenditure</v>
      </c>
      <c r="B418" s="19" t="str">
        <f>+IFERROR(IF(VLOOKUP(C418,Tabella4[#All],2,FALSE)=0,"",VLOOKUP(C418,Tabella4[#All],2,FALSE)),"")</f>
        <v>E.3.2.1</v>
      </c>
      <c r="C418" s="19" t="s">
        <v>16</v>
      </c>
      <c r="D418" s="20" t="s">
        <v>1</v>
      </c>
      <c r="E418" s="20" t="s">
        <v>46</v>
      </c>
      <c r="F418" s="20" t="s">
        <v>130</v>
      </c>
      <c r="G418" s="20">
        <v>2022</v>
      </c>
      <c r="H418" s="42">
        <v>2</v>
      </c>
    </row>
    <row r="419" spans="1:8" x14ac:dyDescent="0.2">
      <c r="A419" s="20" t="str">
        <f>+IFERROR(VLOOKUP(C419,Tabella4[#All],3,FALSE),"")</f>
        <v>Expenditure</v>
      </c>
      <c r="B419" s="19" t="str">
        <f>+IFERROR(IF(VLOOKUP(C419,Tabella4[#All],2,FALSE)=0,"",VLOOKUP(C419,Tabella4[#All],2,FALSE)),"")</f>
        <v>E.3.2.1</v>
      </c>
      <c r="C419" s="19" t="s">
        <v>16</v>
      </c>
      <c r="D419" s="20" t="s">
        <v>1</v>
      </c>
      <c r="E419" s="20" t="s">
        <v>44</v>
      </c>
      <c r="F419" s="20" t="s">
        <v>131</v>
      </c>
      <c r="G419" s="20">
        <v>2022</v>
      </c>
      <c r="H419" s="42"/>
    </row>
    <row r="420" spans="1:8" x14ac:dyDescent="0.2">
      <c r="A420" s="20" t="str">
        <f>+IFERROR(VLOOKUP(C420,Tabella4[#All],3,FALSE),"")</f>
        <v>Expenditure</v>
      </c>
      <c r="B420" s="19" t="str">
        <f>+IFERROR(IF(VLOOKUP(C420,Tabella4[#All],2,FALSE)=0,"",VLOOKUP(C420,Tabella4[#All],2,FALSE)),"")</f>
        <v>E.3.2.1</v>
      </c>
      <c r="C420" s="19" t="s">
        <v>16</v>
      </c>
      <c r="D420" s="20" t="s">
        <v>1</v>
      </c>
      <c r="E420" s="20" t="s">
        <v>42</v>
      </c>
      <c r="F420" s="20" t="s">
        <v>133</v>
      </c>
      <c r="G420" s="20">
        <v>2022</v>
      </c>
      <c r="H420" s="42"/>
    </row>
    <row r="421" spans="1:8" x14ac:dyDescent="0.2">
      <c r="A421" s="20" t="str">
        <f>+IFERROR(VLOOKUP(C421,Tabella4[#All],3,FALSE),"")</f>
        <v>Expenditure</v>
      </c>
      <c r="B421" s="19" t="str">
        <f>+IFERROR(IF(VLOOKUP(C421,Tabella4[#All],2,FALSE)=0,"",VLOOKUP(C421,Tabella4[#All],2,FALSE)),"")</f>
        <v>E.3.2.1</v>
      </c>
      <c r="C421" s="19" t="s">
        <v>16</v>
      </c>
      <c r="D421" s="20" t="s">
        <v>1</v>
      </c>
      <c r="E421" s="20" t="s">
        <v>43</v>
      </c>
      <c r="F421" s="20" t="s">
        <v>132</v>
      </c>
      <c r="G421" s="20">
        <v>2022</v>
      </c>
      <c r="H421" s="42"/>
    </row>
    <row r="422" spans="1:8" x14ac:dyDescent="0.2">
      <c r="A422" s="20" t="str">
        <f>+IFERROR(VLOOKUP(C422,Tabella4[#All],3,FALSE),"")</f>
        <v>Expenditure</v>
      </c>
      <c r="B422" s="19" t="str">
        <f>+IFERROR(IF(VLOOKUP(C422,Tabella4[#All],2,FALSE)=0,"",VLOOKUP(C422,Tabella4[#All],2,FALSE)),"")</f>
        <v>E.3.2.1</v>
      </c>
      <c r="C422" s="19" t="s">
        <v>16</v>
      </c>
      <c r="D422" s="20" t="s">
        <v>1</v>
      </c>
      <c r="E422" s="20" t="s">
        <v>56</v>
      </c>
      <c r="F422" s="20" t="s">
        <v>134</v>
      </c>
      <c r="G422" s="20">
        <v>2022</v>
      </c>
      <c r="H422" s="42">
        <v>2</v>
      </c>
    </row>
    <row r="423" spans="1:8" x14ac:dyDescent="0.2">
      <c r="A423" s="20" t="str">
        <f>+IFERROR(VLOOKUP(C423,Tabella4[#All],3,FALSE),"")</f>
        <v>Expenditure</v>
      </c>
      <c r="B423" s="19" t="str">
        <f>+IFERROR(IF(VLOOKUP(C423,Tabella4[#All],2,FALSE)=0,"",VLOOKUP(C423,Tabella4[#All],2,FALSE)),"")</f>
        <v>E.3.2.1</v>
      </c>
      <c r="C423" s="19" t="s">
        <v>16</v>
      </c>
      <c r="D423" s="20" t="s">
        <v>1</v>
      </c>
      <c r="E423" s="20" t="s">
        <v>50</v>
      </c>
      <c r="F423" s="20" t="s">
        <v>135</v>
      </c>
      <c r="G423" s="20">
        <v>2022</v>
      </c>
      <c r="H423" s="42">
        <v>1.2</v>
      </c>
    </row>
    <row r="424" spans="1:8" x14ac:dyDescent="0.2">
      <c r="A424" s="20" t="str">
        <f>+IFERROR(VLOOKUP(C424,Tabella4[#All],3,FALSE),"")</f>
        <v>Expenditure</v>
      </c>
      <c r="B424" s="19" t="str">
        <f>+IFERROR(IF(VLOOKUP(C424,Tabella4[#All],2,FALSE)=0,"",VLOOKUP(C424,Tabella4[#All],2,FALSE)),"")</f>
        <v>E.3.2.1</v>
      </c>
      <c r="C424" s="19" t="s">
        <v>16</v>
      </c>
      <c r="D424" s="20" t="s">
        <v>1</v>
      </c>
      <c r="E424" s="20" t="s">
        <v>47</v>
      </c>
      <c r="F424" s="20" t="s">
        <v>136</v>
      </c>
      <c r="G424" s="20">
        <v>2022</v>
      </c>
      <c r="H424" s="42">
        <v>2.7</v>
      </c>
    </row>
    <row r="425" spans="1:8" x14ac:dyDescent="0.2">
      <c r="A425" s="20" t="str">
        <f>+IFERROR(VLOOKUP(C425,Tabella4[#All],3,FALSE),"")</f>
        <v>Expenditure</v>
      </c>
      <c r="B425" s="19" t="str">
        <f>+IFERROR(IF(VLOOKUP(C425,Tabella4[#All],2,FALSE)=0,"",VLOOKUP(C425,Tabella4[#All],2,FALSE)),"")</f>
        <v>E.3.2.1</v>
      </c>
      <c r="C425" s="19" t="s">
        <v>16</v>
      </c>
      <c r="D425" s="20" t="s">
        <v>1</v>
      </c>
      <c r="E425" s="20" t="s">
        <v>110</v>
      </c>
      <c r="F425" s="20" t="s">
        <v>137</v>
      </c>
      <c r="G425" s="20">
        <v>2022</v>
      </c>
      <c r="H425" s="42">
        <v>7.4</v>
      </c>
    </row>
    <row r="426" spans="1:8" x14ac:dyDescent="0.2">
      <c r="A426" s="20" t="str">
        <f>+IFERROR(VLOOKUP(C426,Tabella4[#All],3,FALSE),"")</f>
        <v>Expenditure</v>
      </c>
      <c r="B426" s="19" t="str">
        <f>+IFERROR(IF(VLOOKUP(C426,Tabella4[#All],2,FALSE)=0,"",VLOOKUP(C426,Tabella4[#All],2,FALSE)),"")</f>
        <v>E.3.2.1</v>
      </c>
      <c r="C426" s="19" t="s">
        <v>16</v>
      </c>
      <c r="D426" s="20" t="s">
        <v>1</v>
      </c>
      <c r="E426" s="20" t="s">
        <v>58</v>
      </c>
      <c r="F426" s="20" t="s">
        <v>138</v>
      </c>
      <c r="G426" s="20">
        <v>2022</v>
      </c>
      <c r="H426" s="42">
        <v>0.3</v>
      </c>
    </row>
    <row r="427" spans="1:8" x14ac:dyDescent="0.2">
      <c r="A427" s="20" t="str">
        <f>+IFERROR(VLOOKUP(C427,Tabella4[#All],3,FALSE),"")</f>
        <v>Expenditure</v>
      </c>
      <c r="B427" s="19" t="str">
        <f>+IFERROR(IF(VLOOKUP(C427,Tabella4[#All],2,FALSE)=0,"",VLOOKUP(C427,Tabella4[#All],2,FALSE)),"")</f>
        <v>E.3.2.1</v>
      </c>
      <c r="C427" s="19" t="s">
        <v>16</v>
      </c>
      <c r="D427" s="20" t="s">
        <v>1</v>
      </c>
      <c r="E427" s="20" t="s">
        <v>48</v>
      </c>
      <c r="F427" s="20" t="s">
        <v>139</v>
      </c>
      <c r="G427" s="20">
        <v>2022</v>
      </c>
      <c r="H427" s="42">
        <v>2.2000000000000002</v>
      </c>
    </row>
    <row r="428" spans="1:8" x14ac:dyDescent="0.2">
      <c r="A428" s="20" t="str">
        <f>+IFERROR(VLOOKUP(C428,Tabella4[#All],3,FALSE),"")</f>
        <v>Expenditure</v>
      </c>
      <c r="B428" s="19" t="str">
        <f>+IFERROR(IF(VLOOKUP(C428,Tabella4[#All],2,FALSE)=0,"",VLOOKUP(C428,Tabella4[#All],2,FALSE)),"")</f>
        <v>E.3.2.1</v>
      </c>
      <c r="C428" s="19" t="s">
        <v>16</v>
      </c>
      <c r="D428" s="20" t="s">
        <v>1</v>
      </c>
      <c r="E428" s="20" t="s">
        <v>51</v>
      </c>
      <c r="F428" s="20" t="s">
        <v>140</v>
      </c>
      <c r="G428" s="20">
        <v>2022</v>
      </c>
      <c r="H428" s="42">
        <v>0.6</v>
      </c>
    </row>
    <row r="429" spans="1:8" x14ac:dyDescent="0.2">
      <c r="A429" s="20" t="str">
        <f>+IFERROR(VLOOKUP(C429,Tabella4[#All],3,FALSE),"")</f>
        <v>Expenditure</v>
      </c>
      <c r="B429" s="19" t="str">
        <f>+IFERROR(IF(VLOOKUP(C429,Tabella4[#All],2,FALSE)=0,"",VLOOKUP(C429,Tabella4[#All],2,FALSE)),"")</f>
        <v>E.3.2.1</v>
      </c>
      <c r="C429" s="19" t="s">
        <v>16</v>
      </c>
      <c r="D429" s="20" t="s">
        <v>1</v>
      </c>
      <c r="E429" s="20" t="s">
        <v>59</v>
      </c>
      <c r="F429" s="20" t="s">
        <v>141</v>
      </c>
      <c r="G429" s="20">
        <v>2022</v>
      </c>
      <c r="H429" s="42"/>
    </row>
    <row r="430" spans="1:8" x14ac:dyDescent="0.2">
      <c r="A430" s="20" t="str">
        <f>+IFERROR(VLOOKUP(C430,Tabella4[#All],3,FALSE),"")</f>
        <v>Expenditure</v>
      </c>
      <c r="B430" s="19" t="str">
        <f>+IFERROR(IF(VLOOKUP(C430,Tabella4[#All],2,FALSE)=0,"",VLOOKUP(C430,Tabella4[#All],2,FALSE)),"")</f>
        <v>E.3.2.1</v>
      </c>
      <c r="C430" s="19" t="s">
        <v>16</v>
      </c>
      <c r="D430" s="20" t="s">
        <v>1</v>
      </c>
      <c r="E430" s="20" t="s">
        <v>59</v>
      </c>
      <c r="F430" s="20" t="s">
        <v>141</v>
      </c>
      <c r="G430" s="20">
        <v>2022</v>
      </c>
      <c r="H430" s="42"/>
    </row>
    <row r="431" spans="1:8" x14ac:dyDescent="0.2">
      <c r="A431" s="20" t="str">
        <f>+IFERROR(VLOOKUP(C431,Tabella4[#All],3,FALSE),"")</f>
        <v>Expenditure</v>
      </c>
      <c r="B431" s="19" t="str">
        <f>+IFERROR(IF(VLOOKUP(C431,Tabella4[#All],2,FALSE)=0,"",VLOOKUP(C431,Tabella4[#All],2,FALSE)),"")</f>
        <v>E.3.2.1</v>
      </c>
      <c r="C431" s="19" t="s">
        <v>16</v>
      </c>
      <c r="D431" s="20" t="s">
        <v>1</v>
      </c>
      <c r="E431" s="20" t="s">
        <v>52</v>
      </c>
      <c r="F431" s="20" t="s">
        <v>143</v>
      </c>
      <c r="G431" s="20">
        <v>2022</v>
      </c>
      <c r="H431" s="42">
        <v>0.3</v>
      </c>
    </row>
    <row r="432" spans="1:8" x14ac:dyDescent="0.2">
      <c r="A432" s="20" t="str">
        <f>+IFERROR(VLOOKUP(C432,Tabella4[#All],3,FALSE),"")</f>
        <v>Expenditure</v>
      </c>
      <c r="B432" s="19" t="str">
        <f>+IFERROR(IF(VLOOKUP(C432,Tabella4[#All],2,FALSE)=0,"",VLOOKUP(C432,Tabella4[#All],2,FALSE)),"")</f>
        <v>E.3.2.1</v>
      </c>
      <c r="C432" s="19" t="s">
        <v>16</v>
      </c>
      <c r="D432" s="20" t="s">
        <v>1</v>
      </c>
      <c r="E432" s="20" t="s">
        <v>53</v>
      </c>
      <c r="F432" s="20" t="s">
        <v>142</v>
      </c>
      <c r="G432" s="20">
        <v>2022</v>
      </c>
      <c r="H432" s="42">
        <v>0.3</v>
      </c>
    </row>
    <row r="433" spans="1:8" x14ac:dyDescent="0.2">
      <c r="A433" s="20" t="str">
        <f>+IFERROR(VLOOKUP(C433,Tabella4[#All],3,FALSE),"")</f>
        <v>Expenditure</v>
      </c>
      <c r="B433" s="19" t="str">
        <f>+IFERROR(IF(VLOOKUP(C433,Tabella4[#All],2,FALSE)=0,"",VLOOKUP(C433,Tabella4[#All],2,FALSE)),"")</f>
        <v>E.3.2.1</v>
      </c>
      <c r="C433" s="19" t="s">
        <v>16</v>
      </c>
      <c r="D433" s="20" t="s">
        <v>1</v>
      </c>
      <c r="E433" s="20" t="s">
        <v>60</v>
      </c>
      <c r="F433" s="20" t="s">
        <v>144</v>
      </c>
      <c r="G433" s="20">
        <v>2022</v>
      </c>
      <c r="H433" s="42">
        <v>1.9</v>
      </c>
    </row>
    <row r="434" spans="1:8" x14ac:dyDescent="0.2">
      <c r="A434" s="20" t="str">
        <f>+IFERROR(VLOOKUP(C434,Tabella4[#All],3,FALSE),"")</f>
        <v>Expenditure</v>
      </c>
      <c r="B434" s="19" t="str">
        <f>+IFERROR(IF(VLOOKUP(C434,Tabella4[#All],2,FALSE)=0,"",VLOOKUP(C434,Tabella4[#All],2,FALSE)),"")</f>
        <v>E.3.2.1</v>
      </c>
      <c r="C434" s="19" t="s">
        <v>16</v>
      </c>
      <c r="D434" s="20" t="s">
        <v>1</v>
      </c>
      <c r="E434" s="20" t="s">
        <v>55</v>
      </c>
      <c r="F434" s="20" t="s">
        <v>145</v>
      </c>
      <c r="G434" s="20">
        <v>2022</v>
      </c>
      <c r="H434" s="42">
        <v>0.5</v>
      </c>
    </row>
    <row r="435" spans="1:8" x14ac:dyDescent="0.2">
      <c r="A435" s="20" t="str">
        <f>+IFERROR(VLOOKUP(C435,Tabella4[#All],3,FALSE),"")</f>
        <v>Expenditure</v>
      </c>
      <c r="B435" s="19" t="str">
        <f>+IFERROR(IF(VLOOKUP(C435,Tabella4[#All],2,FALSE)=0,"",VLOOKUP(C435,Tabella4[#All],2,FALSE)),"")</f>
        <v>E.3.2.1</v>
      </c>
      <c r="C435" s="19" t="s">
        <v>16</v>
      </c>
      <c r="D435" s="20" t="s">
        <v>1</v>
      </c>
      <c r="E435" s="20" t="s">
        <v>49</v>
      </c>
      <c r="F435" s="20" t="s">
        <v>146</v>
      </c>
      <c r="G435" s="20">
        <v>2022</v>
      </c>
      <c r="H435" s="42">
        <v>1.2</v>
      </c>
    </row>
    <row r="436" spans="1:8" x14ac:dyDescent="0.2">
      <c r="A436" s="20" t="str">
        <f>+IFERROR(VLOOKUP(C436,Tabella4[#All],3,FALSE),"")</f>
        <v>Expenditure</v>
      </c>
      <c r="B436" s="19" t="str">
        <f>+IFERROR(IF(VLOOKUP(C436,Tabella4[#All],2,FALSE)=0,"",VLOOKUP(C436,Tabella4[#All],2,FALSE)),"")</f>
        <v>E.3.2.1</v>
      </c>
      <c r="C436" s="19" t="s">
        <v>16</v>
      </c>
      <c r="D436" s="20" t="s">
        <v>1</v>
      </c>
      <c r="E436" s="20" t="s">
        <v>57</v>
      </c>
      <c r="F436" s="20" t="s">
        <v>147</v>
      </c>
      <c r="G436" s="20">
        <v>2022</v>
      </c>
      <c r="H436" s="42">
        <v>1.3</v>
      </c>
    </row>
    <row r="437" spans="1:8" x14ac:dyDescent="0.2">
      <c r="A437" s="20" t="str">
        <f>+IFERROR(VLOOKUP(C437,Tabella4[#All],3,FALSE),"")</f>
        <v>Expenditure</v>
      </c>
      <c r="B437" s="19" t="str">
        <f>+IFERROR(IF(VLOOKUP(C437,Tabella4[#All],2,FALSE)=0,"",VLOOKUP(C437,Tabella4[#All],2,FALSE)),"")</f>
        <v>E.3.2.1</v>
      </c>
      <c r="C437" s="19" t="s">
        <v>16</v>
      </c>
      <c r="D437" s="20" t="s">
        <v>1</v>
      </c>
      <c r="E437" s="20" t="s">
        <v>61</v>
      </c>
      <c r="F437" s="20" t="s">
        <v>148</v>
      </c>
      <c r="G437" s="20">
        <v>2022</v>
      </c>
      <c r="H437" s="42">
        <v>-1.3</v>
      </c>
    </row>
    <row r="438" spans="1:8" x14ac:dyDescent="0.2">
      <c r="A438" s="20" t="str">
        <f>+IFERROR(VLOOKUP(C438,Tabella4[#All],3,FALSE),"")</f>
        <v>Expenditure</v>
      </c>
      <c r="B438" s="19" t="str">
        <f>+IFERROR(IF(VLOOKUP(C438,Tabella4[#All],2,FALSE)=0,"",VLOOKUP(C438,Tabella4[#All],2,FALSE)),"")</f>
        <v>E.3.2.1</v>
      </c>
      <c r="C438" s="19" t="s">
        <v>16</v>
      </c>
      <c r="D438" s="20" t="s">
        <v>1</v>
      </c>
      <c r="E438" s="20" t="s">
        <v>62</v>
      </c>
      <c r="F438" s="20" t="s">
        <v>149</v>
      </c>
      <c r="G438" s="20">
        <v>2022</v>
      </c>
      <c r="H438" s="42"/>
    </row>
    <row r="439" spans="1:8" x14ac:dyDescent="0.2">
      <c r="A439" s="20" t="str">
        <f>+IFERROR(VLOOKUP(C439,Tabella4[#All],3,FALSE),"")</f>
        <v>Expenditure</v>
      </c>
      <c r="B439" s="19" t="str">
        <f>+IFERROR(IF(VLOOKUP(C439,Tabella4[#All],2,FALSE)=0,"",VLOOKUP(C439,Tabella4[#All],2,FALSE)),"")</f>
        <v>E.3.2.2</v>
      </c>
      <c r="C439" s="19" t="s">
        <v>17</v>
      </c>
      <c r="D439" s="20" t="s">
        <v>1</v>
      </c>
      <c r="E439" s="20" t="s">
        <v>54</v>
      </c>
      <c r="F439" s="20" t="s">
        <v>128</v>
      </c>
      <c r="G439" s="20">
        <v>2022</v>
      </c>
      <c r="H439" s="42">
        <v>0.9</v>
      </c>
    </row>
    <row r="440" spans="1:8" x14ac:dyDescent="0.2">
      <c r="A440" s="20" t="str">
        <f>+IFERROR(VLOOKUP(C440,Tabella4[#All],3,FALSE),"")</f>
        <v>Expenditure</v>
      </c>
      <c r="B440" s="19" t="str">
        <f>+IFERROR(IF(VLOOKUP(C440,Tabella4[#All],2,FALSE)=0,"",VLOOKUP(C440,Tabella4[#All],2,FALSE)),"")</f>
        <v>E.3.2.2</v>
      </c>
      <c r="C440" s="19" t="s">
        <v>17</v>
      </c>
      <c r="D440" s="20" t="s">
        <v>1</v>
      </c>
      <c r="E440" s="20" t="s">
        <v>45</v>
      </c>
      <c r="F440" s="20" t="s">
        <v>129</v>
      </c>
      <c r="G440" s="20">
        <v>2022</v>
      </c>
      <c r="H440" s="42"/>
    </row>
    <row r="441" spans="1:8" x14ac:dyDescent="0.2">
      <c r="A441" s="20" t="str">
        <f>+IFERROR(VLOOKUP(C441,Tabella4[#All],3,FALSE),"")</f>
        <v>Expenditure</v>
      </c>
      <c r="B441" s="19" t="str">
        <f>+IFERROR(IF(VLOOKUP(C441,Tabella4[#All],2,FALSE)=0,"",VLOOKUP(C441,Tabella4[#All],2,FALSE)),"")</f>
        <v>E.3.2.2</v>
      </c>
      <c r="C441" s="19" t="s">
        <v>17</v>
      </c>
      <c r="D441" s="20" t="s">
        <v>1</v>
      </c>
      <c r="E441" s="20" t="s">
        <v>46</v>
      </c>
      <c r="F441" s="20" t="s">
        <v>130</v>
      </c>
      <c r="G441" s="20">
        <v>2022</v>
      </c>
      <c r="H441" s="42">
        <v>0.1</v>
      </c>
    </row>
    <row r="442" spans="1:8" x14ac:dyDescent="0.2">
      <c r="A442" s="20" t="str">
        <f>+IFERROR(VLOOKUP(C442,Tabella4[#All],3,FALSE),"")</f>
        <v>Expenditure</v>
      </c>
      <c r="B442" s="19" t="str">
        <f>+IFERROR(IF(VLOOKUP(C442,Tabella4[#All],2,FALSE)=0,"",VLOOKUP(C442,Tabella4[#All],2,FALSE)),"")</f>
        <v>E.3.2.2</v>
      </c>
      <c r="C442" s="19" t="s">
        <v>17</v>
      </c>
      <c r="D442" s="20" t="s">
        <v>1</v>
      </c>
      <c r="E442" s="20" t="s">
        <v>44</v>
      </c>
      <c r="F442" s="20" t="s">
        <v>131</v>
      </c>
      <c r="G442" s="20">
        <v>2022</v>
      </c>
      <c r="H442" s="42"/>
    </row>
    <row r="443" spans="1:8" x14ac:dyDescent="0.2">
      <c r="A443" s="20" t="str">
        <f>+IFERROR(VLOOKUP(C443,Tabella4[#All],3,FALSE),"")</f>
        <v>Expenditure</v>
      </c>
      <c r="B443" s="19" t="str">
        <f>+IFERROR(IF(VLOOKUP(C443,Tabella4[#All],2,FALSE)=0,"",VLOOKUP(C443,Tabella4[#All],2,FALSE)),"")</f>
        <v>E.3.2.2</v>
      </c>
      <c r="C443" s="19" t="s">
        <v>17</v>
      </c>
      <c r="D443" s="20" t="s">
        <v>1</v>
      </c>
      <c r="E443" s="20" t="s">
        <v>42</v>
      </c>
      <c r="F443" s="20" t="s">
        <v>133</v>
      </c>
      <c r="G443" s="20">
        <v>2022</v>
      </c>
      <c r="H443" s="42"/>
    </row>
    <row r="444" spans="1:8" x14ac:dyDescent="0.2">
      <c r="A444" s="20" t="str">
        <f>+IFERROR(VLOOKUP(C444,Tabella4[#All],3,FALSE),"")</f>
        <v>Expenditure</v>
      </c>
      <c r="B444" s="19" t="str">
        <f>+IFERROR(IF(VLOOKUP(C444,Tabella4[#All],2,FALSE)=0,"",VLOOKUP(C444,Tabella4[#All],2,FALSE)),"")</f>
        <v>E.3.2.2</v>
      </c>
      <c r="C444" s="19" t="s">
        <v>17</v>
      </c>
      <c r="D444" s="20" t="s">
        <v>1</v>
      </c>
      <c r="E444" s="20" t="s">
        <v>43</v>
      </c>
      <c r="F444" s="20" t="s">
        <v>132</v>
      </c>
      <c r="G444" s="20">
        <v>2022</v>
      </c>
      <c r="H444" s="42"/>
    </row>
    <row r="445" spans="1:8" x14ac:dyDescent="0.2">
      <c r="A445" s="20" t="str">
        <f>+IFERROR(VLOOKUP(C445,Tabella4[#All],3,FALSE),"")</f>
        <v>Expenditure</v>
      </c>
      <c r="B445" s="19" t="str">
        <f>+IFERROR(IF(VLOOKUP(C445,Tabella4[#All],2,FALSE)=0,"",VLOOKUP(C445,Tabella4[#All],2,FALSE)),"")</f>
        <v>E.3.2.2</v>
      </c>
      <c r="C445" s="19" t="s">
        <v>17</v>
      </c>
      <c r="D445" s="20" t="s">
        <v>1</v>
      </c>
      <c r="E445" s="20" t="s">
        <v>56</v>
      </c>
      <c r="F445" s="20" t="s">
        <v>134</v>
      </c>
      <c r="G445" s="20">
        <v>2022</v>
      </c>
      <c r="H445" s="42"/>
    </row>
    <row r="446" spans="1:8" x14ac:dyDescent="0.2">
      <c r="A446" s="20" t="str">
        <f>+IFERROR(VLOOKUP(C446,Tabella4[#All],3,FALSE),"")</f>
        <v>Expenditure</v>
      </c>
      <c r="B446" s="19" t="str">
        <f>+IFERROR(IF(VLOOKUP(C446,Tabella4[#All],2,FALSE)=0,"",VLOOKUP(C446,Tabella4[#All],2,FALSE)),"")</f>
        <v>E.3.2.2</v>
      </c>
      <c r="C446" s="19" t="s">
        <v>17</v>
      </c>
      <c r="D446" s="20" t="s">
        <v>1</v>
      </c>
      <c r="E446" s="20" t="s">
        <v>50</v>
      </c>
      <c r="F446" s="20" t="s">
        <v>135</v>
      </c>
      <c r="G446" s="20">
        <v>2022</v>
      </c>
      <c r="H446" s="42">
        <v>0.1</v>
      </c>
    </row>
    <row r="447" spans="1:8" x14ac:dyDescent="0.2">
      <c r="A447" s="20" t="str">
        <f>+IFERROR(VLOOKUP(C447,Tabella4[#All],3,FALSE),"")</f>
        <v>Expenditure</v>
      </c>
      <c r="B447" s="19" t="str">
        <f>+IFERROR(IF(VLOOKUP(C447,Tabella4[#All],2,FALSE)=0,"",VLOOKUP(C447,Tabella4[#All],2,FALSE)),"")</f>
        <v>E.3.2.2</v>
      </c>
      <c r="C447" s="19" t="s">
        <v>17</v>
      </c>
      <c r="D447" s="20" t="s">
        <v>1</v>
      </c>
      <c r="E447" s="20" t="s">
        <v>47</v>
      </c>
      <c r="F447" s="20" t="s">
        <v>136</v>
      </c>
      <c r="G447" s="20">
        <v>2022</v>
      </c>
      <c r="H447" s="42">
        <v>0.3</v>
      </c>
    </row>
    <row r="448" spans="1:8" x14ac:dyDescent="0.2">
      <c r="A448" s="20" t="str">
        <f>+IFERROR(VLOOKUP(C448,Tabella4[#All],3,FALSE),"")</f>
        <v>Expenditure</v>
      </c>
      <c r="B448" s="19" t="str">
        <f>+IFERROR(IF(VLOOKUP(C448,Tabella4[#All],2,FALSE)=0,"",VLOOKUP(C448,Tabella4[#All],2,FALSE)),"")</f>
        <v>E.3.2.2</v>
      </c>
      <c r="C448" s="19" t="s">
        <v>17</v>
      </c>
      <c r="D448" s="20" t="s">
        <v>1</v>
      </c>
      <c r="E448" s="20" t="s">
        <v>110</v>
      </c>
      <c r="F448" s="20" t="s">
        <v>137</v>
      </c>
      <c r="G448" s="20">
        <v>2022</v>
      </c>
      <c r="H448" s="42"/>
    </row>
    <row r="449" spans="1:8" x14ac:dyDescent="0.2">
      <c r="A449" s="20" t="str">
        <f>+IFERROR(VLOOKUP(C449,Tabella4[#All],3,FALSE),"")</f>
        <v>Expenditure</v>
      </c>
      <c r="B449" s="19" t="str">
        <f>+IFERROR(IF(VLOOKUP(C449,Tabella4[#All],2,FALSE)=0,"",VLOOKUP(C449,Tabella4[#All],2,FALSE)),"")</f>
        <v>E.3.2.2</v>
      </c>
      <c r="C449" s="19" t="s">
        <v>17</v>
      </c>
      <c r="D449" s="20" t="s">
        <v>1</v>
      </c>
      <c r="E449" s="20" t="s">
        <v>58</v>
      </c>
      <c r="F449" s="20" t="s">
        <v>138</v>
      </c>
      <c r="G449" s="20">
        <v>2022</v>
      </c>
      <c r="H449" s="42"/>
    </row>
    <row r="450" spans="1:8" x14ac:dyDescent="0.2">
      <c r="A450" s="20" t="str">
        <f>+IFERROR(VLOOKUP(C450,Tabella4[#All],3,FALSE),"")</f>
        <v>Expenditure</v>
      </c>
      <c r="B450" s="19" t="str">
        <f>+IFERROR(IF(VLOOKUP(C450,Tabella4[#All],2,FALSE)=0,"",VLOOKUP(C450,Tabella4[#All],2,FALSE)),"")</f>
        <v>E.3.2.2</v>
      </c>
      <c r="C450" s="19" t="s">
        <v>17</v>
      </c>
      <c r="D450" s="20" t="s">
        <v>1</v>
      </c>
      <c r="E450" s="20" t="s">
        <v>48</v>
      </c>
      <c r="F450" s="20" t="s">
        <v>139</v>
      </c>
      <c r="G450" s="20">
        <v>2022</v>
      </c>
      <c r="H450" s="42">
        <v>-0.1</v>
      </c>
    </row>
    <row r="451" spans="1:8" x14ac:dyDescent="0.2">
      <c r="A451" s="20" t="str">
        <f>+IFERROR(VLOOKUP(C451,Tabella4[#All],3,FALSE),"")</f>
        <v>Expenditure</v>
      </c>
      <c r="B451" s="19" t="str">
        <f>+IFERROR(IF(VLOOKUP(C451,Tabella4[#All],2,FALSE)=0,"",VLOOKUP(C451,Tabella4[#All],2,FALSE)),"")</f>
        <v>E.3.2.2</v>
      </c>
      <c r="C451" s="19" t="s">
        <v>17</v>
      </c>
      <c r="D451" s="20" t="s">
        <v>1</v>
      </c>
      <c r="E451" s="20" t="s">
        <v>51</v>
      </c>
      <c r="F451" s="20" t="s">
        <v>140</v>
      </c>
      <c r="G451" s="20">
        <v>2022</v>
      </c>
      <c r="H451" s="42">
        <v>0.1</v>
      </c>
    </row>
    <row r="452" spans="1:8" x14ac:dyDescent="0.2">
      <c r="A452" s="20" t="str">
        <f>+IFERROR(VLOOKUP(C452,Tabella4[#All],3,FALSE),"")</f>
        <v>Expenditure</v>
      </c>
      <c r="B452" s="19" t="str">
        <f>+IFERROR(IF(VLOOKUP(C452,Tabella4[#All],2,FALSE)=0,"",VLOOKUP(C452,Tabella4[#All],2,FALSE)),"")</f>
        <v>E.3.2.2</v>
      </c>
      <c r="C452" s="19" t="s">
        <v>17</v>
      </c>
      <c r="D452" s="20" t="s">
        <v>1</v>
      </c>
      <c r="E452" s="20" t="s">
        <v>59</v>
      </c>
      <c r="F452" s="20" t="s">
        <v>141</v>
      </c>
      <c r="G452" s="20">
        <v>2022</v>
      </c>
      <c r="H452" s="42"/>
    </row>
    <row r="453" spans="1:8" x14ac:dyDescent="0.2">
      <c r="A453" s="20" t="str">
        <f>+IFERROR(VLOOKUP(C453,Tabella4[#All],3,FALSE),"")</f>
        <v>Expenditure</v>
      </c>
      <c r="B453" s="19" t="str">
        <f>+IFERROR(IF(VLOOKUP(C453,Tabella4[#All],2,FALSE)=0,"",VLOOKUP(C453,Tabella4[#All],2,FALSE)),"")</f>
        <v>E.3.2.2</v>
      </c>
      <c r="C453" s="19" t="s">
        <v>17</v>
      </c>
      <c r="D453" s="20" t="s">
        <v>1</v>
      </c>
      <c r="E453" s="20" t="s">
        <v>59</v>
      </c>
      <c r="F453" s="20" t="s">
        <v>141</v>
      </c>
      <c r="G453" s="20">
        <v>2022</v>
      </c>
      <c r="H453" s="42"/>
    </row>
    <row r="454" spans="1:8" x14ac:dyDescent="0.2">
      <c r="A454" s="20" t="str">
        <f>+IFERROR(VLOOKUP(C454,Tabella4[#All],3,FALSE),"")</f>
        <v>Expenditure</v>
      </c>
      <c r="B454" s="19" t="str">
        <f>+IFERROR(IF(VLOOKUP(C454,Tabella4[#All],2,FALSE)=0,"",VLOOKUP(C454,Tabella4[#All],2,FALSE)),"")</f>
        <v>E.3.2.2</v>
      </c>
      <c r="C454" s="19" t="s">
        <v>17</v>
      </c>
      <c r="D454" s="20" t="s">
        <v>1</v>
      </c>
      <c r="E454" s="20" t="s">
        <v>52</v>
      </c>
      <c r="F454" s="20" t="s">
        <v>143</v>
      </c>
      <c r="G454" s="20">
        <v>2022</v>
      </c>
      <c r="H454" s="42"/>
    </row>
    <row r="455" spans="1:8" x14ac:dyDescent="0.2">
      <c r="A455" s="20" t="str">
        <f>+IFERROR(VLOOKUP(C455,Tabella4[#All],3,FALSE),"")</f>
        <v>Expenditure</v>
      </c>
      <c r="B455" s="19" t="str">
        <f>+IFERROR(IF(VLOOKUP(C455,Tabella4[#All],2,FALSE)=0,"",VLOOKUP(C455,Tabella4[#All],2,FALSE)),"")</f>
        <v>E.3.2.2</v>
      </c>
      <c r="C455" s="19" t="s">
        <v>17</v>
      </c>
      <c r="D455" s="20" t="s">
        <v>1</v>
      </c>
      <c r="E455" s="20" t="s">
        <v>53</v>
      </c>
      <c r="F455" s="20" t="s">
        <v>142</v>
      </c>
      <c r="G455" s="20">
        <v>2022</v>
      </c>
      <c r="H455" s="42"/>
    </row>
    <row r="456" spans="1:8" x14ac:dyDescent="0.2">
      <c r="A456" s="20" t="str">
        <f>+IFERROR(VLOOKUP(C456,Tabella4[#All],3,FALSE),"")</f>
        <v>Expenditure</v>
      </c>
      <c r="B456" s="19" t="str">
        <f>+IFERROR(IF(VLOOKUP(C456,Tabella4[#All],2,FALSE)=0,"",VLOOKUP(C456,Tabella4[#All],2,FALSE)),"")</f>
        <v>E.3.2.2</v>
      </c>
      <c r="C456" s="19" t="s">
        <v>17</v>
      </c>
      <c r="D456" s="20" t="s">
        <v>1</v>
      </c>
      <c r="E456" s="20" t="s">
        <v>60</v>
      </c>
      <c r="F456" s="20" t="s">
        <v>144</v>
      </c>
      <c r="G456" s="20">
        <v>2022</v>
      </c>
      <c r="H456" s="42"/>
    </row>
    <row r="457" spans="1:8" x14ac:dyDescent="0.2">
      <c r="A457" s="20" t="str">
        <f>+IFERROR(VLOOKUP(C457,Tabella4[#All],3,FALSE),"")</f>
        <v>Expenditure</v>
      </c>
      <c r="B457" s="19" t="str">
        <f>+IFERROR(IF(VLOOKUP(C457,Tabella4[#All],2,FALSE)=0,"",VLOOKUP(C457,Tabella4[#All],2,FALSE)),"")</f>
        <v>E.3.2.2</v>
      </c>
      <c r="C457" s="19" t="s">
        <v>17</v>
      </c>
      <c r="D457" s="20" t="s">
        <v>1</v>
      </c>
      <c r="E457" s="20" t="s">
        <v>55</v>
      </c>
      <c r="F457" s="20" t="s">
        <v>145</v>
      </c>
      <c r="G457" s="20">
        <v>2022</v>
      </c>
      <c r="H457" s="42">
        <v>0.1</v>
      </c>
    </row>
    <row r="458" spans="1:8" x14ac:dyDescent="0.2">
      <c r="A458" s="20" t="str">
        <f>+IFERROR(VLOOKUP(C458,Tabella4[#All],3,FALSE),"")</f>
        <v>Expenditure</v>
      </c>
      <c r="B458" s="19" t="str">
        <f>+IFERROR(IF(VLOOKUP(C458,Tabella4[#All],2,FALSE)=0,"",VLOOKUP(C458,Tabella4[#All],2,FALSE)),"")</f>
        <v>E.3.2.2</v>
      </c>
      <c r="C458" s="19" t="s">
        <v>17</v>
      </c>
      <c r="D458" s="20" t="s">
        <v>1</v>
      </c>
      <c r="E458" s="20" t="s">
        <v>49</v>
      </c>
      <c r="F458" s="20" t="s">
        <v>146</v>
      </c>
      <c r="G458" s="20">
        <v>2022</v>
      </c>
      <c r="H458" s="42">
        <v>0.2</v>
      </c>
    </row>
    <row r="459" spans="1:8" x14ac:dyDescent="0.2">
      <c r="A459" s="20" t="str">
        <f>+IFERROR(VLOOKUP(C459,Tabella4[#All],3,FALSE),"")</f>
        <v>Expenditure</v>
      </c>
      <c r="B459" s="19" t="str">
        <f>+IFERROR(IF(VLOOKUP(C459,Tabella4[#All],2,FALSE)=0,"",VLOOKUP(C459,Tabella4[#All],2,FALSE)),"")</f>
        <v>E.3.2.2</v>
      </c>
      <c r="C459" s="19" t="s">
        <v>17</v>
      </c>
      <c r="D459" s="20" t="s">
        <v>1</v>
      </c>
      <c r="E459" s="20" t="s">
        <v>57</v>
      </c>
      <c r="F459" s="20" t="s">
        <v>147</v>
      </c>
      <c r="G459" s="20">
        <v>2022</v>
      </c>
      <c r="H459" s="42"/>
    </row>
    <row r="460" spans="1:8" x14ac:dyDescent="0.2">
      <c r="A460" s="20" t="str">
        <f>+IFERROR(VLOOKUP(C460,Tabella4[#All],3,FALSE),"")</f>
        <v>Expenditure</v>
      </c>
      <c r="B460" s="19" t="str">
        <f>+IFERROR(IF(VLOOKUP(C460,Tabella4[#All],2,FALSE)=0,"",VLOOKUP(C460,Tabella4[#All],2,FALSE)),"")</f>
        <v>E.3.2.2</v>
      </c>
      <c r="C460" s="19" t="s">
        <v>17</v>
      </c>
      <c r="D460" s="20" t="s">
        <v>1</v>
      </c>
      <c r="E460" s="20" t="s">
        <v>61</v>
      </c>
      <c r="F460" s="20" t="s">
        <v>148</v>
      </c>
      <c r="G460" s="20">
        <v>2022</v>
      </c>
      <c r="H460" s="42">
        <v>-0.4</v>
      </c>
    </row>
    <row r="461" spans="1:8" x14ac:dyDescent="0.2">
      <c r="A461" s="20" t="str">
        <f>+IFERROR(VLOOKUP(C461,Tabella4[#All],3,FALSE),"")</f>
        <v>Expenditure</v>
      </c>
      <c r="B461" s="19" t="str">
        <f>+IFERROR(IF(VLOOKUP(C461,Tabella4[#All],2,FALSE)=0,"",VLOOKUP(C461,Tabella4[#All],2,FALSE)),"")</f>
        <v>E.3.2.2</v>
      </c>
      <c r="C461" s="19" t="s">
        <v>17</v>
      </c>
      <c r="D461" s="20" t="s">
        <v>1</v>
      </c>
      <c r="E461" s="20" t="s">
        <v>62</v>
      </c>
      <c r="F461" s="20" t="s">
        <v>149</v>
      </c>
      <c r="G461" s="20">
        <v>2022</v>
      </c>
      <c r="H461" s="42"/>
    </row>
    <row r="462" spans="1:8" x14ac:dyDescent="0.2">
      <c r="A462" s="20" t="str">
        <f>+IFERROR(VLOOKUP(C462,Tabella4[#All],3,FALSE),"")</f>
        <v>Expenditure</v>
      </c>
      <c r="B462" s="19" t="str">
        <f>+IFERROR(IF(VLOOKUP(C462,Tabella4[#All],2,FALSE)=0,"",VLOOKUP(C462,Tabella4[#All],2,FALSE)),"")</f>
        <v>E.4</v>
      </c>
      <c r="C462" s="19" t="s">
        <v>18</v>
      </c>
      <c r="D462" s="20" t="s">
        <v>1</v>
      </c>
      <c r="E462" s="20" t="s">
        <v>54</v>
      </c>
      <c r="F462" s="20" t="s">
        <v>128</v>
      </c>
      <c r="G462" s="20">
        <v>2022</v>
      </c>
      <c r="H462" s="42">
        <v>62.1</v>
      </c>
    </row>
    <row r="463" spans="1:8" x14ac:dyDescent="0.2">
      <c r="A463" s="20" t="str">
        <f>+IFERROR(VLOOKUP(C463,Tabella4[#All],3,FALSE),"")</f>
        <v>Expenditure</v>
      </c>
      <c r="B463" s="19" t="str">
        <f>+IFERROR(IF(VLOOKUP(C463,Tabella4[#All],2,FALSE)=0,"",VLOOKUP(C463,Tabella4[#All],2,FALSE)),"")</f>
        <v>E.4</v>
      </c>
      <c r="C463" s="19" t="s">
        <v>18</v>
      </c>
      <c r="D463" s="20" t="s">
        <v>1</v>
      </c>
      <c r="E463" s="20" t="s">
        <v>45</v>
      </c>
      <c r="F463" s="20" t="s">
        <v>129</v>
      </c>
      <c r="G463" s="20">
        <v>2022</v>
      </c>
      <c r="H463" s="42">
        <v>95.7</v>
      </c>
    </row>
    <row r="464" spans="1:8" x14ac:dyDescent="0.2">
      <c r="A464" s="20" t="str">
        <f>+IFERROR(VLOOKUP(C464,Tabella4[#All],3,FALSE),"")</f>
        <v>Expenditure</v>
      </c>
      <c r="B464" s="19" t="str">
        <f>+IFERROR(IF(VLOOKUP(C464,Tabella4[#All],2,FALSE)=0,"",VLOOKUP(C464,Tabella4[#All],2,FALSE)),"")</f>
        <v>E.4</v>
      </c>
      <c r="C464" s="19" t="s">
        <v>18</v>
      </c>
      <c r="D464" s="20" t="s">
        <v>1</v>
      </c>
      <c r="E464" s="20" t="s">
        <v>46</v>
      </c>
      <c r="F464" s="20" t="s">
        <v>130</v>
      </c>
      <c r="G464" s="20">
        <v>2022</v>
      </c>
      <c r="H464" s="42">
        <v>70</v>
      </c>
    </row>
    <row r="465" spans="1:8" x14ac:dyDescent="0.2">
      <c r="A465" s="20" t="str">
        <f>+IFERROR(VLOOKUP(C465,Tabella4[#All],3,FALSE),"")</f>
        <v>Expenditure</v>
      </c>
      <c r="B465" s="19" t="str">
        <f>+IFERROR(IF(VLOOKUP(C465,Tabella4[#All],2,FALSE)=0,"",VLOOKUP(C465,Tabella4[#All],2,FALSE)),"")</f>
        <v>E.4</v>
      </c>
      <c r="C465" s="19" t="s">
        <v>18</v>
      </c>
      <c r="D465" s="20" t="s">
        <v>1</v>
      </c>
      <c r="E465" s="20" t="s">
        <v>44</v>
      </c>
      <c r="F465" s="20" t="s">
        <v>131</v>
      </c>
      <c r="G465" s="20">
        <v>2022</v>
      </c>
      <c r="H465" s="42"/>
    </row>
    <row r="466" spans="1:8" x14ac:dyDescent="0.2">
      <c r="A466" s="20" t="str">
        <f>+IFERROR(VLOOKUP(C466,Tabella4[#All],3,FALSE),"")</f>
        <v>Expenditure</v>
      </c>
      <c r="B466" s="19" t="str">
        <f>+IFERROR(IF(VLOOKUP(C466,Tabella4[#All],2,FALSE)=0,"",VLOOKUP(C466,Tabella4[#All],2,FALSE)),"")</f>
        <v>E.4</v>
      </c>
      <c r="C466" s="19" t="s">
        <v>18</v>
      </c>
      <c r="D466" s="20" t="s">
        <v>1</v>
      </c>
      <c r="E466" s="20" t="s">
        <v>42</v>
      </c>
      <c r="F466" s="20" t="s">
        <v>133</v>
      </c>
      <c r="G466" s="20">
        <v>2022</v>
      </c>
      <c r="H466" s="42">
        <v>56.3</v>
      </c>
    </row>
    <row r="467" spans="1:8" x14ac:dyDescent="0.2">
      <c r="A467" s="20" t="str">
        <f>+IFERROR(VLOOKUP(C467,Tabella4[#All],3,FALSE),"")</f>
        <v>Expenditure</v>
      </c>
      <c r="B467" s="19" t="str">
        <f>+IFERROR(IF(VLOOKUP(C467,Tabella4[#All],2,FALSE)=0,"",VLOOKUP(C467,Tabella4[#All],2,FALSE)),"")</f>
        <v>E.4</v>
      </c>
      <c r="C467" s="19" t="s">
        <v>18</v>
      </c>
      <c r="D467" s="20" t="s">
        <v>1</v>
      </c>
      <c r="E467" s="20" t="s">
        <v>43</v>
      </c>
      <c r="F467" s="20" t="s">
        <v>132</v>
      </c>
      <c r="G467" s="20">
        <v>2022</v>
      </c>
      <c r="H467" s="42"/>
    </row>
    <row r="468" spans="1:8" x14ac:dyDescent="0.2">
      <c r="A468" s="20" t="str">
        <f>+IFERROR(VLOOKUP(C468,Tabella4[#All],3,FALSE),"")</f>
        <v>Expenditure</v>
      </c>
      <c r="B468" s="19" t="str">
        <f>+IFERROR(IF(VLOOKUP(C468,Tabella4[#All],2,FALSE)=0,"",VLOOKUP(C468,Tabella4[#All],2,FALSE)),"")</f>
        <v>E.4</v>
      </c>
      <c r="C468" s="19" t="s">
        <v>18</v>
      </c>
      <c r="D468" s="20" t="s">
        <v>1</v>
      </c>
      <c r="E468" s="20" t="s">
        <v>56</v>
      </c>
      <c r="F468" s="20" t="s">
        <v>134</v>
      </c>
      <c r="G468" s="20">
        <v>2022</v>
      </c>
      <c r="H468" s="42">
        <v>45.3</v>
      </c>
    </row>
    <row r="469" spans="1:8" x14ac:dyDescent="0.2">
      <c r="A469" s="20" t="str">
        <f>+IFERROR(VLOOKUP(C469,Tabella4[#All],3,FALSE),"")</f>
        <v>Expenditure</v>
      </c>
      <c r="B469" s="19" t="str">
        <f>+IFERROR(IF(VLOOKUP(C469,Tabella4[#All],2,FALSE)=0,"",VLOOKUP(C469,Tabella4[#All],2,FALSE)),"")</f>
        <v>E.4</v>
      </c>
      <c r="C469" s="19" t="s">
        <v>18</v>
      </c>
      <c r="D469" s="20" t="s">
        <v>1</v>
      </c>
      <c r="E469" s="20" t="s">
        <v>50</v>
      </c>
      <c r="F469" s="20" t="s">
        <v>135</v>
      </c>
      <c r="G469" s="20">
        <v>2022</v>
      </c>
      <c r="H469" s="42">
        <v>34.700000000000003</v>
      </c>
    </row>
    <row r="470" spans="1:8" x14ac:dyDescent="0.2">
      <c r="A470" s="20" t="str">
        <f>+IFERROR(VLOOKUP(C470,Tabella4[#All],3,FALSE),"")</f>
        <v>Expenditure</v>
      </c>
      <c r="B470" s="19" t="str">
        <f>+IFERROR(IF(VLOOKUP(C470,Tabella4[#All],2,FALSE)=0,"",VLOOKUP(C470,Tabella4[#All],2,FALSE)),"")</f>
        <v>E.4</v>
      </c>
      <c r="C470" s="19" t="s">
        <v>18</v>
      </c>
      <c r="D470" s="20" t="s">
        <v>1</v>
      </c>
      <c r="E470" s="20" t="s">
        <v>47</v>
      </c>
      <c r="F470" s="20" t="s">
        <v>136</v>
      </c>
      <c r="G470" s="20">
        <v>2022</v>
      </c>
      <c r="H470" s="42">
        <v>50.9</v>
      </c>
    </row>
    <row r="471" spans="1:8" x14ac:dyDescent="0.2">
      <c r="A471" s="20" t="str">
        <f>+IFERROR(VLOOKUP(C471,Tabella4[#All],3,FALSE),"")</f>
        <v>Expenditure</v>
      </c>
      <c r="B471" s="19" t="str">
        <f>+IFERROR(IF(VLOOKUP(C471,Tabella4[#All],2,FALSE)=0,"",VLOOKUP(C471,Tabella4[#All],2,FALSE)),"")</f>
        <v>E.4</v>
      </c>
      <c r="C471" s="19" t="s">
        <v>18</v>
      </c>
      <c r="D471" s="20" t="s">
        <v>1</v>
      </c>
      <c r="E471" s="20" t="s">
        <v>110</v>
      </c>
      <c r="F471" s="20" t="s">
        <v>137</v>
      </c>
      <c r="G471" s="20">
        <v>2022</v>
      </c>
      <c r="H471" s="42">
        <v>49.1</v>
      </c>
    </row>
    <row r="472" spans="1:8" x14ac:dyDescent="0.2">
      <c r="A472" s="20" t="str">
        <f>+IFERROR(VLOOKUP(C472,Tabella4[#All],3,FALSE),"")</f>
        <v>Expenditure</v>
      </c>
      <c r="B472" s="19" t="str">
        <f>+IFERROR(IF(VLOOKUP(C472,Tabella4[#All],2,FALSE)=0,"",VLOOKUP(C472,Tabella4[#All],2,FALSE)),"")</f>
        <v>E.4</v>
      </c>
      <c r="C472" s="19" t="s">
        <v>18</v>
      </c>
      <c r="D472" s="20" t="s">
        <v>1</v>
      </c>
      <c r="E472" s="20" t="s">
        <v>58</v>
      </c>
      <c r="F472" s="20" t="s">
        <v>138</v>
      </c>
      <c r="G472" s="20">
        <v>2022</v>
      </c>
      <c r="H472" s="42">
        <v>46.6</v>
      </c>
    </row>
    <row r="473" spans="1:8" x14ac:dyDescent="0.2">
      <c r="A473" s="20" t="str">
        <f>+IFERROR(VLOOKUP(C473,Tabella4[#All],3,FALSE),"")</f>
        <v>Expenditure</v>
      </c>
      <c r="B473" s="19" t="str">
        <f>+IFERROR(IF(VLOOKUP(C473,Tabella4[#All],2,FALSE)=0,"",VLOOKUP(C473,Tabella4[#All],2,FALSE)),"")</f>
        <v>E.4</v>
      </c>
      <c r="C473" s="19" t="s">
        <v>18</v>
      </c>
      <c r="D473" s="20" t="s">
        <v>1</v>
      </c>
      <c r="E473" s="20" t="s">
        <v>48</v>
      </c>
      <c r="F473" s="20" t="s">
        <v>139</v>
      </c>
      <c r="G473" s="20">
        <v>2022</v>
      </c>
      <c r="H473" s="42">
        <v>137.1</v>
      </c>
    </row>
    <row r="474" spans="1:8" x14ac:dyDescent="0.2">
      <c r="A474" s="20" t="str">
        <f>+IFERROR(VLOOKUP(C474,Tabella4[#All],3,FALSE),"")</f>
        <v>Expenditure</v>
      </c>
      <c r="B474" s="19" t="str">
        <f>+IFERROR(IF(VLOOKUP(C474,Tabella4[#All],2,FALSE)=0,"",VLOOKUP(C474,Tabella4[#All],2,FALSE)),"")</f>
        <v>E.4</v>
      </c>
      <c r="C474" s="19" t="s">
        <v>18</v>
      </c>
      <c r="D474" s="20" t="s">
        <v>1</v>
      </c>
      <c r="E474" s="20" t="s">
        <v>51</v>
      </c>
      <c r="F474" s="20" t="s">
        <v>140</v>
      </c>
      <c r="G474" s="20">
        <v>2022</v>
      </c>
      <c r="H474" s="42">
        <v>36.6</v>
      </c>
    </row>
    <row r="475" spans="1:8" x14ac:dyDescent="0.2">
      <c r="A475" s="20" t="str">
        <f>+IFERROR(VLOOKUP(C475,Tabella4[#All],3,FALSE),"")</f>
        <v>Expenditure</v>
      </c>
      <c r="B475" s="19" t="str">
        <f>+IFERROR(IF(VLOOKUP(C475,Tabella4[#All],2,FALSE)=0,"",VLOOKUP(C475,Tabella4[#All],2,FALSE)),"")</f>
        <v>E.4</v>
      </c>
      <c r="C475" s="19" t="s">
        <v>18</v>
      </c>
      <c r="D475" s="20" t="s">
        <v>1</v>
      </c>
      <c r="E475" s="20" t="s">
        <v>59</v>
      </c>
      <c r="F475" s="20" t="s">
        <v>141</v>
      </c>
      <c r="G475" s="20">
        <v>2022</v>
      </c>
      <c r="H475" s="42"/>
    </row>
    <row r="476" spans="1:8" x14ac:dyDescent="0.2">
      <c r="A476" s="20" t="str">
        <f>+IFERROR(VLOOKUP(C476,Tabella4[#All],3,FALSE),"")</f>
        <v>Expenditure</v>
      </c>
      <c r="B476" s="19" t="str">
        <f>+IFERROR(IF(VLOOKUP(C476,Tabella4[#All],2,FALSE)=0,"",VLOOKUP(C476,Tabella4[#All],2,FALSE)),"")</f>
        <v>E.4</v>
      </c>
      <c r="C476" s="19" t="s">
        <v>18</v>
      </c>
      <c r="D476" s="20" t="s">
        <v>1</v>
      </c>
      <c r="E476" s="20" t="s">
        <v>59</v>
      </c>
      <c r="F476" s="20" t="s">
        <v>141</v>
      </c>
      <c r="G476" s="20">
        <v>2022</v>
      </c>
      <c r="H476" s="42"/>
    </row>
    <row r="477" spans="1:8" x14ac:dyDescent="0.2">
      <c r="A477" s="20" t="str">
        <f>+IFERROR(VLOOKUP(C477,Tabella4[#All],3,FALSE),"")</f>
        <v>Expenditure</v>
      </c>
      <c r="B477" s="19" t="str">
        <f>+IFERROR(IF(VLOOKUP(C477,Tabella4[#All],2,FALSE)=0,"",VLOOKUP(C477,Tabella4[#All],2,FALSE)),"")</f>
        <v>E.4</v>
      </c>
      <c r="C477" s="19" t="s">
        <v>18</v>
      </c>
      <c r="D477" s="20" t="s">
        <v>1</v>
      </c>
      <c r="E477" s="20" t="s">
        <v>52</v>
      </c>
      <c r="F477" s="20" t="s">
        <v>143</v>
      </c>
      <c r="G477" s="20">
        <v>2022</v>
      </c>
      <c r="H477" s="42">
        <v>211.3</v>
      </c>
    </row>
    <row r="478" spans="1:8" x14ac:dyDescent="0.2">
      <c r="A478" s="20" t="str">
        <f>+IFERROR(VLOOKUP(C478,Tabella4[#All],3,FALSE),"")</f>
        <v>Expenditure</v>
      </c>
      <c r="B478" s="19" t="str">
        <f>+IFERROR(IF(VLOOKUP(C478,Tabella4[#All],2,FALSE)=0,"",VLOOKUP(C478,Tabella4[#All],2,FALSE)),"")</f>
        <v>E.4</v>
      </c>
      <c r="C478" s="19" t="s">
        <v>18</v>
      </c>
      <c r="D478" s="20" t="s">
        <v>1</v>
      </c>
      <c r="E478" s="20" t="s">
        <v>53</v>
      </c>
      <c r="F478" s="20" t="s">
        <v>142</v>
      </c>
      <c r="G478" s="20">
        <v>2022</v>
      </c>
      <c r="H478" s="42">
        <v>93.8</v>
      </c>
    </row>
    <row r="479" spans="1:8" x14ac:dyDescent="0.2">
      <c r="A479" s="20" t="str">
        <f>+IFERROR(VLOOKUP(C479,Tabella4[#All],3,FALSE),"")</f>
        <v>Expenditure</v>
      </c>
      <c r="B479" s="19" t="str">
        <f>+IFERROR(IF(VLOOKUP(C479,Tabella4[#All],2,FALSE)=0,"",VLOOKUP(C479,Tabella4[#All],2,FALSE)),"")</f>
        <v>E.4</v>
      </c>
      <c r="C479" s="19" t="s">
        <v>18</v>
      </c>
      <c r="D479" s="20" t="s">
        <v>1</v>
      </c>
      <c r="E479" s="20" t="s">
        <v>60</v>
      </c>
      <c r="F479" s="20" t="s">
        <v>144</v>
      </c>
      <c r="G479" s="20">
        <v>2022</v>
      </c>
      <c r="H479" s="42">
        <v>55.5</v>
      </c>
    </row>
    <row r="480" spans="1:8" x14ac:dyDescent="0.2">
      <c r="A480" s="20" t="str">
        <f>+IFERROR(VLOOKUP(C480,Tabella4[#All],3,FALSE),"")</f>
        <v>Expenditure</v>
      </c>
      <c r="B480" s="19" t="str">
        <f>+IFERROR(IF(VLOOKUP(C480,Tabella4[#All],2,FALSE)=0,"",VLOOKUP(C480,Tabella4[#All],2,FALSE)),"")</f>
        <v>E.4</v>
      </c>
      <c r="C480" s="19" t="s">
        <v>18</v>
      </c>
      <c r="D480" s="20" t="s">
        <v>1</v>
      </c>
      <c r="E480" s="20" t="s">
        <v>55</v>
      </c>
      <c r="F480" s="20" t="s">
        <v>145</v>
      </c>
      <c r="G480" s="20">
        <v>2022</v>
      </c>
      <c r="H480" s="42">
        <v>49.6</v>
      </c>
    </row>
    <row r="481" spans="1:8" x14ac:dyDescent="0.2">
      <c r="A481" s="20" t="str">
        <f>+IFERROR(VLOOKUP(C481,Tabella4[#All],3,FALSE),"")</f>
        <v>Expenditure</v>
      </c>
      <c r="B481" s="19" t="str">
        <f>+IFERROR(IF(VLOOKUP(C481,Tabella4[#All],2,FALSE)=0,"",VLOOKUP(C481,Tabella4[#All],2,FALSE)),"")</f>
        <v>E.4</v>
      </c>
      <c r="C481" s="19" t="s">
        <v>18</v>
      </c>
      <c r="D481" s="20" t="s">
        <v>1</v>
      </c>
      <c r="E481" s="20" t="s">
        <v>49</v>
      </c>
      <c r="F481" s="20" t="s">
        <v>146</v>
      </c>
      <c r="G481" s="20">
        <v>2022</v>
      </c>
      <c r="H481" s="42">
        <v>40.9</v>
      </c>
    </row>
    <row r="482" spans="1:8" x14ac:dyDescent="0.2">
      <c r="A482" s="20" t="str">
        <f>+IFERROR(VLOOKUP(C482,Tabella4[#All],3,FALSE),"")</f>
        <v>Expenditure</v>
      </c>
      <c r="B482" s="19" t="str">
        <f>+IFERROR(IF(VLOOKUP(C482,Tabella4[#All],2,FALSE)=0,"",VLOOKUP(C482,Tabella4[#All],2,FALSE)),"")</f>
        <v>E.4</v>
      </c>
      <c r="C482" s="19" t="s">
        <v>18</v>
      </c>
      <c r="D482" s="20" t="s">
        <v>1</v>
      </c>
      <c r="E482" s="20" t="s">
        <v>57</v>
      </c>
      <c r="F482" s="20" t="s">
        <v>147</v>
      </c>
      <c r="G482" s="20">
        <v>2022</v>
      </c>
      <c r="H482" s="42">
        <v>53</v>
      </c>
    </row>
    <row r="483" spans="1:8" x14ac:dyDescent="0.2">
      <c r="A483" s="20" t="str">
        <f>+IFERROR(VLOOKUP(C483,Tabella4[#All],3,FALSE),"")</f>
        <v>Expenditure</v>
      </c>
      <c r="B483" s="19" t="str">
        <f>+IFERROR(IF(VLOOKUP(C483,Tabella4[#All],2,FALSE)=0,"",VLOOKUP(C483,Tabella4[#All],2,FALSE)),"")</f>
        <v>E.4</v>
      </c>
      <c r="C483" s="19" t="s">
        <v>18</v>
      </c>
      <c r="D483" s="20" t="s">
        <v>1</v>
      </c>
      <c r="E483" s="20" t="s">
        <v>61</v>
      </c>
      <c r="F483" s="20" t="s">
        <v>148</v>
      </c>
      <c r="G483" s="20">
        <v>2022</v>
      </c>
      <c r="H483" s="42">
        <v>76.900000000000006</v>
      </c>
    </row>
    <row r="484" spans="1:8" x14ac:dyDescent="0.2">
      <c r="A484" s="20" t="str">
        <f>+IFERROR(VLOOKUP(C484,Tabella4[#All],3,FALSE),"")</f>
        <v>Expenditure</v>
      </c>
      <c r="B484" s="19" t="str">
        <f>+IFERROR(IF(VLOOKUP(C484,Tabella4[#All],2,FALSE)=0,"",VLOOKUP(C484,Tabella4[#All],2,FALSE)),"")</f>
        <v>E.4</v>
      </c>
      <c r="C484" s="19" t="s">
        <v>18</v>
      </c>
      <c r="D484" s="20" t="s">
        <v>1</v>
      </c>
      <c r="E484" s="20" t="s">
        <v>62</v>
      </c>
      <c r="F484" s="20" t="s">
        <v>149</v>
      </c>
      <c r="G484" s="20">
        <v>2022</v>
      </c>
      <c r="H484" s="42"/>
    </row>
    <row r="485" spans="1:8" x14ac:dyDescent="0.2">
      <c r="A485" s="20" t="str">
        <f>+IFERROR(VLOOKUP(C485,Tabella4[#All],3,FALSE),"")</f>
        <v>Expenditure</v>
      </c>
      <c r="B485" s="19" t="str">
        <f>+IFERROR(IF(VLOOKUP(C485,Tabella4[#All],2,FALSE)=0,"",VLOOKUP(C485,Tabella4[#All],2,FALSE)),"")</f>
        <v>E.4.1</v>
      </c>
      <c r="C485" s="19" t="s">
        <v>19</v>
      </c>
      <c r="D485" s="20" t="s">
        <v>1</v>
      </c>
      <c r="E485" s="20" t="s">
        <v>54</v>
      </c>
      <c r="F485" s="20" t="s">
        <v>128</v>
      </c>
      <c r="G485" s="20">
        <v>2022</v>
      </c>
      <c r="H485" s="40">
        <v>44.4</v>
      </c>
    </row>
    <row r="486" spans="1:8" x14ac:dyDescent="0.2">
      <c r="A486" s="20" t="str">
        <f>+IFERROR(VLOOKUP(C486,Tabella4[#All],3,FALSE),"")</f>
        <v>Expenditure</v>
      </c>
      <c r="B486" s="19" t="str">
        <f>+IFERROR(IF(VLOOKUP(C486,Tabella4[#All],2,FALSE)=0,"",VLOOKUP(C486,Tabella4[#All],2,FALSE)),"")</f>
        <v>E.4.1</v>
      </c>
      <c r="C486" s="19" t="s">
        <v>19</v>
      </c>
      <c r="D486" s="20" t="s">
        <v>1</v>
      </c>
      <c r="E486" s="20" t="s">
        <v>45</v>
      </c>
      <c r="F486" s="20" t="s">
        <v>129</v>
      </c>
      <c r="G486" s="20">
        <v>2022</v>
      </c>
      <c r="H486" s="40">
        <v>72.2</v>
      </c>
    </row>
    <row r="487" spans="1:8" x14ac:dyDescent="0.2">
      <c r="A487" s="20" t="str">
        <f>+IFERROR(VLOOKUP(C487,Tabella4[#All],3,FALSE),"")</f>
        <v>Expenditure</v>
      </c>
      <c r="B487" s="19" t="str">
        <f>+IFERROR(IF(VLOOKUP(C487,Tabella4[#All],2,FALSE)=0,"",VLOOKUP(C487,Tabella4[#All],2,FALSE)),"")</f>
        <v>E.4.1</v>
      </c>
      <c r="C487" s="19" t="s">
        <v>19</v>
      </c>
      <c r="D487" s="20" t="s">
        <v>1</v>
      </c>
      <c r="E487" s="20" t="s">
        <v>46</v>
      </c>
      <c r="F487" s="20" t="s">
        <v>130</v>
      </c>
      <c r="G487" s="20">
        <v>2022</v>
      </c>
      <c r="H487" s="40">
        <v>37.1</v>
      </c>
    </row>
    <row r="488" spans="1:8" x14ac:dyDescent="0.2">
      <c r="A488" s="20" t="str">
        <f>+IFERROR(VLOOKUP(C488,Tabella4[#All],3,FALSE),"")</f>
        <v>Expenditure</v>
      </c>
      <c r="B488" s="19" t="str">
        <f>+IFERROR(IF(VLOOKUP(C488,Tabella4[#All],2,FALSE)=0,"",VLOOKUP(C488,Tabella4[#All],2,FALSE)),"")</f>
        <v>E.4.1</v>
      </c>
      <c r="C488" s="19" t="s">
        <v>19</v>
      </c>
      <c r="D488" s="20" t="s">
        <v>1</v>
      </c>
      <c r="E488" s="20" t="s">
        <v>44</v>
      </c>
      <c r="F488" s="20" t="s">
        <v>131</v>
      </c>
      <c r="G488" s="20">
        <v>2022</v>
      </c>
      <c r="H488" s="40"/>
    </row>
    <row r="489" spans="1:8" x14ac:dyDescent="0.2">
      <c r="A489" s="20" t="str">
        <f>+IFERROR(VLOOKUP(C489,Tabella4[#All],3,FALSE),"")</f>
        <v>Expenditure</v>
      </c>
      <c r="B489" s="19" t="str">
        <f>+IFERROR(IF(VLOOKUP(C489,Tabella4[#All],2,FALSE)=0,"",VLOOKUP(C489,Tabella4[#All],2,FALSE)),"")</f>
        <v>E.4.1</v>
      </c>
      <c r="C489" s="19" t="s">
        <v>19</v>
      </c>
      <c r="D489" s="20" t="s">
        <v>1</v>
      </c>
      <c r="E489" s="20" t="s">
        <v>42</v>
      </c>
      <c r="F489" s="20" t="s">
        <v>133</v>
      </c>
      <c r="G489" s="20">
        <v>2022</v>
      </c>
      <c r="H489" s="40">
        <v>40.4</v>
      </c>
    </row>
    <row r="490" spans="1:8" x14ac:dyDescent="0.2">
      <c r="A490" s="20" t="str">
        <f>+IFERROR(VLOOKUP(C490,Tabella4[#All],3,FALSE),"")</f>
        <v>Expenditure</v>
      </c>
      <c r="B490" s="19" t="str">
        <f>+IFERROR(IF(VLOOKUP(C490,Tabella4[#All],2,FALSE)=0,"",VLOOKUP(C490,Tabella4[#All],2,FALSE)),"")</f>
        <v>E.4.1</v>
      </c>
      <c r="C490" s="19" t="s">
        <v>19</v>
      </c>
      <c r="D490" s="20" t="s">
        <v>1</v>
      </c>
      <c r="E490" s="20" t="s">
        <v>43</v>
      </c>
      <c r="F490" s="20" t="s">
        <v>132</v>
      </c>
      <c r="G490" s="20">
        <v>2022</v>
      </c>
      <c r="H490" s="40"/>
    </row>
    <row r="491" spans="1:8" x14ac:dyDescent="0.2">
      <c r="A491" s="20" t="str">
        <f>+IFERROR(VLOOKUP(C491,Tabella4[#All],3,FALSE),"")</f>
        <v>Expenditure</v>
      </c>
      <c r="B491" s="19" t="str">
        <f>+IFERROR(IF(VLOOKUP(C491,Tabella4[#All],2,FALSE)=0,"",VLOOKUP(C491,Tabella4[#All],2,FALSE)),"")</f>
        <v>E.4.1</v>
      </c>
      <c r="C491" s="19" t="s">
        <v>19</v>
      </c>
      <c r="D491" s="20" t="s">
        <v>1</v>
      </c>
      <c r="E491" s="20" t="s">
        <v>56</v>
      </c>
      <c r="F491" s="20" t="s">
        <v>134</v>
      </c>
      <c r="G491" s="20">
        <v>2022</v>
      </c>
      <c r="H491" s="40">
        <v>33</v>
      </c>
    </row>
    <row r="492" spans="1:8" x14ac:dyDescent="0.2">
      <c r="A492" s="20" t="str">
        <f>+IFERROR(VLOOKUP(C492,Tabella4[#All],3,FALSE),"")</f>
        <v>Expenditure</v>
      </c>
      <c r="B492" s="19" t="str">
        <f>+IFERROR(IF(VLOOKUP(C492,Tabella4[#All],2,FALSE)=0,"",VLOOKUP(C492,Tabella4[#All],2,FALSE)),"")</f>
        <v>E.4.1</v>
      </c>
      <c r="C492" s="19" t="s">
        <v>19</v>
      </c>
      <c r="D492" s="20" t="s">
        <v>1</v>
      </c>
      <c r="E492" s="20" t="s">
        <v>50</v>
      </c>
      <c r="F492" s="20" t="s">
        <v>135</v>
      </c>
      <c r="G492" s="20">
        <v>2022</v>
      </c>
      <c r="H492" s="40">
        <v>23.6</v>
      </c>
    </row>
    <row r="493" spans="1:8" x14ac:dyDescent="0.2">
      <c r="A493" s="20" t="str">
        <f>+IFERROR(VLOOKUP(C493,Tabella4[#All],3,FALSE),"")</f>
        <v>Expenditure</v>
      </c>
      <c r="B493" s="19" t="str">
        <f>+IFERROR(IF(VLOOKUP(C493,Tabella4[#All],2,FALSE)=0,"",VLOOKUP(C493,Tabella4[#All],2,FALSE)),"")</f>
        <v>E.4.1</v>
      </c>
      <c r="C493" s="19" t="s">
        <v>19</v>
      </c>
      <c r="D493" s="20" t="s">
        <v>1</v>
      </c>
      <c r="E493" s="20" t="s">
        <v>47</v>
      </c>
      <c r="F493" s="20" t="s">
        <v>136</v>
      </c>
      <c r="G493" s="20">
        <v>2022</v>
      </c>
      <c r="H493" s="40">
        <v>40.4</v>
      </c>
    </row>
    <row r="494" spans="1:8" x14ac:dyDescent="0.2">
      <c r="A494" s="20" t="str">
        <f>+IFERROR(VLOOKUP(C494,Tabella4[#All],3,FALSE),"")</f>
        <v>Expenditure</v>
      </c>
      <c r="B494" s="19" t="str">
        <f>+IFERROR(IF(VLOOKUP(C494,Tabella4[#All],2,FALSE)=0,"",VLOOKUP(C494,Tabella4[#All],2,FALSE)),"")</f>
        <v>E.4.1</v>
      </c>
      <c r="C494" s="19" t="s">
        <v>19</v>
      </c>
      <c r="D494" s="20" t="s">
        <v>1</v>
      </c>
      <c r="E494" s="20" t="s">
        <v>110</v>
      </c>
      <c r="F494" s="20" t="s">
        <v>137</v>
      </c>
      <c r="G494" s="20">
        <v>2022</v>
      </c>
      <c r="H494" s="40">
        <v>25.9</v>
      </c>
    </row>
    <row r="495" spans="1:8" x14ac:dyDescent="0.2">
      <c r="A495" s="20" t="str">
        <f>+IFERROR(VLOOKUP(C495,Tabella4[#All],3,FALSE),"")</f>
        <v>Expenditure</v>
      </c>
      <c r="B495" s="19" t="str">
        <f>+IFERROR(IF(VLOOKUP(C495,Tabella4[#All],2,FALSE)=0,"",VLOOKUP(C495,Tabella4[#All],2,FALSE)),"")</f>
        <v>E.4.1</v>
      </c>
      <c r="C495" s="19" t="s">
        <v>19</v>
      </c>
      <c r="D495" s="20" t="s">
        <v>1</v>
      </c>
      <c r="E495" s="20" t="s">
        <v>58</v>
      </c>
      <c r="F495" s="20" t="s">
        <v>138</v>
      </c>
      <c r="G495" s="20">
        <v>2022</v>
      </c>
      <c r="H495" s="40">
        <v>26.6</v>
      </c>
    </row>
    <row r="496" spans="1:8" x14ac:dyDescent="0.2">
      <c r="A496" s="20" t="str">
        <f>+IFERROR(VLOOKUP(C496,Tabella4[#All],3,FALSE),"")</f>
        <v>Expenditure</v>
      </c>
      <c r="B496" s="19" t="str">
        <f>+IFERROR(IF(VLOOKUP(C496,Tabella4[#All],2,FALSE)=0,"",VLOOKUP(C496,Tabella4[#All],2,FALSE)),"")</f>
        <v>E.4.1</v>
      </c>
      <c r="C496" s="19" t="s">
        <v>19</v>
      </c>
      <c r="D496" s="20" t="s">
        <v>1</v>
      </c>
      <c r="E496" s="20" t="s">
        <v>48</v>
      </c>
      <c r="F496" s="20" t="s">
        <v>139</v>
      </c>
      <c r="G496" s="20">
        <v>2022</v>
      </c>
      <c r="H496" s="40">
        <v>70</v>
      </c>
    </row>
    <row r="497" spans="1:8" x14ac:dyDescent="0.2">
      <c r="A497" s="20" t="str">
        <f>+IFERROR(VLOOKUP(C497,Tabella4[#All],3,FALSE),"")</f>
        <v>Expenditure</v>
      </c>
      <c r="B497" s="19" t="str">
        <f>+IFERROR(IF(VLOOKUP(C497,Tabella4[#All],2,FALSE)=0,"",VLOOKUP(C497,Tabella4[#All],2,FALSE)),"")</f>
        <v>E.4.1</v>
      </c>
      <c r="C497" s="19" t="s">
        <v>19</v>
      </c>
      <c r="D497" s="20" t="s">
        <v>1</v>
      </c>
      <c r="E497" s="20" t="s">
        <v>51</v>
      </c>
      <c r="F497" s="20" t="s">
        <v>140</v>
      </c>
      <c r="G497" s="20">
        <v>2022</v>
      </c>
      <c r="H497" s="40">
        <v>30.4</v>
      </c>
    </row>
    <row r="498" spans="1:8" x14ac:dyDescent="0.2">
      <c r="A498" s="20" t="str">
        <f>+IFERROR(VLOOKUP(C498,Tabella4[#All],3,FALSE),"")</f>
        <v>Expenditure</v>
      </c>
      <c r="B498" s="19" t="str">
        <f>+IFERROR(IF(VLOOKUP(C498,Tabella4[#All],2,FALSE)=0,"",VLOOKUP(C498,Tabella4[#All],2,FALSE)),"")</f>
        <v>E.4.1</v>
      </c>
      <c r="C498" s="19" t="s">
        <v>19</v>
      </c>
      <c r="D498" s="20" t="s">
        <v>1</v>
      </c>
      <c r="E498" s="20" t="s">
        <v>59</v>
      </c>
      <c r="F498" s="20" t="s">
        <v>141</v>
      </c>
      <c r="G498" s="20">
        <v>2022</v>
      </c>
      <c r="H498" s="40"/>
    </row>
    <row r="499" spans="1:8" x14ac:dyDescent="0.2">
      <c r="A499" s="20" t="str">
        <f>+IFERROR(VLOOKUP(C499,Tabella4[#All],3,FALSE),"")</f>
        <v>Expenditure</v>
      </c>
      <c r="B499" s="19" t="str">
        <f>+IFERROR(IF(VLOOKUP(C499,Tabella4[#All],2,FALSE)=0,"",VLOOKUP(C499,Tabella4[#All],2,FALSE)),"")</f>
        <v>E.4.1</v>
      </c>
      <c r="C499" s="19" t="s">
        <v>19</v>
      </c>
      <c r="D499" s="20" t="s">
        <v>1</v>
      </c>
      <c r="E499" s="20" t="s">
        <v>59</v>
      </c>
      <c r="F499" s="20" t="s">
        <v>141</v>
      </c>
      <c r="G499" s="20">
        <v>2022</v>
      </c>
      <c r="H499" s="40"/>
    </row>
    <row r="500" spans="1:8" x14ac:dyDescent="0.2">
      <c r="A500" s="20" t="str">
        <f>+IFERROR(VLOOKUP(C500,Tabella4[#All],3,FALSE),"")</f>
        <v>Expenditure</v>
      </c>
      <c r="B500" s="19" t="str">
        <f>+IFERROR(IF(VLOOKUP(C500,Tabella4[#All],2,FALSE)=0,"",VLOOKUP(C500,Tabella4[#All],2,FALSE)),"")</f>
        <v>E.4.1</v>
      </c>
      <c r="C500" s="19" t="s">
        <v>19</v>
      </c>
      <c r="D500" s="20" t="s">
        <v>1</v>
      </c>
      <c r="E500" s="20" t="s">
        <v>52</v>
      </c>
      <c r="F500" s="20" t="s">
        <v>143</v>
      </c>
      <c r="G500" s="20">
        <v>2022</v>
      </c>
      <c r="H500" s="40">
        <v>34.700000000000003</v>
      </c>
    </row>
    <row r="501" spans="1:8" x14ac:dyDescent="0.2">
      <c r="A501" s="20" t="str">
        <f>+IFERROR(VLOOKUP(C501,Tabella4[#All],3,FALSE),"")</f>
        <v>Expenditure</v>
      </c>
      <c r="B501" s="19" t="str">
        <f>+IFERROR(IF(VLOOKUP(C501,Tabella4[#All],2,FALSE)=0,"",VLOOKUP(C501,Tabella4[#All],2,FALSE)),"")</f>
        <v>E.4.1</v>
      </c>
      <c r="C501" s="19" t="s">
        <v>19</v>
      </c>
      <c r="D501" s="20" t="s">
        <v>1</v>
      </c>
      <c r="E501" s="20" t="s">
        <v>53</v>
      </c>
      <c r="F501" s="20" t="s">
        <v>142</v>
      </c>
      <c r="G501" s="20">
        <v>2022</v>
      </c>
      <c r="H501" s="40">
        <v>72.5</v>
      </c>
    </row>
    <row r="502" spans="1:8" x14ac:dyDescent="0.2">
      <c r="A502" s="20" t="str">
        <f>+IFERROR(VLOOKUP(C502,Tabella4[#All],3,FALSE),"")</f>
        <v>Expenditure</v>
      </c>
      <c r="B502" s="19" t="str">
        <f>+IFERROR(IF(VLOOKUP(C502,Tabella4[#All],2,FALSE)=0,"",VLOOKUP(C502,Tabella4[#All],2,FALSE)),"")</f>
        <v>E.4.1</v>
      </c>
      <c r="C502" s="19" t="s">
        <v>19</v>
      </c>
      <c r="D502" s="20" t="s">
        <v>1</v>
      </c>
      <c r="E502" s="20" t="s">
        <v>60</v>
      </c>
      <c r="F502" s="20" t="s">
        <v>144</v>
      </c>
      <c r="G502" s="20">
        <v>2022</v>
      </c>
      <c r="H502" s="40">
        <v>46.5</v>
      </c>
    </row>
    <row r="503" spans="1:8" x14ac:dyDescent="0.2">
      <c r="A503" s="20" t="str">
        <f>+IFERROR(VLOOKUP(C503,Tabella4[#All],3,FALSE),"")</f>
        <v>Expenditure</v>
      </c>
      <c r="B503" s="19" t="str">
        <f>+IFERROR(IF(VLOOKUP(C503,Tabella4[#All],2,FALSE)=0,"",VLOOKUP(C503,Tabella4[#All],2,FALSE)),"")</f>
        <v>E.4.1</v>
      </c>
      <c r="C503" s="19" t="s">
        <v>19</v>
      </c>
      <c r="D503" s="20" t="s">
        <v>1</v>
      </c>
      <c r="E503" s="20" t="s">
        <v>55</v>
      </c>
      <c r="F503" s="20" t="s">
        <v>145</v>
      </c>
      <c r="G503" s="20">
        <v>2022</v>
      </c>
      <c r="H503" s="40">
        <v>31.3</v>
      </c>
    </row>
    <row r="504" spans="1:8" x14ac:dyDescent="0.2">
      <c r="A504" s="20" t="str">
        <f>+IFERROR(VLOOKUP(C504,Tabella4[#All],3,FALSE),"")</f>
        <v>Expenditure</v>
      </c>
      <c r="B504" s="19" t="str">
        <f>+IFERROR(IF(VLOOKUP(C504,Tabella4[#All],2,FALSE)=0,"",VLOOKUP(C504,Tabella4[#All],2,FALSE)),"")</f>
        <v>E.4.1</v>
      </c>
      <c r="C504" s="19" t="s">
        <v>19</v>
      </c>
      <c r="D504" s="20" t="s">
        <v>1</v>
      </c>
      <c r="E504" s="20" t="s">
        <v>49</v>
      </c>
      <c r="F504" s="20" t="s">
        <v>146</v>
      </c>
      <c r="G504" s="20">
        <v>2022</v>
      </c>
      <c r="H504" s="40">
        <v>29.1</v>
      </c>
    </row>
    <row r="505" spans="1:8" x14ac:dyDescent="0.2">
      <c r="A505" s="20" t="str">
        <f>+IFERROR(VLOOKUP(C505,Tabella4[#All],3,FALSE),"")</f>
        <v>Expenditure</v>
      </c>
      <c r="B505" s="19" t="str">
        <f>+IFERROR(IF(VLOOKUP(C505,Tabella4[#All],2,FALSE)=0,"",VLOOKUP(C505,Tabella4[#All],2,FALSE)),"")</f>
        <v>E.4.1</v>
      </c>
      <c r="C505" s="19" t="s">
        <v>19</v>
      </c>
      <c r="D505" s="20" t="s">
        <v>1</v>
      </c>
      <c r="E505" s="20" t="s">
        <v>57</v>
      </c>
      <c r="F505" s="20" t="s">
        <v>147</v>
      </c>
      <c r="G505" s="20">
        <v>2022</v>
      </c>
      <c r="H505" s="40">
        <v>37.4</v>
      </c>
    </row>
    <row r="506" spans="1:8" x14ac:dyDescent="0.2">
      <c r="A506" s="20" t="str">
        <f>+IFERROR(VLOOKUP(C506,Tabella4[#All],3,FALSE),"")</f>
        <v>Expenditure</v>
      </c>
      <c r="B506" s="19" t="str">
        <f>+IFERROR(IF(VLOOKUP(C506,Tabella4[#All],2,FALSE)=0,"",VLOOKUP(C506,Tabella4[#All],2,FALSE)),"")</f>
        <v>E.4.1</v>
      </c>
      <c r="C506" s="19" t="s">
        <v>19</v>
      </c>
      <c r="D506" s="20" t="s">
        <v>1</v>
      </c>
      <c r="E506" s="20" t="s">
        <v>61</v>
      </c>
      <c r="F506" s="20" t="s">
        <v>148</v>
      </c>
      <c r="G506" s="20">
        <v>2022</v>
      </c>
      <c r="H506" s="40">
        <v>58.1</v>
      </c>
    </row>
    <row r="507" spans="1:8" x14ac:dyDescent="0.2">
      <c r="A507" s="20" t="str">
        <f>+IFERROR(VLOOKUP(C507,Tabella4[#All],3,FALSE),"")</f>
        <v>Expenditure</v>
      </c>
      <c r="B507" s="19" t="str">
        <f>+IFERROR(IF(VLOOKUP(C507,Tabella4[#All],2,FALSE)=0,"",VLOOKUP(C507,Tabella4[#All],2,FALSE)),"")</f>
        <v>E.4.1</v>
      </c>
      <c r="C507" s="19" t="s">
        <v>19</v>
      </c>
      <c r="D507" s="20" t="s">
        <v>1</v>
      </c>
      <c r="E507" s="20" t="s">
        <v>62</v>
      </c>
      <c r="F507" s="20" t="s">
        <v>149</v>
      </c>
      <c r="G507" s="20">
        <v>2022</v>
      </c>
      <c r="H507" s="40"/>
    </row>
    <row r="508" spans="1:8" x14ac:dyDescent="0.2">
      <c r="A508" s="20" t="str">
        <f>+IFERROR(VLOOKUP(C508,Tabella4[#All],3,FALSE),"")</f>
        <v>Expenditure</v>
      </c>
      <c r="B508" s="19" t="str">
        <f>+IFERROR(IF(VLOOKUP(C508,Tabella4[#All],2,FALSE)=0,"",VLOOKUP(C508,Tabella4[#All],2,FALSE)),"")</f>
        <v>E.4.2</v>
      </c>
      <c r="C508" s="19" t="s">
        <v>20</v>
      </c>
      <c r="D508" s="20" t="s">
        <v>1</v>
      </c>
      <c r="E508" s="20" t="s">
        <v>54</v>
      </c>
      <c r="F508" s="20" t="s">
        <v>128</v>
      </c>
      <c r="G508" s="20">
        <v>2022</v>
      </c>
      <c r="H508" s="40">
        <v>17.7</v>
      </c>
    </row>
    <row r="509" spans="1:8" x14ac:dyDescent="0.2">
      <c r="A509" s="20" t="str">
        <f>+IFERROR(VLOOKUP(C509,Tabella4[#All],3,FALSE),"")</f>
        <v>Expenditure</v>
      </c>
      <c r="B509" s="19" t="str">
        <f>+IFERROR(IF(VLOOKUP(C509,Tabella4[#All],2,FALSE)=0,"",VLOOKUP(C509,Tabella4[#All],2,FALSE)),"")</f>
        <v>E.4.2</v>
      </c>
      <c r="C509" s="19" t="s">
        <v>20</v>
      </c>
      <c r="D509" s="20" t="s">
        <v>1</v>
      </c>
      <c r="E509" s="20" t="s">
        <v>45</v>
      </c>
      <c r="F509" s="20" t="s">
        <v>129</v>
      </c>
      <c r="G509" s="20">
        <v>2022</v>
      </c>
      <c r="H509" s="40">
        <v>23.6</v>
      </c>
    </row>
    <row r="510" spans="1:8" x14ac:dyDescent="0.2">
      <c r="A510" s="20" t="str">
        <f>+IFERROR(VLOOKUP(C510,Tabella4[#All],3,FALSE),"")</f>
        <v>Expenditure</v>
      </c>
      <c r="B510" s="19" t="str">
        <f>+IFERROR(IF(VLOOKUP(C510,Tabella4[#All],2,FALSE)=0,"",VLOOKUP(C510,Tabella4[#All],2,FALSE)),"")</f>
        <v>E.4.2</v>
      </c>
      <c r="C510" s="19" t="s">
        <v>20</v>
      </c>
      <c r="D510" s="20" t="s">
        <v>1</v>
      </c>
      <c r="E510" s="20" t="s">
        <v>46</v>
      </c>
      <c r="F510" s="20" t="s">
        <v>130</v>
      </c>
      <c r="G510" s="20">
        <v>2022</v>
      </c>
      <c r="H510" s="40">
        <v>32.9</v>
      </c>
    </row>
    <row r="511" spans="1:8" x14ac:dyDescent="0.2">
      <c r="A511" s="20" t="str">
        <f>+IFERROR(VLOOKUP(C511,Tabella4[#All],3,FALSE),"")</f>
        <v>Expenditure</v>
      </c>
      <c r="B511" s="19" t="str">
        <f>+IFERROR(IF(VLOOKUP(C511,Tabella4[#All],2,FALSE)=0,"",VLOOKUP(C511,Tabella4[#All],2,FALSE)),"")</f>
        <v>E.4.2</v>
      </c>
      <c r="C511" s="19" t="s">
        <v>20</v>
      </c>
      <c r="D511" s="20" t="s">
        <v>1</v>
      </c>
      <c r="E511" s="20" t="s">
        <v>44</v>
      </c>
      <c r="F511" s="20" t="s">
        <v>131</v>
      </c>
      <c r="G511" s="20">
        <v>2022</v>
      </c>
      <c r="H511" s="40"/>
    </row>
    <row r="512" spans="1:8" x14ac:dyDescent="0.2">
      <c r="A512" s="20" t="str">
        <f>+IFERROR(VLOOKUP(C512,Tabella4[#All],3,FALSE),"")</f>
        <v>Expenditure</v>
      </c>
      <c r="B512" s="19" t="str">
        <f>+IFERROR(IF(VLOOKUP(C512,Tabella4[#All],2,FALSE)=0,"",VLOOKUP(C512,Tabella4[#All],2,FALSE)),"")</f>
        <v>E.4.2</v>
      </c>
      <c r="C512" s="19" t="s">
        <v>20</v>
      </c>
      <c r="D512" s="20" t="s">
        <v>1</v>
      </c>
      <c r="E512" s="20" t="s">
        <v>42</v>
      </c>
      <c r="F512" s="20" t="s">
        <v>133</v>
      </c>
      <c r="G512" s="20">
        <v>2022</v>
      </c>
      <c r="H512" s="40">
        <v>15.9</v>
      </c>
    </row>
    <row r="513" spans="1:8" x14ac:dyDescent="0.2">
      <c r="A513" s="20" t="str">
        <f>+IFERROR(VLOOKUP(C513,Tabella4[#All],3,FALSE),"")</f>
        <v>Expenditure</v>
      </c>
      <c r="B513" s="19" t="str">
        <f>+IFERROR(IF(VLOOKUP(C513,Tabella4[#All],2,FALSE)=0,"",VLOOKUP(C513,Tabella4[#All],2,FALSE)),"")</f>
        <v>E.4.2</v>
      </c>
      <c r="C513" s="19" t="s">
        <v>20</v>
      </c>
      <c r="D513" s="20" t="s">
        <v>1</v>
      </c>
      <c r="E513" s="20" t="s">
        <v>43</v>
      </c>
      <c r="F513" s="20" t="s">
        <v>132</v>
      </c>
      <c r="G513" s="20">
        <v>2022</v>
      </c>
      <c r="H513" s="40"/>
    </row>
    <row r="514" spans="1:8" x14ac:dyDescent="0.2">
      <c r="A514" s="20" t="str">
        <f>+IFERROR(VLOOKUP(C514,Tabella4[#All],3,FALSE),"")</f>
        <v>Expenditure</v>
      </c>
      <c r="B514" s="19" t="str">
        <f>+IFERROR(IF(VLOOKUP(C514,Tabella4[#All],2,FALSE)=0,"",VLOOKUP(C514,Tabella4[#All],2,FALSE)),"")</f>
        <v>E.4.2</v>
      </c>
      <c r="C514" s="19" t="s">
        <v>20</v>
      </c>
      <c r="D514" s="20" t="s">
        <v>1</v>
      </c>
      <c r="E514" s="20" t="s">
        <v>56</v>
      </c>
      <c r="F514" s="20" t="s">
        <v>134</v>
      </c>
      <c r="G514" s="20">
        <v>2022</v>
      </c>
      <c r="H514" s="40">
        <v>12.3</v>
      </c>
    </row>
    <row r="515" spans="1:8" x14ac:dyDescent="0.2">
      <c r="A515" s="20" t="str">
        <f>+IFERROR(VLOOKUP(C515,Tabella4[#All],3,FALSE),"")</f>
        <v>Expenditure</v>
      </c>
      <c r="B515" s="19" t="str">
        <f>+IFERROR(IF(VLOOKUP(C515,Tabella4[#All],2,FALSE)=0,"",VLOOKUP(C515,Tabella4[#All],2,FALSE)),"")</f>
        <v>E.4.2</v>
      </c>
      <c r="C515" s="19" t="s">
        <v>20</v>
      </c>
      <c r="D515" s="20" t="s">
        <v>1</v>
      </c>
      <c r="E515" s="20" t="s">
        <v>50</v>
      </c>
      <c r="F515" s="20" t="s">
        <v>135</v>
      </c>
      <c r="G515" s="20">
        <v>2022</v>
      </c>
      <c r="H515" s="40">
        <v>11.1</v>
      </c>
    </row>
    <row r="516" spans="1:8" x14ac:dyDescent="0.2">
      <c r="A516" s="20" t="str">
        <f>+IFERROR(VLOOKUP(C516,Tabella4[#All],3,FALSE),"")</f>
        <v>Expenditure</v>
      </c>
      <c r="B516" s="19" t="str">
        <f>+IFERROR(IF(VLOOKUP(C516,Tabella4[#All],2,FALSE)=0,"",VLOOKUP(C516,Tabella4[#All],2,FALSE)),"")</f>
        <v>E.4.2</v>
      </c>
      <c r="C516" s="19" t="s">
        <v>20</v>
      </c>
      <c r="D516" s="20" t="s">
        <v>1</v>
      </c>
      <c r="E516" s="20" t="s">
        <v>47</v>
      </c>
      <c r="F516" s="20" t="s">
        <v>136</v>
      </c>
      <c r="G516" s="20">
        <v>2022</v>
      </c>
      <c r="H516" s="40">
        <v>10.5</v>
      </c>
    </row>
    <row r="517" spans="1:8" x14ac:dyDescent="0.2">
      <c r="A517" s="20" t="str">
        <f>+IFERROR(VLOOKUP(C517,Tabella4[#All],3,FALSE),"")</f>
        <v>Expenditure</v>
      </c>
      <c r="B517" s="19" t="str">
        <f>+IFERROR(IF(VLOOKUP(C517,Tabella4[#All],2,FALSE)=0,"",VLOOKUP(C517,Tabella4[#All],2,FALSE)),"")</f>
        <v>E.4.2</v>
      </c>
      <c r="C517" s="19" t="s">
        <v>20</v>
      </c>
      <c r="D517" s="20" t="s">
        <v>1</v>
      </c>
      <c r="E517" s="20" t="s">
        <v>110</v>
      </c>
      <c r="F517" s="20" t="s">
        <v>137</v>
      </c>
      <c r="G517" s="20">
        <v>2022</v>
      </c>
      <c r="H517" s="40">
        <v>23.2</v>
      </c>
    </row>
    <row r="518" spans="1:8" x14ac:dyDescent="0.2">
      <c r="A518" s="20" t="str">
        <f>+IFERROR(VLOOKUP(C518,Tabella4[#All],3,FALSE),"")</f>
        <v>Expenditure</v>
      </c>
      <c r="B518" s="19" t="str">
        <f>+IFERROR(IF(VLOOKUP(C518,Tabella4[#All],2,FALSE)=0,"",VLOOKUP(C518,Tabella4[#All],2,FALSE)),"")</f>
        <v>E.4.2</v>
      </c>
      <c r="C518" s="19" t="s">
        <v>20</v>
      </c>
      <c r="D518" s="20" t="s">
        <v>1</v>
      </c>
      <c r="E518" s="20" t="s">
        <v>58</v>
      </c>
      <c r="F518" s="20" t="s">
        <v>138</v>
      </c>
      <c r="G518" s="20">
        <v>2022</v>
      </c>
      <c r="H518" s="40">
        <v>20</v>
      </c>
    </row>
    <row r="519" spans="1:8" x14ac:dyDescent="0.2">
      <c r="A519" s="20" t="str">
        <f>+IFERROR(VLOOKUP(C519,Tabella4[#All],3,FALSE),"")</f>
        <v>Expenditure</v>
      </c>
      <c r="B519" s="19" t="str">
        <f>+IFERROR(IF(VLOOKUP(C519,Tabella4[#All],2,FALSE)=0,"",VLOOKUP(C519,Tabella4[#All],2,FALSE)),"")</f>
        <v>E.4.2</v>
      </c>
      <c r="C519" s="19" t="s">
        <v>20</v>
      </c>
      <c r="D519" s="20" t="s">
        <v>1</v>
      </c>
      <c r="E519" s="20" t="s">
        <v>48</v>
      </c>
      <c r="F519" s="20" t="s">
        <v>139</v>
      </c>
      <c r="G519" s="20">
        <v>2022</v>
      </c>
      <c r="H519" s="40">
        <v>67.099999999999994</v>
      </c>
    </row>
    <row r="520" spans="1:8" x14ac:dyDescent="0.2">
      <c r="A520" s="20" t="str">
        <f>+IFERROR(VLOOKUP(C520,Tabella4[#All],3,FALSE),"")</f>
        <v>Expenditure</v>
      </c>
      <c r="B520" s="19" t="str">
        <f>+IFERROR(IF(VLOOKUP(C520,Tabella4[#All],2,FALSE)=0,"",VLOOKUP(C520,Tabella4[#All],2,FALSE)),"")</f>
        <v>E.4.2</v>
      </c>
      <c r="C520" s="19" t="s">
        <v>20</v>
      </c>
      <c r="D520" s="20" t="s">
        <v>1</v>
      </c>
      <c r="E520" s="20" t="s">
        <v>51</v>
      </c>
      <c r="F520" s="20" t="s">
        <v>140</v>
      </c>
      <c r="G520" s="20">
        <v>2022</v>
      </c>
      <c r="H520" s="40">
        <v>6.2</v>
      </c>
    </row>
    <row r="521" spans="1:8" x14ac:dyDescent="0.2">
      <c r="A521" s="20" t="str">
        <f>+IFERROR(VLOOKUP(C521,Tabella4[#All],3,FALSE),"")</f>
        <v>Expenditure</v>
      </c>
      <c r="B521" s="19" t="str">
        <f>+IFERROR(IF(VLOOKUP(C521,Tabella4[#All],2,FALSE)=0,"",VLOOKUP(C521,Tabella4[#All],2,FALSE)),"")</f>
        <v>E.4.2</v>
      </c>
      <c r="C521" s="19" t="s">
        <v>20</v>
      </c>
      <c r="D521" s="20" t="s">
        <v>1</v>
      </c>
      <c r="E521" s="20" t="s">
        <v>59</v>
      </c>
      <c r="F521" s="20" t="s">
        <v>141</v>
      </c>
      <c r="G521" s="20">
        <v>2022</v>
      </c>
      <c r="H521" s="40"/>
    </row>
    <row r="522" spans="1:8" x14ac:dyDescent="0.2">
      <c r="A522" s="20" t="str">
        <f>+IFERROR(VLOOKUP(C522,Tabella4[#All],3,FALSE),"")</f>
        <v>Expenditure</v>
      </c>
      <c r="B522" s="19" t="str">
        <f>+IFERROR(IF(VLOOKUP(C522,Tabella4[#All],2,FALSE)=0,"",VLOOKUP(C522,Tabella4[#All],2,FALSE)),"")</f>
        <v>E.4.2</v>
      </c>
      <c r="C522" s="19" t="s">
        <v>20</v>
      </c>
      <c r="D522" s="20" t="s">
        <v>1</v>
      </c>
      <c r="E522" s="20" t="s">
        <v>59</v>
      </c>
      <c r="F522" s="20" t="s">
        <v>141</v>
      </c>
      <c r="G522" s="20">
        <v>2022</v>
      </c>
      <c r="H522" s="40"/>
    </row>
    <row r="523" spans="1:8" x14ac:dyDescent="0.2">
      <c r="A523" s="20" t="str">
        <f>+IFERROR(VLOOKUP(C523,Tabella4[#All],3,FALSE),"")</f>
        <v>Expenditure</v>
      </c>
      <c r="B523" s="19" t="str">
        <f>+IFERROR(IF(VLOOKUP(C523,Tabella4[#All],2,FALSE)=0,"",VLOOKUP(C523,Tabella4[#All],2,FALSE)),"")</f>
        <v>E.4.2</v>
      </c>
      <c r="C523" s="19" t="s">
        <v>20</v>
      </c>
      <c r="D523" s="20" t="s">
        <v>1</v>
      </c>
      <c r="E523" s="20" t="s">
        <v>52</v>
      </c>
      <c r="F523" s="20" t="s">
        <v>143</v>
      </c>
      <c r="G523" s="20">
        <v>2022</v>
      </c>
      <c r="H523" s="40">
        <v>176.5</v>
      </c>
    </row>
    <row r="524" spans="1:8" x14ac:dyDescent="0.2">
      <c r="A524" s="20" t="str">
        <f>+IFERROR(VLOOKUP(C524,Tabella4[#All],3,FALSE),"")</f>
        <v>Expenditure</v>
      </c>
      <c r="B524" s="19" t="str">
        <f>+IFERROR(IF(VLOOKUP(C524,Tabella4[#All],2,FALSE)=0,"",VLOOKUP(C524,Tabella4[#All],2,FALSE)),"")</f>
        <v>E.4.2</v>
      </c>
      <c r="C524" s="19" t="s">
        <v>20</v>
      </c>
      <c r="D524" s="20" t="s">
        <v>1</v>
      </c>
      <c r="E524" s="20" t="s">
        <v>53</v>
      </c>
      <c r="F524" s="20" t="s">
        <v>142</v>
      </c>
      <c r="G524" s="20">
        <v>2022</v>
      </c>
      <c r="H524" s="40">
        <v>21.3</v>
      </c>
    </row>
    <row r="525" spans="1:8" x14ac:dyDescent="0.2">
      <c r="A525" s="20" t="str">
        <f>+IFERROR(VLOOKUP(C525,Tabella4[#All],3,FALSE),"")</f>
        <v>Expenditure</v>
      </c>
      <c r="B525" s="19" t="str">
        <f>+IFERROR(IF(VLOOKUP(C525,Tabella4[#All],2,FALSE)=0,"",VLOOKUP(C525,Tabella4[#All],2,FALSE)),"")</f>
        <v>E.4.2</v>
      </c>
      <c r="C525" s="19" t="s">
        <v>20</v>
      </c>
      <c r="D525" s="20" t="s">
        <v>1</v>
      </c>
      <c r="E525" s="20" t="s">
        <v>60</v>
      </c>
      <c r="F525" s="20" t="s">
        <v>144</v>
      </c>
      <c r="G525" s="20">
        <v>2022</v>
      </c>
      <c r="H525" s="40">
        <v>9</v>
      </c>
    </row>
    <row r="526" spans="1:8" x14ac:dyDescent="0.2">
      <c r="A526" s="20" t="str">
        <f>+IFERROR(VLOOKUP(C526,Tabella4[#All],3,FALSE),"")</f>
        <v>Expenditure</v>
      </c>
      <c r="B526" s="19" t="str">
        <f>+IFERROR(IF(VLOOKUP(C526,Tabella4[#All],2,FALSE)=0,"",VLOOKUP(C526,Tabella4[#All],2,FALSE)),"")</f>
        <v>E.4.2</v>
      </c>
      <c r="C526" s="19" t="s">
        <v>20</v>
      </c>
      <c r="D526" s="20" t="s">
        <v>1</v>
      </c>
      <c r="E526" s="20" t="s">
        <v>55</v>
      </c>
      <c r="F526" s="20" t="s">
        <v>145</v>
      </c>
      <c r="G526" s="20">
        <v>2022</v>
      </c>
      <c r="H526" s="40">
        <v>18.3</v>
      </c>
    </row>
    <row r="527" spans="1:8" x14ac:dyDescent="0.2">
      <c r="A527" s="20" t="str">
        <f>+IFERROR(VLOOKUP(C527,Tabella4[#All],3,FALSE),"")</f>
        <v>Expenditure</v>
      </c>
      <c r="B527" s="19" t="str">
        <f>+IFERROR(IF(VLOOKUP(C527,Tabella4[#All],2,FALSE)=0,"",VLOOKUP(C527,Tabella4[#All],2,FALSE)),"")</f>
        <v>E.4.2</v>
      </c>
      <c r="C527" s="19" t="s">
        <v>20</v>
      </c>
      <c r="D527" s="20" t="s">
        <v>1</v>
      </c>
      <c r="E527" s="20" t="s">
        <v>49</v>
      </c>
      <c r="F527" s="20" t="s">
        <v>146</v>
      </c>
      <c r="G527" s="20">
        <v>2022</v>
      </c>
      <c r="H527" s="40">
        <v>11.7</v>
      </c>
    </row>
    <row r="528" spans="1:8" x14ac:dyDescent="0.2">
      <c r="A528" s="20" t="str">
        <f>+IFERROR(VLOOKUP(C528,Tabella4[#All],3,FALSE),"")</f>
        <v>Expenditure</v>
      </c>
      <c r="B528" s="19" t="str">
        <f>+IFERROR(IF(VLOOKUP(C528,Tabella4[#All],2,FALSE)=0,"",VLOOKUP(C528,Tabella4[#All],2,FALSE)),"")</f>
        <v>E.4.2</v>
      </c>
      <c r="C528" s="19" t="s">
        <v>20</v>
      </c>
      <c r="D528" s="20" t="s">
        <v>1</v>
      </c>
      <c r="E528" s="20" t="s">
        <v>57</v>
      </c>
      <c r="F528" s="20" t="s">
        <v>147</v>
      </c>
      <c r="G528" s="20">
        <v>2022</v>
      </c>
      <c r="H528" s="40">
        <v>15.6</v>
      </c>
    </row>
    <row r="529" spans="1:8" x14ac:dyDescent="0.2">
      <c r="A529" s="20" t="str">
        <f>+IFERROR(VLOOKUP(C529,Tabella4[#All],3,FALSE),"")</f>
        <v>Expenditure</v>
      </c>
      <c r="B529" s="19" t="str">
        <f>+IFERROR(IF(VLOOKUP(C529,Tabella4[#All],2,FALSE)=0,"",VLOOKUP(C529,Tabella4[#All],2,FALSE)),"")</f>
        <v>E.4.2</v>
      </c>
      <c r="C529" s="19" t="s">
        <v>20</v>
      </c>
      <c r="D529" s="20" t="s">
        <v>1</v>
      </c>
      <c r="E529" s="20" t="s">
        <v>61</v>
      </c>
      <c r="F529" s="20" t="s">
        <v>148</v>
      </c>
      <c r="G529" s="20">
        <v>2022</v>
      </c>
      <c r="H529" s="40">
        <v>18.8</v>
      </c>
    </row>
    <row r="530" spans="1:8" x14ac:dyDescent="0.2">
      <c r="A530" s="20" t="str">
        <f>+IFERROR(VLOOKUP(C530,Tabella4[#All],3,FALSE),"")</f>
        <v>Expenditure</v>
      </c>
      <c r="B530" s="19" t="str">
        <f>+IFERROR(IF(VLOOKUP(C530,Tabella4[#All],2,FALSE)=0,"",VLOOKUP(C530,Tabella4[#All],2,FALSE)),"")</f>
        <v>E.4.2</v>
      </c>
      <c r="C530" s="19" t="s">
        <v>20</v>
      </c>
      <c r="D530" s="20" t="s">
        <v>1</v>
      </c>
      <c r="E530" s="20" t="s">
        <v>62</v>
      </c>
      <c r="F530" s="20" t="s">
        <v>149</v>
      </c>
      <c r="G530" s="20">
        <v>2022</v>
      </c>
      <c r="H530" s="40"/>
    </row>
    <row r="531" spans="1:8" x14ac:dyDescent="0.2">
      <c r="A531" s="20" t="str">
        <f>+IFERROR(VLOOKUP(C531,Tabella4[#All],3,FALSE),"")</f>
        <v>Expenditure</v>
      </c>
      <c r="B531" s="19" t="str">
        <f>+IFERROR(IF(VLOOKUP(C531,Tabella4[#All],2,FALSE)=0,"",VLOOKUP(C531,Tabella4[#All],2,FALSE)),"")</f>
        <v>E.5</v>
      </c>
      <c r="C531" s="19" t="s">
        <v>21</v>
      </c>
      <c r="D531" s="20" t="s">
        <v>1</v>
      </c>
      <c r="E531" s="20" t="s">
        <v>54</v>
      </c>
      <c r="F531" s="20" t="s">
        <v>128</v>
      </c>
      <c r="G531" s="20">
        <v>2022</v>
      </c>
      <c r="H531" s="40">
        <v>61.6</v>
      </c>
    </row>
    <row r="532" spans="1:8" x14ac:dyDescent="0.2">
      <c r="A532" s="20" t="str">
        <f>+IFERROR(VLOOKUP(C532,Tabella4[#All],3,FALSE),"")</f>
        <v>Expenditure</v>
      </c>
      <c r="B532" s="19" t="str">
        <f>+IFERROR(IF(VLOOKUP(C532,Tabella4[#All],2,FALSE)=0,"",VLOOKUP(C532,Tabella4[#All],2,FALSE)),"")</f>
        <v>E.5</v>
      </c>
      <c r="C532" s="19" t="s">
        <v>21</v>
      </c>
      <c r="D532" s="20" t="s">
        <v>1</v>
      </c>
      <c r="E532" s="20" t="s">
        <v>45</v>
      </c>
      <c r="F532" s="20" t="s">
        <v>129</v>
      </c>
      <c r="G532" s="20">
        <v>2022</v>
      </c>
      <c r="H532" s="40">
        <v>97.4</v>
      </c>
    </row>
    <row r="533" spans="1:8" x14ac:dyDescent="0.2">
      <c r="A533" s="20" t="str">
        <f>+IFERROR(VLOOKUP(C533,Tabella4[#All],3,FALSE),"")</f>
        <v>Expenditure</v>
      </c>
      <c r="B533" s="19" t="str">
        <f>+IFERROR(IF(VLOOKUP(C533,Tabella4[#All],2,FALSE)=0,"",VLOOKUP(C533,Tabella4[#All],2,FALSE)),"")</f>
        <v>E.5</v>
      </c>
      <c r="C533" s="19" t="s">
        <v>21</v>
      </c>
      <c r="D533" s="20" t="s">
        <v>1</v>
      </c>
      <c r="E533" s="20" t="s">
        <v>46</v>
      </c>
      <c r="F533" s="20" t="s">
        <v>130</v>
      </c>
      <c r="G533" s="20">
        <v>2022</v>
      </c>
      <c r="H533" s="40">
        <v>58.9</v>
      </c>
    </row>
    <row r="534" spans="1:8" x14ac:dyDescent="0.2">
      <c r="A534" s="20" t="str">
        <f>+IFERROR(VLOOKUP(C534,Tabella4[#All],3,FALSE),"")</f>
        <v>Expenditure</v>
      </c>
      <c r="B534" s="19" t="str">
        <f>+IFERROR(IF(VLOOKUP(C534,Tabella4[#All],2,FALSE)=0,"",VLOOKUP(C534,Tabella4[#All],2,FALSE)),"")</f>
        <v>E.5</v>
      </c>
      <c r="C534" s="19" t="s">
        <v>21</v>
      </c>
      <c r="D534" s="20" t="s">
        <v>1</v>
      </c>
      <c r="E534" s="20" t="s">
        <v>44</v>
      </c>
      <c r="F534" s="20" t="s">
        <v>131</v>
      </c>
      <c r="G534" s="20">
        <v>2022</v>
      </c>
      <c r="H534" s="42"/>
    </row>
    <row r="535" spans="1:8" x14ac:dyDescent="0.2">
      <c r="A535" s="20" t="str">
        <f>+IFERROR(VLOOKUP(C535,Tabella4[#All],3,FALSE),"")</f>
        <v>Expenditure</v>
      </c>
      <c r="B535" s="19" t="str">
        <f>+IFERROR(IF(VLOOKUP(C535,Tabella4[#All],2,FALSE)=0,"",VLOOKUP(C535,Tabella4[#All],2,FALSE)),"")</f>
        <v>E.5</v>
      </c>
      <c r="C535" s="19" t="s">
        <v>21</v>
      </c>
      <c r="D535" s="20" t="s">
        <v>1</v>
      </c>
      <c r="E535" s="20" t="s">
        <v>42</v>
      </c>
      <c r="F535" s="20" t="s">
        <v>133</v>
      </c>
      <c r="G535" s="20">
        <v>2022</v>
      </c>
      <c r="H535" s="40">
        <v>54.5</v>
      </c>
    </row>
    <row r="536" spans="1:8" x14ac:dyDescent="0.2">
      <c r="A536" s="20" t="str">
        <f>+IFERROR(VLOOKUP(C536,Tabella4[#All],3,FALSE),"")</f>
        <v>Expenditure</v>
      </c>
      <c r="B536" s="19" t="str">
        <f>+IFERROR(IF(VLOOKUP(C536,Tabella4[#All],2,FALSE)=0,"",VLOOKUP(C536,Tabella4[#All],2,FALSE)),"")</f>
        <v>E.5</v>
      </c>
      <c r="C536" s="19" t="s">
        <v>21</v>
      </c>
      <c r="D536" s="20" t="s">
        <v>1</v>
      </c>
      <c r="E536" s="20" t="s">
        <v>43</v>
      </c>
      <c r="F536" s="20" t="s">
        <v>132</v>
      </c>
      <c r="G536" s="20">
        <v>2022</v>
      </c>
      <c r="H536" s="42"/>
    </row>
    <row r="537" spans="1:8" x14ac:dyDescent="0.2">
      <c r="A537" s="20" t="str">
        <f>+IFERROR(VLOOKUP(C537,Tabella4[#All],3,FALSE),"")</f>
        <v>Expenditure</v>
      </c>
      <c r="B537" s="19" t="str">
        <f>+IFERROR(IF(VLOOKUP(C537,Tabella4[#All],2,FALSE)=0,"",VLOOKUP(C537,Tabella4[#All],2,FALSE)),"")</f>
        <v>E.5</v>
      </c>
      <c r="C537" s="19" t="s">
        <v>21</v>
      </c>
      <c r="D537" s="20" t="s">
        <v>1</v>
      </c>
      <c r="E537" s="20" t="s">
        <v>56</v>
      </c>
      <c r="F537" s="20" t="s">
        <v>134</v>
      </c>
      <c r="G537" s="20">
        <v>2022</v>
      </c>
      <c r="H537" s="40">
        <v>47.7</v>
      </c>
    </row>
    <row r="538" spans="1:8" x14ac:dyDescent="0.2">
      <c r="A538" s="20" t="str">
        <f>+IFERROR(VLOOKUP(C538,Tabella4[#All],3,FALSE),"")</f>
        <v>Expenditure</v>
      </c>
      <c r="B538" s="19" t="str">
        <f>+IFERROR(IF(VLOOKUP(C538,Tabella4[#All],2,FALSE)=0,"",VLOOKUP(C538,Tabella4[#All],2,FALSE)),"")</f>
        <v>E.5</v>
      </c>
      <c r="C538" s="19" t="s">
        <v>21</v>
      </c>
      <c r="D538" s="20" t="s">
        <v>1</v>
      </c>
      <c r="E538" s="20" t="s">
        <v>50</v>
      </c>
      <c r="F538" s="20" t="s">
        <v>135</v>
      </c>
      <c r="G538" s="20">
        <v>2022</v>
      </c>
      <c r="H538" s="40">
        <v>38.6</v>
      </c>
    </row>
    <row r="539" spans="1:8" x14ac:dyDescent="0.2">
      <c r="A539" s="20" t="str">
        <f>+IFERROR(VLOOKUP(C539,Tabella4[#All],3,FALSE),"")</f>
        <v>Expenditure</v>
      </c>
      <c r="B539" s="19" t="str">
        <f>+IFERROR(IF(VLOOKUP(C539,Tabella4[#All],2,FALSE)=0,"",VLOOKUP(C539,Tabella4[#All],2,FALSE)),"")</f>
        <v>E.5</v>
      </c>
      <c r="C539" s="19" t="s">
        <v>21</v>
      </c>
      <c r="D539" s="20" t="s">
        <v>1</v>
      </c>
      <c r="E539" s="20" t="s">
        <v>47</v>
      </c>
      <c r="F539" s="20" t="s">
        <v>136</v>
      </c>
      <c r="G539" s="20">
        <v>2022</v>
      </c>
      <c r="H539" s="40">
        <v>49</v>
      </c>
    </row>
    <row r="540" spans="1:8" x14ac:dyDescent="0.2">
      <c r="A540" s="20" t="str">
        <f>+IFERROR(VLOOKUP(C540,Tabella4[#All],3,FALSE),"")</f>
        <v>Expenditure</v>
      </c>
      <c r="B540" s="19" t="str">
        <f>+IFERROR(IF(VLOOKUP(C540,Tabella4[#All],2,FALSE)=0,"",VLOOKUP(C540,Tabella4[#All],2,FALSE)),"")</f>
        <v>E.5</v>
      </c>
      <c r="C540" s="19" t="s">
        <v>21</v>
      </c>
      <c r="D540" s="20" t="s">
        <v>1</v>
      </c>
      <c r="E540" s="20" t="s">
        <v>110</v>
      </c>
      <c r="F540" s="20" t="s">
        <v>137</v>
      </c>
      <c r="G540" s="20">
        <v>2022</v>
      </c>
      <c r="H540" s="40">
        <v>58.9</v>
      </c>
    </row>
    <row r="541" spans="1:8" x14ac:dyDescent="0.2">
      <c r="A541" s="20" t="str">
        <f>+IFERROR(VLOOKUP(C541,Tabella4[#All],3,FALSE),"")</f>
        <v>Expenditure</v>
      </c>
      <c r="B541" s="19" t="str">
        <f>+IFERROR(IF(VLOOKUP(C541,Tabella4[#All],2,FALSE)=0,"",VLOOKUP(C541,Tabella4[#All],2,FALSE)),"")</f>
        <v>E.5</v>
      </c>
      <c r="C541" s="19" t="s">
        <v>21</v>
      </c>
      <c r="D541" s="20" t="s">
        <v>1</v>
      </c>
      <c r="E541" s="20" t="s">
        <v>58</v>
      </c>
      <c r="F541" s="20" t="s">
        <v>138</v>
      </c>
      <c r="G541" s="20">
        <v>2022</v>
      </c>
      <c r="H541" s="40">
        <v>47</v>
      </c>
    </row>
    <row r="542" spans="1:8" x14ac:dyDescent="0.2">
      <c r="A542" s="20" t="str">
        <f>+IFERROR(VLOOKUP(C542,Tabella4[#All],3,FALSE),"")</f>
        <v>Expenditure</v>
      </c>
      <c r="B542" s="19" t="str">
        <f>+IFERROR(IF(VLOOKUP(C542,Tabella4[#All],2,FALSE)=0,"",VLOOKUP(C542,Tabella4[#All],2,FALSE)),"")</f>
        <v>E.5</v>
      </c>
      <c r="C542" s="19" t="s">
        <v>21</v>
      </c>
      <c r="D542" s="20" t="s">
        <v>1</v>
      </c>
      <c r="E542" s="20" t="s">
        <v>48</v>
      </c>
      <c r="F542" s="20" t="s">
        <v>139</v>
      </c>
      <c r="G542" s="20">
        <v>2022</v>
      </c>
      <c r="H542" s="40">
        <v>97.2</v>
      </c>
    </row>
    <row r="543" spans="1:8" x14ac:dyDescent="0.2">
      <c r="A543" s="20" t="str">
        <f>+IFERROR(VLOOKUP(C543,Tabella4[#All],3,FALSE),"")</f>
        <v>Expenditure</v>
      </c>
      <c r="B543" s="19" t="str">
        <f>+IFERROR(IF(VLOOKUP(C543,Tabella4[#All],2,FALSE)=0,"",VLOOKUP(C543,Tabella4[#All],2,FALSE)),"")</f>
        <v>E.5</v>
      </c>
      <c r="C543" s="19" t="s">
        <v>21</v>
      </c>
      <c r="D543" s="20" t="s">
        <v>1</v>
      </c>
      <c r="E543" s="20" t="s">
        <v>51</v>
      </c>
      <c r="F543" s="20" t="s">
        <v>140</v>
      </c>
      <c r="G543" s="20">
        <v>2022</v>
      </c>
      <c r="H543" s="40">
        <v>38.1</v>
      </c>
    </row>
    <row r="544" spans="1:8" x14ac:dyDescent="0.2">
      <c r="A544" s="20" t="str">
        <f>+IFERROR(VLOOKUP(C544,Tabella4[#All],3,FALSE),"")</f>
        <v>Expenditure</v>
      </c>
      <c r="B544" s="19" t="str">
        <f>+IFERROR(IF(VLOOKUP(C544,Tabella4[#All],2,FALSE)=0,"",VLOOKUP(C544,Tabella4[#All],2,FALSE)),"")</f>
        <v>E.5</v>
      </c>
      <c r="C544" s="19" t="s">
        <v>21</v>
      </c>
      <c r="D544" s="20" t="s">
        <v>1</v>
      </c>
      <c r="E544" s="20" t="s">
        <v>59</v>
      </c>
      <c r="F544" s="20" t="s">
        <v>141</v>
      </c>
      <c r="G544" s="20">
        <v>2022</v>
      </c>
      <c r="H544" s="42"/>
    </row>
    <row r="545" spans="1:8" x14ac:dyDescent="0.2">
      <c r="A545" s="20" t="str">
        <f>+IFERROR(VLOOKUP(C545,Tabella4[#All],3,FALSE),"")</f>
        <v>Expenditure</v>
      </c>
      <c r="B545" s="19" t="str">
        <f>+IFERROR(IF(VLOOKUP(C545,Tabella4[#All],2,FALSE)=0,"",VLOOKUP(C545,Tabella4[#All],2,FALSE)),"")</f>
        <v>E.5</v>
      </c>
      <c r="C545" s="19" t="s">
        <v>21</v>
      </c>
      <c r="D545" s="20" t="s">
        <v>1</v>
      </c>
      <c r="E545" s="20" t="s">
        <v>59</v>
      </c>
      <c r="F545" s="20" t="s">
        <v>141</v>
      </c>
      <c r="G545" s="20">
        <v>2022</v>
      </c>
      <c r="H545" s="40"/>
    </row>
    <row r="546" spans="1:8" x14ac:dyDescent="0.2">
      <c r="A546" s="20" t="str">
        <f>+IFERROR(VLOOKUP(C546,Tabella4[#All],3,FALSE),"")</f>
        <v>Expenditure</v>
      </c>
      <c r="B546" s="19" t="str">
        <f>+IFERROR(IF(VLOOKUP(C546,Tabella4[#All],2,FALSE)=0,"",VLOOKUP(C546,Tabella4[#All],2,FALSE)),"")</f>
        <v>E.5</v>
      </c>
      <c r="C546" s="19" t="s">
        <v>21</v>
      </c>
      <c r="D546" s="20" t="s">
        <v>1</v>
      </c>
      <c r="E546" s="20" t="s">
        <v>52</v>
      </c>
      <c r="F546" s="20" t="s">
        <v>143</v>
      </c>
      <c r="G546" s="20">
        <v>2022</v>
      </c>
      <c r="H546" s="40">
        <v>177.2</v>
      </c>
    </row>
    <row r="547" spans="1:8" x14ac:dyDescent="0.2">
      <c r="A547" s="20" t="str">
        <f>+IFERROR(VLOOKUP(C547,Tabella4[#All],3,FALSE),"")</f>
        <v>Expenditure</v>
      </c>
      <c r="B547" s="19" t="str">
        <f>+IFERROR(IF(VLOOKUP(C547,Tabella4[#All],2,FALSE)=0,"",VLOOKUP(C547,Tabella4[#All],2,FALSE)),"")</f>
        <v>E.5</v>
      </c>
      <c r="C547" s="19" t="s">
        <v>21</v>
      </c>
      <c r="D547" s="20" t="s">
        <v>1</v>
      </c>
      <c r="E547" s="20" t="s">
        <v>53</v>
      </c>
      <c r="F547" s="20" t="s">
        <v>142</v>
      </c>
      <c r="G547" s="20">
        <v>2022</v>
      </c>
      <c r="H547" s="40">
        <v>83</v>
      </c>
    </row>
    <row r="548" spans="1:8" x14ac:dyDescent="0.2">
      <c r="A548" s="20" t="str">
        <f>+IFERROR(VLOOKUP(C548,Tabella4[#All],3,FALSE),"")</f>
        <v>Expenditure</v>
      </c>
      <c r="B548" s="19" t="str">
        <f>+IFERROR(IF(VLOOKUP(C548,Tabella4[#All],2,FALSE)=0,"",VLOOKUP(C548,Tabella4[#All],2,FALSE)),"")</f>
        <v>E.5</v>
      </c>
      <c r="C548" s="19" t="s">
        <v>21</v>
      </c>
      <c r="D548" s="20" t="s">
        <v>1</v>
      </c>
      <c r="E548" s="20" t="s">
        <v>60</v>
      </c>
      <c r="F548" s="20" t="s">
        <v>144</v>
      </c>
      <c r="G548" s="20">
        <v>2022</v>
      </c>
      <c r="H548" s="42">
        <v>27.1</v>
      </c>
    </row>
    <row r="549" spans="1:8" x14ac:dyDescent="0.2">
      <c r="A549" s="20" t="str">
        <f>+IFERROR(VLOOKUP(C549,Tabella4[#All],3,FALSE),"")</f>
        <v>Expenditure</v>
      </c>
      <c r="B549" s="19" t="str">
        <f>+IFERROR(IF(VLOOKUP(C549,Tabella4[#All],2,FALSE)=0,"",VLOOKUP(C549,Tabella4[#All],2,FALSE)),"")</f>
        <v>E.5</v>
      </c>
      <c r="C549" s="19" t="s">
        <v>21</v>
      </c>
      <c r="D549" s="20" t="s">
        <v>1</v>
      </c>
      <c r="E549" s="20" t="s">
        <v>55</v>
      </c>
      <c r="F549" s="20" t="s">
        <v>145</v>
      </c>
      <c r="G549" s="20">
        <v>2022</v>
      </c>
      <c r="H549" s="42">
        <v>52</v>
      </c>
    </row>
    <row r="550" spans="1:8" x14ac:dyDescent="0.2">
      <c r="A550" s="20" t="str">
        <f>+IFERROR(VLOOKUP(C550,Tabella4[#All],3,FALSE),"")</f>
        <v>Expenditure</v>
      </c>
      <c r="B550" s="19" t="str">
        <f>+IFERROR(IF(VLOOKUP(C550,Tabella4[#All],2,FALSE)=0,"",VLOOKUP(C550,Tabella4[#All],2,FALSE)),"")</f>
        <v>E.5</v>
      </c>
      <c r="C550" s="19" t="s">
        <v>21</v>
      </c>
      <c r="D550" s="20" t="s">
        <v>1</v>
      </c>
      <c r="E550" s="20" t="s">
        <v>49</v>
      </c>
      <c r="F550" s="20" t="s">
        <v>146</v>
      </c>
      <c r="G550" s="20">
        <v>2022</v>
      </c>
      <c r="H550" s="42">
        <v>39.700000000000003</v>
      </c>
    </row>
    <row r="551" spans="1:8" x14ac:dyDescent="0.2">
      <c r="A551" s="20" t="str">
        <f>+IFERROR(VLOOKUP(C551,Tabella4[#All],3,FALSE),"")</f>
        <v>Expenditure</v>
      </c>
      <c r="B551" s="19" t="str">
        <f>+IFERROR(IF(VLOOKUP(C551,Tabella4[#All],2,FALSE)=0,"",VLOOKUP(C551,Tabella4[#All],2,FALSE)),"")</f>
        <v>E.5</v>
      </c>
      <c r="C551" s="19" t="s">
        <v>21</v>
      </c>
      <c r="D551" s="20" t="s">
        <v>1</v>
      </c>
      <c r="E551" s="20" t="s">
        <v>57</v>
      </c>
      <c r="F551" s="20" t="s">
        <v>147</v>
      </c>
      <c r="G551" s="20">
        <v>2022</v>
      </c>
      <c r="H551" s="42">
        <v>49.9</v>
      </c>
    </row>
    <row r="552" spans="1:8" x14ac:dyDescent="0.2">
      <c r="A552" s="20" t="str">
        <f>+IFERROR(VLOOKUP(C552,Tabella4[#All],3,FALSE),"")</f>
        <v>Expenditure</v>
      </c>
      <c r="B552" s="19" t="str">
        <f>+IFERROR(IF(VLOOKUP(C552,Tabella4[#All],2,FALSE)=0,"",VLOOKUP(C552,Tabella4[#All],2,FALSE)),"")</f>
        <v>E.5</v>
      </c>
      <c r="C552" s="19" t="s">
        <v>21</v>
      </c>
      <c r="D552" s="20" t="s">
        <v>1</v>
      </c>
      <c r="E552" s="20" t="s">
        <v>61</v>
      </c>
      <c r="F552" s="20" t="s">
        <v>148</v>
      </c>
      <c r="G552" s="20">
        <v>2022</v>
      </c>
      <c r="H552" s="42">
        <v>63.2</v>
      </c>
    </row>
    <row r="553" spans="1:8" x14ac:dyDescent="0.2">
      <c r="A553" s="20" t="str">
        <f>+IFERROR(VLOOKUP(C553,Tabella4[#All],3,FALSE),"")</f>
        <v>Expenditure</v>
      </c>
      <c r="B553" s="19" t="str">
        <f>+IFERROR(IF(VLOOKUP(C553,Tabella4[#All],2,FALSE)=0,"",VLOOKUP(C553,Tabella4[#All],2,FALSE)),"")</f>
        <v>E.5</v>
      </c>
      <c r="C553" s="19" t="s">
        <v>21</v>
      </c>
      <c r="D553" s="20" t="s">
        <v>1</v>
      </c>
      <c r="E553" s="20" t="s">
        <v>62</v>
      </c>
      <c r="F553" s="20" t="s">
        <v>149</v>
      </c>
      <c r="G553" s="20">
        <v>2022</v>
      </c>
      <c r="H553" s="42"/>
    </row>
    <row r="554" spans="1:8" x14ac:dyDescent="0.2">
      <c r="A554" s="20" t="str">
        <f>+IFERROR(VLOOKUP(C554,Tabella4[#All],3,FALSE),"")</f>
        <v>Expenditure</v>
      </c>
      <c r="B554" s="19" t="str">
        <f>+IFERROR(IF(VLOOKUP(C554,Tabella4[#All],2,FALSE)=0,"",VLOOKUP(C554,Tabella4[#All],2,FALSE)),"")</f>
        <v>E.5.1</v>
      </c>
      <c r="C554" s="19" t="s">
        <v>22</v>
      </c>
      <c r="D554" s="20" t="s">
        <v>1</v>
      </c>
      <c r="E554" s="20" t="s">
        <v>54</v>
      </c>
      <c r="F554" s="20" t="s">
        <v>128</v>
      </c>
      <c r="G554" s="20">
        <v>2022</v>
      </c>
      <c r="H554" s="42">
        <v>45.9</v>
      </c>
    </row>
    <row r="555" spans="1:8" x14ac:dyDescent="0.2">
      <c r="A555" s="20" t="str">
        <f>+IFERROR(VLOOKUP(C555,Tabella4[#All],3,FALSE),"")</f>
        <v>Expenditure</v>
      </c>
      <c r="B555" s="19" t="str">
        <f>+IFERROR(IF(VLOOKUP(C555,Tabella4[#All],2,FALSE)=0,"",VLOOKUP(C555,Tabella4[#All],2,FALSE)),"")</f>
        <v>E.5.1</v>
      </c>
      <c r="C555" s="19" t="s">
        <v>22</v>
      </c>
      <c r="D555" s="20" t="s">
        <v>1</v>
      </c>
      <c r="E555" s="20" t="s">
        <v>45</v>
      </c>
      <c r="F555" s="20" t="s">
        <v>129</v>
      </c>
      <c r="G555" s="20">
        <v>2022</v>
      </c>
      <c r="H555" s="42">
        <v>73.5</v>
      </c>
    </row>
    <row r="556" spans="1:8" x14ac:dyDescent="0.2">
      <c r="A556" s="20" t="str">
        <f>+IFERROR(VLOOKUP(C556,Tabella4[#All],3,FALSE),"")</f>
        <v>Expenditure</v>
      </c>
      <c r="B556" s="19" t="str">
        <f>+IFERROR(IF(VLOOKUP(C556,Tabella4[#All],2,FALSE)=0,"",VLOOKUP(C556,Tabella4[#All],2,FALSE)),"")</f>
        <v>E.5.1</v>
      </c>
      <c r="C556" s="19" t="s">
        <v>22</v>
      </c>
      <c r="D556" s="20" t="s">
        <v>1</v>
      </c>
      <c r="E556" s="20" t="s">
        <v>46</v>
      </c>
      <c r="F556" s="20" t="s">
        <v>130</v>
      </c>
      <c r="G556" s="20">
        <v>2022</v>
      </c>
      <c r="H556" s="42">
        <v>33.9</v>
      </c>
    </row>
    <row r="557" spans="1:8" x14ac:dyDescent="0.2">
      <c r="A557" s="20" t="str">
        <f>+IFERROR(VLOOKUP(C557,Tabella4[#All],3,FALSE),"")</f>
        <v>Expenditure</v>
      </c>
      <c r="B557" s="19" t="str">
        <f>+IFERROR(IF(VLOOKUP(C557,Tabella4[#All],2,FALSE)=0,"",VLOOKUP(C557,Tabella4[#All],2,FALSE)),"")</f>
        <v>E.5.1</v>
      </c>
      <c r="C557" s="19" t="s">
        <v>22</v>
      </c>
      <c r="D557" s="20" t="s">
        <v>1</v>
      </c>
      <c r="E557" s="20" t="s">
        <v>44</v>
      </c>
      <c r="F557" s="20" t="s">
        <v>131</v>
      </c>
      <c r="G557" s="20">
        <v>2022</v>
      </c>
      <c r="H557" s="42"/>
    </row>
    <row r="558" spans="1:8" x14ac:dyDescent="0.2">
      <c r="A558" s="20" t="str">
        <f>+IFERROR(VLOOKUP(C558,Tabella4[#All],3,FALSE),"")</f>
        <v>Expenditure</v>
      </c>
      <c r="B558" s="19" t="str">
        <f>+IFERROR(IF(VLOOKUP(C558,Tabella4[#All],2,FALSE)=0,"",VLOOKUP(C558,Tabella4[#All],2,FALSE)),"")</f>
        <v>E.5.1</v>
      </c>
      <c r="C558" s="19" t="s">
        <v>22</v>
      </c>
      <c r="D558" s="20" t="s">
        <v>1</v>
      </c>
      <c r="E558" s="20" t="s">
        <v>42</v>
      </c>
      <c r="F558" s="20" t="s">
        <v>133</v>
      </c>
      <c r="G558" s="20">
        <v>2022</v>
      </c>
      <c r="H558" s="42">
        <v>40.5</v>
      </c>
    </row>
    <row r="559" spans="1:8" x14ac:dyDescent="0.2">
      <c r="A559" s="20" t="str">
        <f>+IFERROR(VLOOKUP(C559,Tabella4[#All],3,FALSE),"")</f>
        <v>Expenditure</v>
      </c>
      <c r="B559" s="19" t="str">
        <f>+IFERROR(IF(VLOOKUP(C559,Tabella4[#All],2,FALSE)=0,"",VLOOKUP(C559,Tabella4[#All],2,FALSE)),"")</f>
        <v>E.5.1</v>
      </c>
      <c r="C559" s="19" t="s">
        <v>22</v>
      </c>
      <c r="D559" s="20" t="s">
        <v>1</v>
      </c>
      <c r="E559" s="20" t="s">
        <v>43</v>
      </c>
      <c r="F559" s="20" t="s">
        <v>132</v>
      </c>
      <c r="G559" s="20">
        <v>2022</v>
      </c>
      <c r="H559" s="42"/>
    </row>
    <row r="560" spans="1:8" x14ac:dyDescent="0.2">
      <c r="A560" s="20" t="str">
        <f>+IFERROR(VLOOKUP(C560,Tabella4[#All],3,FALSE),"")</f>
        <v>Expenditure</v>
      </c>
      <c r="B560" s="19" t="str">
        <f>+IFERROR(IF(VLOOKUP(C560,Tabella4[#All],2,FALSE)=0,"",VLOOKUP(C560,Tabella4[#All],2,FALSE)),"")</f>
        <v>E.5.1</v>
      </c>
      <c r="C560" s="19" t="s">
        <v>22</v>
      </c>
      <c r="D560" s="20" t="s">
        <v>1</v>
      </c>
      <c r="E560" s="20" t="s">
        <v>56</v>
      </c>
      <c r="F560" s="20" t="s">
        <v>134</v>
      </c>
      <c r="G560" s="20">
        <v>2022</v>
      </c>
      <c r="H560" s="42">
        <v>33.1</v>
      </c>
    </row>
    <row r="561" spans="1:8" x14ac:dyDescent="0.2">
      <c r="A561" s="20" t="str">
        <f>+IFERROR(VLOOKUP(C561,Tabella4[#All],3,FALSE),"")</f>
        <v>Expenditure</v>
      </c>
      <c r="B561" s="19" t="str">
        <f>+IFERROR(IF(VLOOKUP(C561,Tabella4[#All],2,FALSE)=0,"",VLOOKUP(C561,Tabella4[#All],2,FALSE)),"")</f>
        <v>E.5.1</v>
      </c>
      <c r="C561" s="19" t="s">
        <v>22</v>
      </c>
      <c r="D561" s="20" t="s">
        <v>1</v>
      </c>
      <c r="E561" s="20" t="s">
        <v>50</v>
      </c>
      <c r="F561" s="20" t="s">
        <v>135</v>
      </c>
      <c r="G561" s="20">
        <v>2022</v>
      </c>
      <c r="H561" s="42">
        <v>29</v>
      </c>
    </row>
    <row r="562" spans="1:8" x14ac:dyDescent="0.2">
      <c r="A562" s="20" t="str">
        <f>+IFERROR(VLOOKUP(C562,Tabella4[#All],3,FALSE),"")</f>
        <v>Expenditure</v>
      </c>
      <c r="B562" s="19" t="str">
        <f>+IFERROR(IF(VLOOKUP(C562,Tabella4[#All],2,FALSE)=0,"",VLOOKUP(C562,Tabella4[#All],2,FALSE)),"")</f>
        <v>E.5.1</v>
      </c>
      <c r="C562" s="19" t="s">
        <v>22</v>
      </c>
      <c r="D562" s="20" t="s">
        <v>1</v>
      </c>
      <c r="E562" s="20" t="s">
        <v>47</v>
      </c>
      <c r="F562" s="20" t="s">
        <v>136</v>
      </c>
      <c r="G562" s="20">
        <v>2022</v>
      </c>
      <c r="H562" s="42">
        <v>37.6</v>
      </c>
    </row>
    <row r="563" spans="1:8" x14ac:dyDescent="0.2">
      <c r="A563" s="20" t="str">
        <f>+IFERROR(VLOOKUP(C563,Tabella4[#All],3,FALSE),"")</f>
        <v>Expenditure</v>
      </c>
      <c r="B563" s="19" t="str">
        <f>+IFERROR(IF(VLOOKUP(C563,Tabella4[#All],2,FALSE)=0,"",VLOOKUP(C563,Tabella4[#All],2,FALSE)),"")</f>
        <v>E.5.1</v>
      </c>
      <c r="C563" s="19" t="s">
        <v>22</v>
      </c>
      <c r="D563" s="20" t="s">
        <v>1</v>
      </c>
      <c r="E563" s="20" t="s">
        <v>110</v>
      </c>
      <c r="F563" s="20" t="s">
        <v>137</v>
      </c>
      <c r="G563" s="20">
        <v>2022</v>
      </c>
      <c r="H563" s="42">
        <v>45.1</v>
      </c>
    </row>
    <row r="564" spans="1:8" x14ac:dyDescent="0.2">
      <c r="A564" s="20" t="str">
        <f>+IFERROR(VLOOKUP(C564,Tabella4[#All],3,FALSE),"")</f>
        <v>Expenditure</v>
      </c>
      <c r="B564" s="19" t="str">
        <f>+IFERROR(IF(VLOOKUP(C564,Tabella4[#All],2,FALSE)=0,"",VLOOKUP(C564,Tabella4[#All],2,FALSE)),"")</f>
        <v>E.5.1</v>
      </c>
      <c r="C564" s="19" t="s">
        <v>22</v>
      </c>
      <c r="D564" s="20" t="s">
        <v>1</v>
      </c>
      <c r="E564" s="20" t="s">
        <v>58</v>
      </c>
      <c r="F564" s="20" t="s">
        <v>138</v>
      </c>
      <c r="G564" s="20">
        <v>2022</v>
      </c>
      <c r="H564" s="42">
        <v>32.200000000000003</v>
      </c>
    </row>
    <row r="565" spans="1:8" x14ac:dyDescent="0.2">
      <c r="A565" s="20" t="str">
        <f>+IFERROR(VLOOKUP(C565,Tabella4[#All],3,FALSE),"")</f>
        <v>Expenditure</v>
      </c>
      <c r="B565" s="19" t="str">
        <f>+IFERROR(IF(VLOOKUP(C565,Tabella4[#All],2,FALSE)=0,"",VLOOKUP(C565,Tabella4[#All],2,FALSE)),"")</f>
        <v>E.5.1</v>
      </c>
      <c r="C565" s="19" t="s">
        <v>22</v>
      </c>
      <c r="D565" s="20" t="s">
        <v>1</v>
      </c>
      <c r="E565" s="20" t="s">
        <v>48</v>
      </c>
      <c r="F565" s="20" t="s">
        <v>139</v>
      </c>
      <c r="G565" s="20">
        <v>2022</v>
      </c>
      <c r="H565" s="42">
        <v>30.1</v>
      </c>
    </row>
    <row r="566" spans="1:8" x14ac:dyDescent="0.2">
      <c r="A566" s="20" t="str">
        <f>+IFERROR(VLOOKUP(C566,Tabella4[#All],3,FALSE),"")</f>
        <v>Expenditure</v>
      </c>
      <c r="B566" s="19" t="str">
        <f>+IFERROR(IF(VLOOKUP(C566,Tabella4[#All],2,FALSE)=0,"",VLOOKUP(C566,Tabella4[#All],2,FALSE)),"")</f>
        <v>E.5.1</v>
      </c>
      <c r="C566" s="19" t="s">
        <v>22</v>
      </c>
      <c r="D566" s="20" t="s">
        <v>1</v>
      </c>
      <c r="E566" s="20" t="s">
        <v>51</v>
      </c>
      <c r="F566" s="20" t="s">
        <v>140</v>
      </c>
      <c r="G566" s="20">
        <v>2022</v>
      </c>
      <c r="H566" s="42">
        <v>31.3</v>
      </c>
    </row>
    <row r="567" spans="1:8" x14ac:dyDescent="0.2">
      <c r="A567" s="20" t="str">
        <f>+IFERROR(VLOOKUP(C567,Tabella4[#All],3,FALSE),"")</f>
        <v>Expenditure</v>
      </c>
      <c r="B567" s="19" t="str">
        <f>+IFERROR(IF(VLOOKUP(C567,Tabella4[#All],2,FALSE)=0,"",VLOOKUP(C567,Tabella4[#All],2,FALSE)),"")</f>
        <v>E.5.1</v>
      </c>
      <c r="C567" s="19" t="s">
        <v>22</v>
      </c>
      <c r="D567" s="20" t="s">
        <v>1</v>
      </c>
      <c r="E567" s="20" t="s">
        <v>59</v>
      </c>
      <c r="F567" s="20" t="s">
        <v>141</v>
      </c>
      <c r="G567" s="20">
        <v>2022</v>
      </c>
      <c r="H567" s="42"/>
    </row>
    <row r="568" spans="1:8" x14ac:dyDescent="0.2">
      <c r="A568" s="20" t="str">
        <f>+IFERROR(VLOOKUP(C568,Tabella4[#All],3,FALSE),"")</f>
        <v>Expenditure</v>
      </c>
      <c r="B568" s="19" t="str">
        <f>+IFERROR(IF(VLOOKUP(C568,Tabella4[#All],2,FALSE)=0,"",VLOOKUP(C568,Tabella4[#All],2,FALSE)),"")</f>
        <v>E.5.1</v>
      </c>
      <c r="C568" s="19" t="s">
        <v>22</v>
      </c>
      <c r="D568" s="20" t="s">
        <v>1</v>
      </c>
      <c r="E568" s="20" t="s">
        <v>59</v>
      </c>
      <c r="F568" s="20" t="s">
        <v>141</v>
      </c>
      <c r="G568" s="20">
        <v>2022</v>
      </c>
      <c r="H568" s="42"/>
    </row>
    <row r="569" spans="1:8" x14ac:dyDescent="0.2">
      <c r="A569" s="20" t="str">
        <f>+IFERROR(VLOOKUP(C569,Tabella4[#All],3,FALSE),"")</f>
        <v>Expenditure</v>
      </c>
      <c r="B569" s="19" t="str">
        <f>+IFERROR(IF(VLOOKUP(C569,Tabella4[#All],2,FALSE)=0,"",VLOOKUP(C569,Tabella4[#All],2,FALSE)),"")</f>
        <v>E.5.1</v>
      </c>
      <c r="C569" s="19" t="s">
        <v>22</v>
      </c>
      <c r="D569" s="20" t="s">
        <v>1</v>
      </c>
      <c r="E569" s="20" t="s">
        <v>52</v>
      </c>
      <c r="F569" s="20" t="s">
        <v>143</v>
      </c>
      <c r="G569" s="20">
        <v>2022</v>
      </c>
      <c r="H569" s="42">
        <v>34.299999999999997</v>
      </c>
    </row>
    <row r="570" spans="1:8" x14ac:dyDescent="0.2">
      <c r="A570" s="20" t="str">
        <f>+IFERROR(VLOOKUP(C570,Tabella4[#All],3,FALSE),"")</f>
        <v>Expenditure</v>
      </c>
      <c r="B570" s="19" t="str">
        <f>+IFERROR(IF(VLOOKUP(C570,Tabella4[#All],2,FALSE)=0,"",VLOOKUP(C570,Tabella4[#All],2,FALSE)),"")</f>
        <v>E.5.1</v>
      </c>
      <c r="C570" s="19" t="s">
        <v>22</v>
      </c>
      <c r="D570" s="20" t="s">
        <v>1</v>
      </c>
      <c r="E570" s="20" t="s">
        <v>53</v>
      </c>
      <c r="F570" s="20" t="s">
        <v>142</v>
      </c>
      <c r="G570" s="20">
        <v>2022</v>
      </c>
      <c r="H570" s="42">
        <v>64.8</v>
      </c>
    </row>
    <row r="571" spans="1:8" x14ac:dyDescent="0.2">
      <c r="A571" s="20" t="str">
        <f>+IFERROR(VLOOKUP(C571,Tabella4[#All],3,FALSE),"")</f>
        <v>Expenditure</v>
      </c>
      <c r="B571" s="19" t="str">
        <f>+IFERROR(IF(VLOOKUP(C571,Tabella4[#All],2,FALSE)=0,"",VLOOKUP(C571,Tabella4[#All],2,FALSE)),"")</f>
        <v>E.5.1</v>
      </c>
      <c r="C571" s="19" t="s">
        <v>22</v>
      </c>
      <c r="D571" s="20" t="s">
        <v>1</v>
      </c>
      <c r="E571" s="20" t="s">
        <v>60</v>
      </c>
      <c r="F571" s="20" t="s">
        <v>144</v>
      </c>
      <c r="G571" s="20">
        <v>2022</v>
      </c>
      <c r="H571" s="42">
        <v>17.899999999999999</v>
      </c>
    </row>
    <row r="572" spans="1:8" x14ac:dyDescent="0.2">
      <c r="A572" s="20" t="str">
        <f>+IFERROR(VLOOKUP(C572,Tabella4[#All],3,FALSE),"")</f>
        <v>Expenditure</v>
      </c>
      <c r="B572" s="19" t="str">
        <f>+IFERROR(IF(VLOOKUP(C572,Tabella4[#All],2,FALSE)=0,"",VLOOKUP(C572,Tabella4[#All],2,FALSE)),"")</f>
        <v>E.5.1</v>
      </c>
      <c r="C572" s="19" t="s">
        <v>22</v>
      </c>
      <c r="D572" s="20" t="s">
        <v>1</v>
      </c>
      <c r="E572" s="20" t="s">
        <v>55</v>
      </c>
      <c r="F572" s="20" t="s">
        <v>145</v>
      </c>
      <c r="G572" s="20">
        <v>2022</v>
      </c>
      <c r="H572" s="42">
        <v>42.6</v>
      </c>
    </row>
    <row r="573" spans="1:8" x14ac:dyDescent="0.2">
      <c r="A573" s="20" t="str">
        <f>+IFERROR(VLOOKUP(C573,Tabella4[#All],3,FALSE),"")</f>
        <v>Expenditure</v>
      </c>
      <c r="B573" s="19" t="str">
        <f>+IFERROR(IF(VLOOKUP(C573,Tabella4[#All],2,FALSE)=0,"",VLOOKUP(C573,Tabella4[#All],2,FALSE)),"")</f>
        <v>E.5.1</v>
      </c>
      <c r="C573" s="19" t="s">
        <v>22</v>
      </c>
      <c r="D573" s="20" t="s">
        <v>1</v>
      </c>
      <c r="E573" s="20" t="s">
        <v>49</v>
      </c>
      <c r="F573" s="20" t="s">
        <v>146</v>
      </c>
      <c r="G573" s="20">
        <v>2022</v>
      </c>
      <c r="H573" s="42">
        <v>33.5</v>
      </c>
    </row>
    <row r="574" spans="1:8" x14ac:dyDescent="0.2">
      <c r="A574" s="20" t="str">
        <f>+IFERROR(VLOOKUP(C574,Tabella4[#All],3,FALSE),"")</f>
        <v>Expenditure</v>
      </c>
      <c r="B574" s="19" t="str">
        <f>+IFERROR(IF(VLOOKUP(C574,Tabella4[#All],2,FALSE)=0,"",VLOOKUP(C574,Tabella4[#All],2,FALSE)),"")</f>
        <v>E.5.1</v>
      </c>
      <c r="C574" s="19" t="s">
        <v>22</v>
      </c>
      <c r="D574" s="20" t="s">
        <v>1</v>
      </c>
      <c r="E574" s="20" t="s">
        <v>57</v>
      </c>
      <c r="F574" s="20" t="s">
        <v>147</v>
      </c>
      <c r="G574" s="20">
        <v>2022</v>
      </c>
      <c r="H574" s="42">
        <v>33.4</v>
      </c>
    </row>
    <row r="575" spans="1:8" x14ac:dyDescent="0.2">
      <c r="A575" s="20" t="str">
        <f>+IFERROR(VLOOKUP(C575,Tabella4[#All],3,FALSE),"")</f>
        <v>Expenditure</v>
      </c>
      <c r="B575" s="19" t="str">
        <f>+IFERROR(IF(VLOOKUP(C575,Tabella4[#All],2,FALSE)=0,"",VLOOKUP(C575,Tabella4[#All],2,FALSE)),"")</f>
        <v>E.5.1</v>
      </c>
      <c r="C575" s="19" t="s">
        <v>22</v>
      </c>
      <c r="D575" s="20" t="s">
        <v>1</v>
      </c>
      <c r="E575" s="20" t="s">
        <v>61</v>
      </c>
      <c r="F575" s="20" t="s">
        <v>148</v>
      </c>
      <c r="G575" s="20">
        <v>2022</v>
      </c>
      <c r="H575" s="42">
        <v>43.4</v>
      </c>
    </row>
    <row r="576" spans="1:8" x14ac:dyDescent="0.2">
      <c r="A576" s="20" t="str">
        <f>+IFERROR(VLOOKUP(C576,Tabella4[#All],3,FALSE),"")</f>
        <v>Expenditure</v>
      </c>
      <c r="B576" s="19" t="str">
        <f>+IFERROR(IF(VLOOKUP(C576,Tabella4[#All],2,FALSE)=0,"",VLOOKUP(C576,Tabella4[#All],2,FALSE)),"")</f>
        <v>E.5.1</v>
      </c>
      <c r="C576" s="19" t="s">
        <v>22</v>
      </c>
      <c r="D576" s="20" t="s">
        <v>1</v>
      </c>
      <c r="E576" s="20" t="s">
        <v>62</v>
      </c>
      <c r="F576" s="20" t="s">
        <v>149</v>
      </c>
      <c r="G576" s="20">
        <v>2022</v>
      </c>
      <c r="H576" s="42"/>
    </row>
    <row r="577" spans="1:8" x14ac:dyDescent="0.2">
      <c r="A577" s="20" t="str">
        <f>+IFERROR(VLOOKUP(C577,Tabella4[#All],3,FALSE),"")</f>
        <v>Expenditure</v>
      </c>
      <c r="B577" s="19" t="str">
        <f>+IFERROR(IF(VLOOKUP(C577,Tabella4[#All],2,FALSE)=0,"",VLOOKUP(C577,Tabella4[#All],2,FALSE)),"")</f>
        <v>E.5.2</v>
      </c>
      <c r="C577" s="19" t="s">
        <v>23</v>
      </c>
      <c r="D577" s="20" t="s">
        <v>1</v>
      </c>
      <c r="E577" s="20" t="s">
        <v>54</v>
      </c>
      <c r="F577" s="20" t="s">
        <v>128</v>
      </c>
      <c r="G577" s="20">
        <v>2022</v>
      </c>
      <c r="H577" s="42">
        <v>15.7</v>
      </c>
    </row>
    <row r="578" spans="1:8" x14ac:dyDescent="0.2">
      <c r="A578" s="20" t="str">
        <f>+IFERROR(VLOOKUP(C578,Tabella4[#All],3,FALSE),"")</f>
        <v>Expenditure</v>
      </c>
      <c r="B578" s="19" t="str">
        <f>+IFERROR(IF(VLOOKUP(C578,Tabella4[#All],2,FALSE)=0,"",VLOOKUP(C578,Tabella4[#All],2,FALSE)),"")</f>
        <v>E.5.2</v>
      </c>
      <c r="C578" s="19" t="s">
        <v>23</v>
      </c>
      <c r="D578" s="20" t="s">
        <v>1</v>
      </c>
      <c r="E578" s="20" t="s">
        <v>45</v>
      </c>
      <c r="F578" s="20" t="s">
        <v>129</v>
      </c>
      <c r="G578" s="20">
        <v>2022</v>
      </c>
      <c r="H578" s="42">
        <v>23.8</v>
      </c>
    </row>
    <row r="579" spans="1:8" x14ac:dyDescent="0.2">
      <c r="A579" s="20" t="str">
        <f>+IFERROR(VLOOKUP(C579,Tabella4[#All],3,FALSE),"")</f>
        <v>Expenditure</v>
      </c>
      <c r="B579" s="19" t="str">
        <f>+IFERROR(IF(VLOOKUP(C579,Tabella4[#All],2,FALSE)=0,"",VLOOKUP(C579,Tabella4[#All],2,FALSE)),"")</f>
        <v>E.5.2</v>
      </c>
      <c r="C579" s="19" t="s">
        <v>23</v>
      </c>
      <c r="D579" s="20" t="s">
        <v>1</v>
      </c>
      <c r="E579" s="20" t="s">
        <v>46</v>
      </c>
      <c r="F579" s="20" t="s">
        <v>130</v>
      </c>
      <c r="G579" s="20">
        <v>2022</v>
      </c>
      <c r="H579" s="42">
        <v>25</v>
      </c>
    </row>
    <row r="580" spans="1:8" x14ac:dyDescent="0.2">
      <c r="A580" s="20" t="str">
        <f>+IFERROR(VLOOKUP(C580,Tabella4[#All],3,FALSE),"")</f>
        <v>Expenditure</v>
      </c>
      <c r="B580" s="19" t="str">
        <f>+IFERROR(IF(VLOOKUP(C580,Tabella4[#All],2,FALSE)=0,"",VLOOKUP(C580,Tabella4[#All],2,FALSE)),"")</f>
        <v>E.5.2</v>
      </c>
      <c r="C580" s="19" t="s">
        <v>23</v>
      </c>
      <c r="D580" s="20" t="s">
        <v>1</v>
      </c>
      <c r="E580" s="20" t="s">
        <v>44</v>
      </c>
      <c r="F580" s="20" t="s">
        <v>131</v>
      </c>
      <c r="G580" s="20">
        <v>2022</v>
      </c>
      <c r="H580" s="42"/>
    </row>
    <row r="581" spans="1:8" x14ac:dyDescent="0.2">
      <c r="A581" s="20" t="str">
        <f>+IFERROR(VLOOKUP(C581,Tabella4[#All],3,FALSE),"")</f>
        <v>Expenditure</v>
      </c>
      <c r="B581" s="19" t="str">
        <f>+IFERROR(IF(VLOOKUP(C581,Tabella4[#All],2,FALSE)=0,"",VLOOKUP(C581,Tabella4[#All],2,FALSE)),"")</f>
        <v>E.5.2</v>
      </c>
      <c r="C581" s="19" t="s">
        <v>23</v>
      </c>
      <c r="D581" s="20" t="s">
        <v>1</v>
      </c>
      <c r="E581" s="20" t="s">
        <v>42</v>
      </c>
      <c r="F581" s="20" t="s">
        <v>133</v>
      </c>
      <c r="G581" s="20">
        <v>2022</v>
      </c>
      <c r="H581" s="42">
        <v>14</v>
      </c>
    </row>
    <row r="582" spans="1:8" x14ac:dyDescent="0.2">
      <c r="A582" s="20" t="str">
        <f>+IFERROR(VLOOKUP(C582,Tabella4[#All],3,FALSE),"")</f>
        <v>Expenditure</v>
      </c>
      <c r="B582" s="19" t="str">
        <f>+IFERROR(IF(VLOOKUP(C582,Tabella4[#All],2,FALSE)=0,"",VLOOKUP(C582,Tabella4[#All],2,FALSE)),"")</f>
        <v>E.5.2</v>
      </c>
      <c r="C582" s="19" t="s">
        <v>23</v>
      </c>
      <c r="D582" s="20" t="s">
        <v>1</v>
      </c>
      <c r="E582" s="20" t="s">
        <v>43</v>
      </c>
      <c r="F582" s="20" t="s">
        <v>132</v>
      </c>
      <c r="G582" s="20">
        <v>2022</v>
      </c>
      <c r="H582" s="42"/>
    </row>
    <row r="583" spans="1:8" x14ac:dyDescent="0.2">
      <c r="A583" s="20" t="str">
        <f>+IFERROR(VLOOKUP(C583,Tabella4[#All],3,FALSE),"")</f>
        <v>Expenditure</v>
      </c>
      <c r="B583" s="19" t="str">
        <f>+IFERROR(IF(VLOOKUP(C583,Tabella4[#All],2,FALSE)=0,"",VLOOKUP(C583,Tabella4[#All],2,FALSE)),"")</f>
        <v>E.5.2</v>
      </c>
      <c r="C583" s="19" t="s">
        <v>23</v>
      </c>
      <c r="D583" s="20" t="s">
        <v>1</v>
      </c>
      <c r="E583" s="20" t="s">
        <v>56</v>
      </c>
      <c r="F583" s="20" t="s">
        <v>134</v>
      </c>
      <c r="G583" s="20">
        <v>2022</v>
      </c>
      <c r="H583" s="42">
        <v>14.6</v>
      </c>
    </row>
    <row r="584" spans="1:8" x14ac:dyDescent="0.2">
      <c r="A584" s="20" t="str">
        <f>+IFERROR(VLOOKUP(C584,Tabella4[#All],3,FALSE),"")</f>
        <v>Expenditure</v>
      </c>
      <c r="B584" s="19" t="str">
        <f>+IFERROR(IF(VLOOKUP(C584,Tabella4[#All],2,FALSE)=0,"",VLOOKUP(C584,Tabella4[#All],2,FALSE)),"")</f>
        <v>E.5.2</v>
      </c>
      <c r="C584" s="19" t="s">
        <v>23</v>
      </c>
      <c r="D584" s="20" t="s">
        <v>1</v>
      </c>
      <c r="E584" s="20" t="s">
        <v>50</v>
      </c>
      <c r="F584" s="20" t="s">
        <v>135</v>
      </c>
      <c r="G584" s="20">
        <v>2022</v>
      </c>
      <c r="H584" s="42">
        <v>9.6</v>
      </c>
    </row>
    <row r="585" spans="1:8" x14ac:dyDescent="0.2">
      <c r="A585" s="20" t="str">
        <f>+IFERROR(VLOOKUP(C585,Tabella4[#All],3,FALSE),"")</f>
        <v>Expenditure</v>
      </c>
      <c r="B585" s="19" t="str">
        <f>+IFERROR(IF(VLOOKUP(C585,Tabella4[#All],2,FALSE)=0,"",VLOOKUP(C585,Tabella4[#All],2,FALSE)),"")</f>
        <v>E.5.2</v>
      </c>
      <c r="C585" s="19" t="s">
        <v>23</v>
      </c>
      <c r="D585" s="20" t="s">
        <v>1</v>
      </c>
      <c r="E585" s="20" t="s">
        <v>47</v>
      </c>
      <c r="F585" s="20" t="s">
        <v>136</v>
      </c>
      <c r="G585" s="20">
        <v>2022</v>
      </c>
      <c r="H585" s="42">
        <v>11.3</v>
      </c>
    </row>
    <row r="586" spans="1:8" x14ac:dyDescent="0.2">
      <c r="A586" s="20" t="str">
        <f>+IFERROR(VLOOKUP(C586,Tabella4[#All],3,FALSE),"")</f>
        <v>Expenditure</v>
      </c>
      <c r="B586" s="19" t="str">
        <f>+IFERROR(IF(VLOOKUP(C586,Tabella4[#All],2,FALSE)=0,"",VLOOKUP(C586,Tabella4[#All],2,FALSE)),"")</f>
        <v>E.5.2</v>
      </c>
      <c r="C586" s="19" t="s">
        <v>23</v>
      </c>
      <c r="D586" s="20" t="s">
        <v>1</v>
      </c>
      <c r="E586" s="20" t="s">
        <v>110</v>
      </c>
      <c r="F586" s="20" t="s">
        <v>137</v>
      </c>
      <c r="G586" s="20">
        <v>2022</v>
      </c>
      <c r="H586" s="42">
        <v>13.8</v>
      </c>
    </row>
    <row r="587" spans="1:8" x14ac:dyDescent="0.2">
      <c r="A587" s="20" t="str">
        <f>+IFERROR(VLOOKUP(C587,Tabella4[#All],3,FALSE),"")</f>
        <v>Expenditure</v>
      </c>
      <c r="B587" s="19" t="str">
        <f>+IFERROR(IF(VLOOKUP(C587,Tabella4[#All],2,FALSE)=0,"",VLOOKUP(C587,Tabella4[#All],2,FALSE)),"")</f>
        <v>E.5.2</v>
      </c>
      <c r="C587" s="19" t="s">
        <v>23</v>
      </c>
      <c r="D587" s="20" t="s">
        <v>1</v>
      </c>
      <c r="E587" s="20" t="s">
        <v>58</v>
      </c>
      <c r="F587" s="20" t="s">
        <v>138</v>
      </c>
      <c r="G587" s="20">
        <v>2022</v>
      </c>
      <c r="H587" s="42">
        <v>14.8</v>
      </c>
    </row>
    <row r="588" spans="1:8" x14ac:dyDescent="0.2">
      <c r="A588" s="20" t="str">
        <f>+IFERROR(VLOOKUP(C588,Tabella4[#All],3,FALSE),"")</f>
        <v>Expenditure</v>
      </c>
      <c r="B588" s="19" t="str">
        <f>+IFERROR(IF(VLOOKUP(C588,Tabella4[#All],2,FALSE)=0,"",VLOOKUP(C588,Tabella4[#All],2,FALSE)),"")</f>
        <v>E.5.2</v>
      </c>
      <c r="C588" s="19" t="s">
        <v>23</v>
      </c>
      <c r="D588" s="20" t="s">
        <v>1</v>
      </c>
      <c r="E588" s="20" t="s">
        <v>48</v>
      </c>
      <c r="F588" s="20" t="s">
        <v>139</v>
      </c>
      <c r="G588" s="20">
        <v>2022</v>
      </c>
      <c r="H588" s="42">
        <v>67.099999999999994</v>
      </c>
    </row>
    <row r="589" spans="1:8" x14ac:dyDescent="0.2">
      <c r="A589" s="20" t="str">
        <f>+IFERROR(VLOOKUP(C589,Tabella4[#All],3,FALSE),"")</f>
        <v>Expenditure</v>
      </c>
      <c r="B589" s="19" t="str">
        <f>+IFERROR(IF(VLOOKUP(C589,Tabella4[#All],2,FALSE)=0,"",VLOOKUP(C589,Tabella4[#All],2,FALSE)),"")</f>
        <v>E.5.2</v>
      </c>
      <c r="C589" s="19" t="s">
        <v>23</v>
      </c>
      <c r="D589" s="20" t="s">
        <v>1</v>
      </c>
      <c r="E589" s="20" t="s">
        <v>51</v>
      </c>
      <c r="F589" s="20" t="s">
        <v>140</v>
      </c>
      <c r="G589" s="20">
        <v>2022</v>
      </c>
      <c r="H589" s="42">
        <v>6.8</v>
      </c>
    </row>
    <row r="590" spans="1:8" x14ac:dyDescent="0.2">
      <c r="A590" s="20" t="str">
        <f>+IFERROR(VLOOKUP(C590,Tabella4[#All],3,FALSE),"")</f>
        <v>Expenditure</v>
      </c>
      <c r="B590" s="19" t="str">
        <f>+IFERROR(IF(VLOOKUP(C590,Tabella4[#All],2,FALSE)=0,"",VLOOKUP(C590,Tabella4[#All],2,FALSE)),"")</f>
        <v>E.5.2</v>
      </c>
      <c r="C590" s="19" t="s">
        <v>23</v>
      </c>
      <c r="D590" s="20" t="s">
        <v>1</v>
      </c>
      <c r="E590" s="20" t="s">
        <v>59</v>
      </c>
      <c r="F590" s="20" t="s">
        <v>141</v>
      </c>
      <c r="G590" s="20">
        <v>2022</v>
      </c>
      <c r="H590" s="42"/>
    </row>
    <row r="591" spans="1:8" x14ac:dyDescent="0.2">
      <c r="A591" s="20" t="str">
        <f>+IFERROR(VLOOKUP(C591,Tabella4[#All],3,FALSE),"")</f>
        <v>Expenditure</v>
      </c>
      <c r="B591" s="19" t="str">
        <f>+IFERROR(IF(VLOOKUP(C591,Tabella4[#All],2,FALSE)=0,"",VLOOKUP(C591,Tabella4[#All],2,FALSE)),"")</f>
        <v>E.5.2</v>
      </c>
      <c r="C591" s="19" t="s">
        <v>23</v>
      </c>
      <c r="D591" s="20" t="s">
        <v>1</v>
      </c>
      <c r="E591" s="20" t="s">
        <v>59</v>
      </c>
      <c r="F591" s="20" t="s">
        <v>141</v>
      </c>
      <c r="G591" s="20">
        <v>2022</v>
      </c>
      <c r="H591" s="42"/>
    </row>
    <row r="592" spans="1:8" x14ac:dyDescent="0.2">
      <c r="A592" s="20" t="str">
        <f>+IFERROR(VLOOKUP(C592,Tabella4[#All],3,FALSE),"")</f>
        <v>Expenditure</v>
      </c>
      <c r="B592" s="19" t="str">
        <f>+IFERROR(IF(VLOOKUP(C592,Tabella4[#All],2,FALSE)=0,"",VLOOKUP(C592,Tabella4[#All],2,FALSE)),"")</f>
        <v>E.5.2</v>
      </c>
      <c r="C592" s="19" t="s">
        <v>23</v>
      </c>
      <c r="D592" s="20" t="s">
        <v>1</v>
      </c>
      <c r="E592" s="20" t="s">
        <v>52</v>
      </c>
      <c r="F592" s="20" t="s">
        <v>143</v>
      </c>
      <c r="G592" s="20">
        <v>2022</v>
      </c>
      <c r="H592" s="42">
        <v>143</v>
      </c>
    </row>
    <row r="593" spans="1:8" x14ac:dyDescent="0.2">
      <c r="A593" s="20" t="str">
        <f>+IFERROR(VLOOKUP(C593,Tabella4[#All],3,FALSE),"")</f>
        <v>Expenditure</v>
      </c>
      <c r="B593" s="19" t="str">
        <f>+IFERROR(IF(VLOOKUP(C593,Tabella4[#All],2,FALSE)=0,"",VLOOKUP(C593,Tabella4[#All],2,FALSE)),"")</f>
        <v>E.5.2</v>
      </c>
      <c r="C593" s="19" t="s">
        <v>23</v>
      </c>
      <c r="D593" s="20" t="s">
        <v>1</v>
      </c>
      <c r="E593" s="20" t="s">
        <v>53</v>
      </c>
      <c r="F593" s="20" t="s">
        <v>142</v>
      </c>
      <c r="G593" s="20">
        <v>2022</v>
      </c>
      <c r="H593" s="42">
        <v>18.100000000000001</v>
      </c>
    </row>
    <row r="594" spans="1:8" x14ac:dyDescent="0.2">
      <c r="A594" s="20" t="str">
        <f>+IFERROR(VLOOKUP(C594,Tabella4[#All],3,FALSE),"")</f>
        <v>Expenditure</v>
      </c>
      <c r="B594" s="19" t="str">
        <f>+IFERROR(IF(VLOOKUP(C594,Tabella4[#All],2,FALSE)=0,"",VLOOKUP(C594,Tabella4[#All],2,FALSE)),"")</f>
        <v>E.5.2</v>
      </c>
      <c r="C594" s="19" t="s">
        <v>23</v>
      </c>
      <c r="D594" s="20" t="s">
        <v>1</v>
      </c>
      <c r="E594" s="20" t="s">
        <v>60</v>
      </c>
      <c r="F594" s="20" t="s">
        <v>144</v>
      </c>
      <c r="G594" s="20">
        <v>2022</v>
      </c>
      <c r="H594" s="42">
        <v>9.1999999999999993</v>
      </c>
    </row>
    <row r="595" spans="1:8" x14ac:dyDescent="0.2">
      <c r="A595" s="20" t="str">
        <f>+IFERROR(VLOOKUP(C595,Tabella4[#All],3,FALSE),"")</f>
        <v>Expenditure</v>
      </c>
      <c r="B595" s="19" t="str">
        <f>+IFERROR(IF(VLOOKUP(C595,Tabella4[#All],2,FALSE)=0,"",VLOOKUP(C595,Tabella4[#All],2,FALSE)),"")</f>
        <v>E.5.2</v>
      </c>
      <c r="C595" s="19" t="s">
        <v>23</v>
      </c>
      <c r="D595" s="20" t="s">
        <v>1</v>
      </c>
      <c r="E595" s="20" t="s">
        <v>55</v>
      </c>
      <c r="F595" s="20" t="s">
        <v>145</v>
      </c>
      <c r="G595" s="20">
        <v>2022</v>
      </c>
      <c r="H595" s="42">
        <v>9.4</v>
      </c>
    </row>
    <row r="596" spans="1:8" x14ac:dyDescent="0.2">
      <c r="A596" s="20" t="str">
        <f>+IFERROR(VLOOKUP(C596,Tabella4[#All],3,FALSE),"")</f>
        <v>Expenditure</v>
      </c>
      <c r="B596" s="19" t="str">
        <f>+IFERROR(IF(VLOOKUP(C596,Tabella4[#All],2,FALSE)=0,"",VLOOKUP(C596,Tabella4[#All],2,FALSE)),"")</f>
        <v>E.5.2</v>
      </c>
      <c r="C596" s="19" t="s">
        <v>23</v>
      </c>
      <c r="D596" s="20" t="s">
        <v>1</v>
      </c>
      <c r="E596" s="20" t="s">
        <v>49</v>
      </c>
      <c r="F596" s="20" t="s">
        <v>146</v>
      </c>
      <c r="G596" s="20">
        <v>2022</v>
      </c>
      <c r="H596" s="42">
        <v>6.1</v>
      </c>
    </row>
    <row r="597" spans="1:8" x14ac:dyDescent="0.2">
      <c r="A597" s="20" t="str">
        <f>+IFERROR(VLOOKUP(C597,Tabella4[#All],3,FALSE),"")</f>
        <v>Expenditure</v>
      </c>
      <c r="B597" s="19" t="str">
        <f>+IFERROR(IF(VLOOKUP(C597,Tabella4[#All],2,FALSE)=0,"",VLOOKUP(C597,Tabella4[#All],2,FALSE)),"")</f>
        <v>E.5.2</v>
      </c>
      <c r="C597" s="19" t="s">
        <v>23</v>
      </c>
      <c r="D597" s="20" t="s">
        <v>1</v>
      </c>
      <c r="E597" s="20" t="s">
        <v>57</v>
      </c>
      <c r="F597" s="20" t="s">
        <v>147</v>
      </c>
      <c r="G597" s="20">
        <v>2022</v>
      </c>
      <c r="H597" s="42">
        <v>16.5</v>
      </c>
    </row>
    <row r="598" spans="1:8" x14ac:dyDescent="0.2">
      <c r="A598" s="20" t="str">
        <f>+IFERROR(VLOOKUP(C598,Tabella4[#All],3,FALSE),"")</f>
        <v>Expenditure</v>
      </c>
      <c r="B598" s="19" t="str">
        <f>+IFERROR(IF(VLOOKUP(C598,Tabella4[#All],2,FALSE)=0,"",VLOOKUP(C598,Tabella4[#All],2,FALSE)),"")</f>
        <v>E.5.2</v>
      </c>
      <c r="C598" s="19" t="s">
        <v>23</v>
      </c>
      <c r="D598" s="20" t="s">
        <v>1</v>
      </c>
      <c r="E598" s="20" t="s">
        <v>61</v>
      </c>
      <c r="F598" s="20" t="s">
        <v>148</v>
      </c>
      <c r="G598" s="20">
        <v>2022</v>
      </c>
      <c r="H598" s="42">
        <v>19.8</v>
      </c>
    </row>
    <row r="599" spans="1:8" x14ac:dyDescent="0.2">
      <c r="A599" s="20" t="str">
        <f>+IFERROR(VLOOKUP(C599,Tabella4[#All],3,FALSE),"")</f>
        <v>Expenditure</v>
      </c>
      <c r="B599" s="19" t="str">
        <f>+IFERROR(IF(VLOOKUP(C599,Tabella4[#All],2,FALSE)=0,"",VLOOKUP(C599,Tabella4[#All],2,FALSE)),"")</f>
        <v>E.5.2</v>
      </c>
      <c r="C599" s="19" t="s">
        <v>23</v>
      </c>
      <c r="D599" s="20" t="s">
        <v>1</v>
      </c>
      <c r="E599" s="20" t="s">
        <v>62</v>
      </c>
      <c r="F599" s="20" t="s">
        <v>149</v>
      </c>
      <c r="G599" s="20">
        <v>2022</v>
      </c>
      <c r="H599" s="42"/>
    </row>
    <row r="600" spans="1:8" hidden="1" x14ac:dyDescent="0.2">
      <c r="A600" s="20" t="str">
        <f>+IFERROR(VLOOKUP(C600,Tabella4[#All],3,FALSE),"")</f>
        <v>Income</v>
      </c>
      <c r="B600" s="19" t="str">
        <f>+IFERROR(IF(VLOOKUP(C600,Tabella4[#All],2,FALSE)=0,"",VLOOKUP(C600,Tabella4[#All],2,FALSE)),"")</f>
        <v/>
      </c>
      <c r="C600" s="19" t="s">
        <v>39</v>
      </c>
      <c r="D600" s="20" t="s">
        <v>1</v>
      </c>
      <c r="E600" s="20" t="s">
        <v>54</v>
      </c>
      <c r="F600" s="20" t="s">
        <v>128</v>
      </c>
      <c r="G600" s="20">
        <v>2022</v>
      </c>
      <c r="H600" s="42"/>
    </row>
    <row r="601" spans="1:8" hidden="1" x14ac:dyDescent="0.2">
      <c r="A601" s="20" t="str">
        <f>+IFERROR(VLOOKUP(C601,Tabella4[#All],3,FALSE),"")</f>
        <v>Income</v>
      </c>
      <c r="B601" s="19" t="str">
        <f>+IFERROR(IF(VLOOKUP(C601,Tabella4[#All],2,FALSE)=0,"",VLOOKUP(C601,Tabella4[#All],2,FALSE)),"")</f>
        <v/>
      </c>
      <c r="C601" s="19" t="s">
        <v>39</v>
      </c>
      <c r="D601" s="20" t="s">
        <v>1</v>
      </c>
      <c r="E601" s="20" t="s">
        <v>45</v>
      </c>
      <c r="F601" s="20" t="s">
        <v>129</v>
      </c>
      <c r="G601" s="20">
        <v>2022</v>
      </c>
      <c r="H601" s="42"/>
    </row>
    <row r="602" spans="1:8" hidden="1" x14ac:dyDescent="0.2">
      <c r="A602" s="20" t="str">
        <f>+IFERROR(VLOOKUP(C602,Tabella4[#All],3,FALSE),"")</f>
        <v>Income</v>
      </c>
      <c r="B602" s="19" t="str">
        <f>+IFERROR(IF(VLOOKUP(C602,Tabella4[#All],2,FALSE)=0,"",VLOOKUP(C602,Tabella4[#All],2,FALSE)),"")</f>
        <v/>
      </c>
      <c r="C602" s="19" t="s">
        <v>39</v>
      </c>
      <c r="D602" s="20" t="s">
        <v>1</v>
      </c>
      <c r="E602" s="20" t="s">
        <v>46</v>
      </c>
      <c r="F602" s="20" t="s">
        <v>130</v>
      </c>
      <c r="G602" s="20">
        <v>2022</v>
      </c>
      <c r="H602" s="42"/>
    </row>
    <row r="603" spans="1:8" hidden="1" x14ac:dyDescent="0.2">
      <c r="A603" s="20" t="str">
        <f>+IFERROR(VLOOKUP(C603,Tabella4[#All],3,FALSE),"")</f>
        <v>Income</v>
      </c>
      <c r="B603" s="19" t="str">
        <f>+IFERROR(IF(VLOOKUP(C603,Tabella4[#All],2,FALSE)=0,"",VLOOKUP(C603,Tabella4[#All],2,FALSE)),"")</f>
        <v/>
      </c>
      <c r="C603" s="19" t="s">
        <v>39</v>
      </c>
      <c r="D603" s="20" t="s">
        <v>1</v>
      </c>
      <c r="E603" s="20" t="s">
        <v>44</v>
      </c>
      <c r="F603" s="20" t="s">
        <v>131</v>
      </c>
      <c r="G603" s="20">
        <v>2022</v>
      </c>
      <c r="H603" s="42"/>
    </row>
    <row r="604" spans="1:8" hidden="1" x14ac:dyDescent="0.2">
      <c r="A604" s="20" t="str">
        <f>+IFERROR(VLOOKUP(C604,Tabella4[#All],3,FALSE),"")</f>
        <v>Income</v>
      </c>
      <c r="B604" s="19" t="str">
        <f>+IFERROR(IF(VLOOKUP(C604,Tabella4[#All],2,FALSE)=0,"",VLOOKUP(C604,Tabella4[#All],2,FALSE)),"")</f>
        <v/>
      </c>
      <c r="C604" s="19" t="s">
        <v>39</v>
      </c>
      <c r="D604" s="20" t="s">
        <v>1</v>
      </c>
      <c r="E604" s="20" t="s">
        <v>42</v>
      </c>
      <c r="F604" s="20" t="s">
        <v>133</v>
      </c>
      <c r="G604" s="20">
        <v>2022</v>
      </c>
      <c r="H604" s="42"/>
    </row>
    <row r="605" spans="1:8" hidden="1" x14ac:dyDescent="0.2">
      <c r="A605" s="20" t="str">
        <f>+IFERROR(VLOOKUP(C605,Tabella4[#All],3,FALSE),"")</f>
        <v>Income</v>
      </c>
      <c r="B605" s="19" t="str">
        <f>+IFERROR(IF(VLOOKUP(C605,Tabella4[#All],2,FALSE)=0,"",VLOOKUP(C605,Tabella4[#All],2,FALSE)),"")</f>
        <v/>
      </c>
      <c r="C605" s="19" t="s">
        <v>39</v>
      </c>
      <c r="D605" s="20" t="s">
        <v>1</v>
      </c>
      <c r="E605" s="20" t="s">
        <v>43</v>
      </c>
      <c r="F605" s="20" t="s">
        <v>132</v>
      </c>
      <c r="G605" s="20">
        <v>2022</v>
      </c>
      <c r="H605" s="42"/>
    </row>
    <row r="606" spans="1:8" hidden="1" x14ac:dyDescent="0.2">
      <c r="A606" s="20" t="str">
        <f>+IFERROR(VLOOKUP(C606,Tabella4[#All],3,FALSE),"")</f>
        <v>Income</v>
      </c>
      <c r="B606" s="19" t="str">
        <f>+IFERROR(IF(VLOOKUP(C606,Tabella4[#All],2,FALSE)=0,"",VLOOKUP(C606,Tabella4[#All],2,FALSE)),"")</f>
        <v/>
      </c>
      <c r="C606" s="19" t="s">
        <v>39</v>
      </c>
      <c r="D606" s="20" t="s">
        <v>1</v>
      </c>
      <c r="E606" s="20" t="s">
        <v>56</v>
      </c>
      <c r="F606" s="20" t="s">
        <v>134</v>
      </c>
      <c r="G606" s="20">
        <v>2022</v>
      </c>
      <c r="H606" s="42"/>
    </row>
    <row r="607" spans="1:8" hidden="1" x14ac:dyDescent="0.2">
      <c r="A607" s="20" t="str">
        <f>+IFERROR(VLOOKUP(C607,Tabella4[#All],3,FALSE),"")</f>
        <v>Income</v>
      </c>
      <c r="B607" s="19" t="str">
        <f>+IFERROR(IF(VLOOKUP(C607,Tabella4[#All],2,FALSE)=0,"",VLOOKUP(C607,Tabella4[#All],2,FALSE)),"")</f>
        <v/>
      </c>
      <c r="C607" s="19" t="s">
        <v>39</v>
      </c>
      <c r="D607" s="20" t="s">
        <v>1</v>
      </c>
      <c r="E607" s="20" t="s">
        <v>50</v>
      </c>
      <c r="F607" s="20" t="s">
        <v>135</v>
      </c>
      <c r="G607" s="20">
        <v>2022</v>
      </c>
      <c r="H607" s="42"/>
    </row>
    <row r="608" spans="1:8" hidden="1" x14ac:dyDescent="0.2">
      <c r="A608" s="20" t="str">
        <f>+IFERROR(VLOOKUP(C608,Tabella4[#All],3,FALSE),"")</f>
        <v>Income</v>
      </c>
      <c r="B608" s="19" t="str">
        <f>+IFERROR(IF(VLOOKUP(C608,Tabella4[#All],2,FALSE)=0,"",VLOOKUP(C608,Tabella4[#All],2,FALSE)),"")</f>
        <v/>
      </c>
      <c r="C608" s="19" t="s">
        <v>39</v>
      </c>
      <c r="D608" s="20" t="s">
        <v>1</v>
      </c>
      <c r="E608" s="20" t="s">
        <v>47</v>
      </c>
      <c r="F608" s="20" t="s">
        <v>136</v>
      </c>
      <c r="G608" s="20">
        <v>2022</v>
      </c>
      <c r="H608" s="42"/>
    </row>
    <row r="609" spans="1:8" hidden="1" x14ac:dyDescent="0.2">
      <c r="A609" s="20" t="str">
        <f>+IFERROR(VLOOKUP(C609,Tabella4[#All],3,FALSE),"")</f>
        <v>Income</v>
      </c>
      <c r="B609" s="19" t="str">
        <f>+IFERROR(IF(VLOOKUP(C609,Tabella4[#All],2,FALSE)=0,"",VLOOKUP(C609,Tabella4[#All],2,FALSE)),"")</f>
        <v/>
      </c>
      <c r="C609" s="19" t="s">
        <v>39</v>
      </c>
      <c r="D609" s="20" t="s">
        <v>1</v>
      </c>
      <c r="E609" s="20" t="s">
        <v>110</v>
      </c>
      <c r="F609" s="20" t="s">
        <v>137</v>
      </c>
      <c r="G609" s="20">
        <v>2022</v>
      </c>
      <c r="H609" s="42"/>
    </row>
    <row r="610" spans="1:8" hidden="1" x14ac:dyDescent="0.2">
      <c r="A610" s="20" t="str">
        <f>+IFERROR(VLOOKUP(C610,Tabella4[#All],3,FALSE),"")</f>
        <v>Income</v>
      </c>
      <c r="B610" s="19" t="str">
        <f>+IFERROR(IF(VLOOKUP(C610,Tabella4[#All],2,FALSE)=0,"",VLOOKUP(C610,Tabella4[#All],2,FALSE)),"")</f>
        <v/>
      </c>
      <c r="C610" s="19" t="s">
        <v>39</v>
      </c>
      <c r="D610" s="20" t="s">
        <v>1</v>
      </c>
      <c r="E610" s="20" t="s">
        <v>58</v>
      </c>
      <c r="F610" s="20" t="s">
        <v>138</v>
      </c>
      <c r="G610" s="20">
        <v>2022</v>
      </c>
      <c r="H610" s="42"/>
    </row>
    <row r="611" spans="1:8" hidden="1" x14ac:dyDescent="0.2">
      <c r="A611" s="20" t="str">
        <f>+IFERROR(VLOOKUP(C611,Tabella4[#All],3,FALSE),"")</f>
        <v>Income</v>
      </c>
      <c r="B611" s="19" t="str">
        <f>+IFERROR(IF(VLOOKUP(C611,Tabella4[#All],2,FALSE)=0,"",VLOOKUP(C611,Tabella4[#All],2,FALSE)),"")</f>
        <v/>
      </c>
      <c r="C611" s="19" t="s">
        <v>39</v>
      </c>
      <c r="D611" s="20" t="s">
        <v>1</v>
      </c>
      <c r="E611" s="20" t="s">
        <v>48</v>
      </c>
      <c r="F611" s="20" t="s">
        <v>139</v>
      </c>
      <c r="G611" s="20">
        <v>2022</v>
      </c>
      <c r="H611" s="42">
        <v>-0.5</v>
      </c>
    </row>
    <row r="612" spans="1:8" hidden="1" x14ac:dyDescent="0.2">
      <c r="A612" s="20" t="str">
        <f>+IFERROR(VLOOKUP(C612,Tabella4[#All],3,FALSE),"")</f>
        <v>Income</v>
      </c>
      <c r="B612" s="19" t="str">
        <f>+IFERROR(IF(VLOOKUP(C612,Tabella4[#All],2,FALSE)=0,"",VLOOKUP(C612,Tabella4[#All],2,FALSE)),"")</f>
        <v/>
      </c>
      <c r="C612" s="19" t="s">
        <v>39</v>
      </c>
      <c r="D612" s="20" t="s">
        <v>1</v>
      </c>
      <c r="E612" s="20" t="s">
        <v>51</v>
      </c>
      <c r="F612" s="20" t="s">
        <v>140</v>
      </c>
      <c r="G612" s="20">
        <v>2022</v>
      </c>
      <c r="H612" s="42"/>
    </row>
    <row r="613" spans="1:8" hidden="1" x14ac:dyDescent="0.2">
      <c r="A613" s="20" t="str">
        <f>+IFERROR(VLOOKUP(C613,Tabella4[#All],3,FALSE),"")</f>
        <v>Income</v>
      </c>
      <c r="B613" s="19" t="str">
        <f>+IFERROR(IF(VLOOKUP(C613,Tabella4[#All],2,FALSE)=0,"",VLOOKUP(C613,Tabella4[#All],2,FALSE)),"")</f>
        <v/>
      </c>
      <c r="C613" s="19" t="s">
        <v>39</v>
      </c>
      <c r="D613" s="20" t="s">
        <v>1</v>
      </c>
      <c r="E613" s="20" t="s">
        <v>59</v>
      </c>
      <c r="F613" s="20" t="s">
        <v>141</v>
      </c>
      <c r="G613" s="20">
        <v>2022</v>
      </c>
      <c r="H613" s="42"/>
    </row>
    <row r="614" spans="1:8" hidden="1" x14ac:dyDescent="0.2">
      <c r="A614" s="20" t="str">
        <f>+IFERROR(VLOOKUP(C614,Tabella4[#All],3,FALSE),"")</f>
        <v>Income</v>
      </c>
      <c r="B614" s="19" t="str">
        <f>+IFERROR(IF(VLOOKUP(C614,Tabella4[#All],2,FALSE)=0,"",VLOOKUP(C614,Tabella4[#All],2,FALSE)),"")</f>
        <v/>
      </c>
      <c r="C614" s="19" t="s">
        <v>39</v>
      </c>
      <c r="D614" s="20" t="s">
        <v>1</v>
      </c>
      <c r="E614" s="20" t="s">
        <v>59</v>
      </c>
      <c r="F614" s="20" t="s">
        <v>141</v>
      </c>
      <c r="G614" s="20">
        <v>2022</v>
      </c>
      <c r="H614" s="42"/>
    </row>
    <row r="615" spans="1:8" hidden="1" x14ac:dyDescent="0.2">
      <c r="A615" s="20" t="str">
        <f>+IFERROR(VLOOKUP(C615,Tabella4[#All],3,FALSE),"")</f>
        <v>Income</v>
      </c>
      <c r="B615" s="19" t="str">
        <f>+IFERROR(IF(VLOOKUP(C615,Tabella4[#All],2,FALSE)=0,"",VLOOKUP(C615,Tabella4[#All],2,FALSE)),"")</f>
        <v/>
      </c>
      <c r="C615" s="19" t="s">
        <v>39</v>
      </c>
      <c r="D615" s="20" t="s">
        <v>1</v>
      </c>
      <c r="E615" s="20" t="s">
        <v>52</v>
      </c>
      <c r="F615" s="20" t="s">
        <v>143</v>
      </c>
      <c r="G615" s="20">
        <v>2022</v>
      </c>
      <c r="H615" s="42"/>
    </row>
    <row r="616" spans="1:8" hidden="1" x14ac:dyDescent="0.2">
      <c r="A616" s="20" t="str">
        <f>+IFERROR(VLOOKUP(C616,Tabella4[#All],3,FALSE),"")</f>
        <v>Income</v>
      </c>
      <c r="B616" s="19" t="str">
        <f>+IFERROR(IF(VLOOKUP(C616,Tabella4[#All],2,FALSE)=0,"",VLOOKUP(C616,Tabella4[#All],2,FALSE)),"")</f>
        <v/>
      </c>
      <c r="C616" s="19" t="s">
        <v>39</v>
      </c>
      <c r="D616" s="20" t="s">
        <v>1</v>
      </c>
      <c r="E616" s="20" t="s">
        <v>53</v>
      </c>
      <c r="F616" s="20" t="s">
        <v>142</v>
      </c>
      <c r="G616" s="20">
        <v>2022</v>
      </c>
      <c r="H616" s="42"/>
    </row>
    <row r="617" spans="1:8" hidden="1" x14ac:dyDescent="0.2">
      <c r="A617" s="20" t="str">
        <f>+IFERROR(VLOOKUP(C617,Tabella4[#All],3,FALSE),"")</f>
        <v>Income</v>
      </c>
      <c r="B617" s="19" t="str">
        <f>+IFERROR(IF(VLOOKUP(C617,Tabella4[#All],2,FALSE)=0,"",VLOOKUP(C617,Tabella4[#All],2,FALSE)),"")</f>
        <v/>
      </c>
      <c r="C617" s="19" t="s">
        <v>39</v>
      </c>
      <c r="D617" s="20" t="s">
        <v>1</v>
      </c>
      <c r="E617" s="20" t="s">
        <v>60</v>
      </c>
      <c r="F617" s="20" t="s">
        <v>144</v>
      </c>
      <c r="G617" s="20">
        <v>2022</v>
      </c>
      <c r="H617" s="42"/>
    </row>
    <row r="618" spans="1:8" hidden="1" x14ac:dyDescent="0.2">
      <c r="A618" s="20" t="str">
        <f>+IFERROR(VLOOKUP(C618,Tabella4[#All],3,FALSE),"")</f>
        <v>Income</v>
      </c>
      <c r="B618" s="19" t="str">
        <f>+IFERROR(IF(VLOOKUP(C618,Tabella4[#All],2,FALSE)=0,"",VLOOKUP(C618,Tabella4[#All],2,FALSE)),"")</f>
        <v/>
      </c>
      <c r="C618" s="19" t="s">
        <v>39</v>
      </c>
      <c r="D618" s="20" t="s">
        <v>1</v>
      </c>
      <c r="E618" s="20" t="s">
        <v>55</v>
      </c>
      <c r="F618" s="20" t="s">
        <v>145</v>
      </c>
      <c r="G618" s="20">
        <v>2022</v>
      </c>
      <c r="H618" s="42"/>
    </row>
    <row r="619" spans="1:8" hidden="1" x14ac:dyDescent="0.2">
      <c r="A619" s="20" t="str">
        <f>+IFERROR(VLOOKUP(C619,Tabella4[#All],3,FALSE),"")</f>
        <v>Income</v>
      </c>
      <c r="B619" s="19" t="str">
        <f>+IFERROR(IF(VLOOKUP(C619,Tabella4[#All],2,FALSE)=0,"",VLOOKUP(C619,Tabella4[#All],2,FALSE)),"")</f>
        <v/>
      </c>
      <c r="C619" s="19" t="s">
        <v>39</v>
      </c>
      <c r="D619" s="20" t="s">
        <v>1</v>
      </c>
      <c r="E619" s="20" t="s">
        <v>49</v>
      </c>
      <c r="F619" s="20" t="s">
        <v>146</v>
      </c>
      <c r="G619" s="20">
        <v>2022</v>
      </c>
      <c r="H619" s="42"/>
    </row>
    <row r="620" spans="1:8" hidden="1" x14ac:dyDescent="0.2">
      <c r="A620" s="20" t="str">
        <f>+IFERROR(VLOOKUP(C620,Tabella4[#All],3,FALSE),"")</f>
        <v>Income</v>
      </c>
      <c r="B620" s="19" t="str">
        <f>+IFERROR(IF(VLOOKUP(C620,Tabella4[#All],2,FALSE)=0,"",VLOOKUP(C620,Tabella4[#All],2,FALSE)),"")</f>
        <v/>
      </c>
      <c r="C620" s="19" t="s">
        <v>39</v>
      </c>
      <c r="D620" s="20" t="s">
        <v>1</v>
      </c>
      <c r="E620" s="20" t="s">
        <v>57</v>
      </c>
      <c r="F620" s="20" t="s">
        <v>147</v>
      </c>
      <c r="G620" s="20">
        <v>2022</v>
      </c>
      <c r="H620" s="42"/>
    </row>
    <row r="621" spans="1:8" hidden="1" x14ac:dyDescent="0.2">
      <c r="A621" s="20" t="str">
        <f>+IFERROR(VLOOKUP(C621,Tabella4[#All],3,FALSE),"")</f>
        <v>Income</v>
      </c>
      <c r="B621" s="19" t="str">
        <f>+IFERROR(IF(VLOOKUP(C621,Tabella4[#All],2,FALSE)=0,"",VLOOKUP(C621,Tabella4[#All],2,FALSE)),"")</f>
        <v/>
      </c>
      <c r="C621" s="19" t="s">
        <v>39</v>
      </c>
      <c r="D621" s="20" t="s">
        <v>1</v>
      </c>
      <c r="E621" s="20" t="s">
        <v>61</v>
      </c>
      <c r="F621" s="20" t="s">
        <v>148</v>
      </c>
      <c r="G621" s="20">
        <v>2022</v>
      </c>
      <c r="H621" s="42"/>
    </row>
    <row r="622" spans="1:8" hidden="1" x14ac:dyDescent="0.2">
      <c r="A622" s="20" t="str">
        <f>+IFERROR(VLOOKUP(C622,Tabella4[#All],3,FALSE),"")</f>
        <v>Income</v>
      </c>
      <c r="B622" s="19" t="str">
        <f>+IFERROR(IF(VLOOKUP(C622,Tabella4[#All],2,FALSE)=0,"",VLOOKUP(C622,Tabella4[#All],2,FALSE)),"")</f>
        <v/>
      </c>
      <c r="C622" s="19" t="s">
        <v>39</v>
      </c>
      <c r="D622" s="20" t="s">
        <v>1</v>
      </c>
      <c r="E622" s="20" t="s">
        <v>62</v>
      </c>
      <c r="F622" s="20" t="s">
        <v>149</v>
      </c>
      <c r="G622" s="20">
        <v>2022</v>
      </c>
      <c r="H622" s="42"/>
    </row>
    <row r="623" spans="1:8" hidden="1" x14ac:dyDescent="0.2">
      <c r="A623" s="20" t="str">
        <f>+IFERROR(VLOOKUP(C623,Tabella4[#All],3,FALSE),"")</f>
        <v>Income</v>
      </c>
      <c r="B623" s="19" t="str">
        <f>+IFERROR(IF(VLOOKUP(C623,Tabella4[#All],2,FALSE)=0,"",VLOOKUP(C623,Tabella4[#All],2,FALSE)),"")</f>
        <v>I.1</v>
      </c>
      <c r="C623" s="19" t="s">
        <v>27</v>
      </c>
      <c r="D623" s="20" t="s">
        <v>1</v>
      </c>
      <c r="E623" s="20" t="s">
        <v>54</v>
      </c>
      <c r="F623" s="20" t="s">
        <v>128</v>
      </c>
      <c r="G623" s="20">
        <v>2022</v>
      </c>
      <c r="H623" s="42">
        <v>48.6</v>
      </c>
    </row>
    <row r="624" spans="1:8" hidden="1" x14ac:dyDescent="0.2">
      <c r="A624" s="20" t="str">
        <f>+IFERROR(VLOOKUP(C624,Tabella4[#All],3,FALSE),"")</f>
        <v>Income</v>
      </c>
      <c r="B624" s="19" t="str">
        <f>+IFERROR(IF(VLOOKUP(C624,Tabella4[#All],2,FALSE)=0,"",VLOOKUP(C624,Tabella4[#All],2,FALSE)),"")</f>
        <v>I.1</v>
      </c>
      <c r="C624" s="19" t="s">
        <v>27</v>
      </c>
      <c r="D624" s="20" t="s">
        <v>1</v>
      </c>
      <c r="E624" s="20" t="s">
        <v>45</v>
      </c>
      <c r="F624" s="20" t="s">
        <v>129</v>
      </c>
      <c r="G624" s="20">
        <v>2022</v>
      </c>
      <c r="H624" s="42">
        <v>48.3</v>
      </c>
    </row>
    <row r="625" spans="1:8" hidden="1" x14ac:dyDescent="0.2">
      <c r="A625" s="20" t="str">
        <f>+IFERROR(VLOOKUP(C625,Tabella4[#All],3,FALSE),"")</f>
        <v>Income</v>
      </c>
      <c r="B625" s="19" t="str">
        <f>+IFERROR(IF(VLOOKUP(C625,Tabella4[#All],2,FALSE)=0,"",VLOOKUP(C625,Tabella4[#All],2,FALSE)),"")</f>
        <v>I.1</v>
      </c>
      <c r="C625" s="19" t="s">
        <v>27</v>
      </c>
      <c r="D625" s="20" t="s">
        <v>1</v>
      </c>
      <c r="E625" s="20" t="s">
        <v>46</v>
      </c>
      <c r="F625" s="20" t="s">
        <v>130</v>
      </c>
      <c r="G625" s="20">
        <v>2022</v>
      </c>
      <c r="H625" s="42">
        <v>48.6</v>
      </c>
    </row>
    <row r="626" spans="1:8" hidden="1" x14ac:dyDescent="0.2">
      <c r="A626" s="20" t="str">
        <f>+IFERROR(VLOOKUP(C626,Tabella4[#All],3,FALSE),"")</f>
        <v>Income</v>
      </c>
      <c r="B626" s="19" t="str">
        <f>+IFERROR(IF(VLOOKUP(C626,Tabella4[#All],2,FALSE)=0,"",VLOOKUP(C626,Tabella4[#All],2,FALSE)),"")</f>
        <v>I.1</v>
      </c>
      <c r="C626" s="19" t="s">
        <v>27</v>
      </c>
      <c r="D626" s="20" t="s">
        <v>1</v>
      </c>
      <c r="E626" s="20" t="s">
        <v>44</v>
      </c>
      <c r="F626" s="20" t="s">
        <v>131</v>
      </c>
      <c r="G626" s="20">
        <v>2022</v>
      </c>
      <c r="H626" s="42"/>
    </row>
    <row r="627" spans="1:8" hidden="1" x14ac:dyDescent="0.2">
      <c r="A627" s="20" t="str">
        <f>+IFERROR(VLOOKUP(C627,Tabella4[#All],3,FALSE),"")</f>
        <v>Income</v>
      </c>
      <c r="B627" s="19" t="str">
        <f>+IFERROR(IF(VLOOKUP(C627,Tabella4[#All],2,FALSE)=0,"",VLOOKUP(C627,Tabella4[#All],2,FALSE)),"")</f>
        <v>I.1</v>
      </c>
      <c r="C627" s="19" t="s">
        <v>27</v>
      </c>
      <c r="D627" s="20" t="s">
        <v>1</v>
      </c>
      <c r="E627" s="20" t="s">
        <v>42</v>
      </c>
      <c r="F627" s="20" t="s">
        <v>133</v>
      </c>
      <c r="G627" s="20">
        <v>2022</v>
      </c>
      <c r="H627" s="42">
        <v>46.9</v>
      </c>
    </row>
    <row r="628" spans="1:8" hidden="1" x14ac:dyDescent="0.2">
      <c r="A628" s="20" t="str">
        <f>+IFERROR(VLOOKUP(C628,Tabella4[#All],3,FALSE),"")</f>
        <v>Income</v>
      </c>
      <c r="B628" s="19" t="str">
        <f>+IFERROR(IF(VLOOKUP(C628,Tabella4[#All],2,FALSE)=0,"",VLOOKUP(C628,Tabella4[#All],2,FALSE)),"")</f>
        <v>I.1</v>
      </c>
      <c r="C628" s="19" t="s">
        <v>27</v>
      </c>
      <c r="D628" s="20" t="s">
        <v>1</v>
      </c>
      <c r="E628" s="20" t="s">
        <v>43</v>
      </c>
      <c r="F628" s="20" t="s">
        <v>132</v>
      </c>
      <c r="G628" s="20">
        <v>2022</v>
      </c>
      <c r="H628" s="42"/>
    </row>
    <row r="629" spans="1:8" hidden="1" x14ac:dyDescent="0.2">
      <c r="A629" s="20" t="str">
        <f>+IFERROR(VLOOKUP(C629,Tabella4[#All],3,FALSE),"")</f>
        <v>Income</v>
      </c>
      <c r="B629" s="19" t="str">
        <f>+IFERROR(IF(VLOOKUP(C629,Tabella4[#All],2,FALSE)=0,"",VLOOKUP(C629,Tabella4[#All],2,FALSE)),"")</f>
        <v>I.1</v>
      </c>
      <c r="C629" s="19" t="s">
        <v>27</v>
      </c>
      <c r="D629" s="20" t="s">
        <v>1</v>
      </c>
      <c r="E629" s="20" t="s">
        <v>56</v>
      </c>
      <c r="F629" s="20" t="s">
        <v>134</v>
      </c>
      <c r="G629" s="20">
        <v>2022</v>
      </c>
      <c r="H629" s="42">
        <v>46.8</v>
      </c>
    </row>
    <row r="630" spans="1:8" hidden="1" x14ac:dyDescent="0.2">
      <c r="A630" s="20" t="str">
        <f>+IFERROR(VLOOKUP(C630,Tabella4[#All],3,FALSE),"")</f>
        <v>Income</v>
      </c>
      <c r="B630" s="19" t="str">
        <f>+IFERROR(IF(VLOOKUP(C630,Tabella4[#All],2,FALSE)=0,"",VLOOKUP(C630,Tabella4[#All],2,FALSE)),"")</f>
        <v>I.1</v>
      </c>
      <c r="C630" s="19" t="s">
        <v>27</v>
      </c>
      <c r="D630" s="20" t="s">
        <v>1</v>
      </c>
      <c r="E630" s="20" t="s">
        <v>50</v>
      </c>
      <c r="F630" s="20" t="s">
        <v>135</v>
      </c>
      <c r="G630" s="20">
        <v>2022</v>
      </c>
      <c r="H630" s="42">
        <v>52.4</v>
      </c>
    </row>
    <row r="631" spans="1:8" hidden="1" x14ac:dyDescent="0.2">
      <c r="A631" s="20" t="str">
        <f>+IFERROR(VLOOKUP(C631,Tabella4[#All],3,FALSE),"")</f>
        <v>Income</v>
      </c>
      <c r="B631" s="19" t="str">
        <f>+IFERROR(IF(VLOOKUP(C631,Tabella4[#All],2,FALSE)=0,"",VLOOKUP(C631,Tabella4[#All],2,FALSE)),"")</f>
        <v>I.1</v>
      </c>
      <c r="C631" s="19" t="s">
        <v>27</v>
      </c>
      <c r="D631" s="20" t="s">
        <v>1</v>
      </c>
      <c r="E631" s="20" t="s">
        <v>47</v>
      </c>
      <c r="F631" s="20" t="s">
        <v>136</v>
      </c>
      <c r="G631" s="20">
        <v>2022</v>
      </c>
      <c r="H631" s="42">
        <v>52.1</v>
      </c>
    </row>
    <row r="632" spans="1:8" hidden="1" x14ac:dyDescent="0.2">
      <c r="A632" s="20" t="str">
        <f>+IFERROR(VLOOKUP(C632,Tabella4[#All],3,FALSE),"")</f>
        <v>Income</v>
      </c>
      <c r="B632" s="19" t="str">
        <f>+IFERROR(IF(VLOOKUP(C632,Tabella4[#All],2,FALSE)=0,"",VLOOKUP(C632,Tabella4[#All],2,FALSE)),"")</f>
        <v>I.1</v>
      </c>
      <c r="C632" s="19" t="s">
        <v>27</v>
      </c>
      <c r="D632" s="20" t="s">
        <v>1</v>
      </c>
      <c r="E632" s="20" t="s">
        <v>110</v>
      </c>
      <c r="F632" s="20" t="s">
        <v>137</v>
      </c>
      <c r="G632" s="20">
        <v>2022</v>
      </c>
      <c r="H632" s="42">
        <v>34.9</v>
      </c>
    </row>
    <row r="633" spans="1:8" hidden="1" x14ac:dyDescent="0.2">
      <c r="A633" s="20" t="str">
        <f>+IFERROR(VLOOKUP(C633,Tabella4[#All],3,FALSE),"")</f>
        <v>Income</v>
      </c>
      <c r="B633" s="19" t="str">
        <f>+IFERROR(IF(VLOOKUP(C633,Tabella4[#All],2,FALSE)=0,"",VLOOKUP(C633,Tabella4[#All],2,FALSE)),"")</f>
        <v>I.1</v>
      </c>
      <c r="C633" s="19" t="s">
        <v>27</v>
      </c>
      <c r="D633" s="20" t="s">
        <v>1</v>
      </c>
      <c r="E633" s="20" t="s">
        <v>58</v>
      </c>
      <c r="F633" s="20" t="s">
        <v>138</v>
      </c>
      <c r="G633" s="20">
        <v>2022</v>
      </c>
      <c r="H633" s="42">
        <v>52</v>
      </c>
    </row>
    <row r="634" spans="1:8" hidden="1" x14ac:dyDescent="0.2">
      <c r="A634" s="20" t="str">
        <f>+IFERROR(VLOOKUP(C634,Tabella4[#All],3,FALSE),"")</f>
        <v>Income</v>
      </c>
      <c r="B634" s="19" t="str">
        <f>+IFERROR(IF(VLOOKUP(C634,Tabella4[#All],2,FALSE)=0,"",VLOOKUP(C634,Tabella4[#All],2,FALSE)),"")</f>
        <v>I.1</v>
      </c>
      <c r="C634" s="19" t="s">
        <v>27</v>
      </c>
      <c r="D634" s="20" t="s">
        <v>1</v>
      </c>
      <c r="E634" s="20" t="s">
        <v>48</v>
      </c>
      <c r="F634" s="20" t="s">
        <v>139</v>
      </c>
      <c r="G634" s="20">
        <v>2022</v>
      </c>
      <c r="H634" s="42">
        <v>24.1</v>
      </c>
    </row>
    <row r="635" spans="1:8" hidden="1" x14ac:dyDescent="0.2">
      <c r="A635" s="20" t="str">
        <f>+IFERROR(VLOOKUP(C635,Tabella4[#All],3,FALSE),"")</f>
        <v>Income</v>
      </c>
      <c r="B635" s="19" t="str">
        <f>+IFERROR(IF(VLOOKUP(C635,Tabella4[#All],2,FALSE)=0,"",VLOOKUP(C635,Tabella4[#All],2,FALSE)),"")</f>
        <v>I.1</v>
      </c>
      <c r="C635" s="19" t="s">
        <v>27</v>
      </c>
      <c r="D635" s="20" t="s">
        <v>1</v>
      </c>
      <c r="E635" s="20" t="s">
        <v>51</v>
      </c>
      <c r="F635" s="20" t="s">
        <v>140</v>
      </c>
      <c r="G635" s="20">
        <v>2022</v>
      </c>
      <c r="H635" s="42">
        <v>40.4</v>
      </c>
    </row>
    <row r="636" spans="1:8" hidden="1" x14ac:dyDescent="0.2">
      <c r="A636" s="20" t="str">
        <f>+IFERROR(VLOOKUP(C636,Tabella4[#All],3,FALSE),"")</f>
        <v>Income</v>
      </c>
      <c r="B636" s="19" t="str">
        <f>+IFERROR(IF(VLOOKUP(C636,Tabella4[#All],2,FALSE)=0,"",VLOOKUP(C636,Tabella4[#All],2,FALSE)),"")</f>
        <v>I.1</v>
      </c>
      <c r="C636" s="19" t="s">
        <v>27</v>
      </c>
      <c r="D636" s="20" t="s">
        <v>1</v>
      </c>
      <c r="E636" s="20" t="s">
        <v>59</v>
      </c>
      <c r="F636" s="20" t="s">
        <v>141</v>
      </c>
      <c r="G636" s="20">
        <v>2022</v>
      </c>
      <c r="H636" s="42"/>
    </row>
    <row r="637" spans="1:8" hidden="1" x14ac:dyDescent="0.2">
      <c r="A637" s="20" t="str">
        <f>+IFERROR(VLOOKUP(C637,Tabella4[#All],3,FALSE),"")</f>
        <v>Income</v>
      </c>
      <c r="B637" s="19" t="str">
        <f>+IFERROR(IF(VLOOKUP(C637,Tabella4[#All],2,FALSE)=0,"",VLOOKUP(C637,Tabella4[#All],2,FALSE)),"")</f>
        <v>I.1</v>
      </c>
      <c r="C637" s="19" t="s">
        <v>27</v>
      </c>
      <c r="D637" s="20" t="s">
        <v>1</v>
      </c>
      <c r="E637" s="20" t="s">
        <v>59</v>
      </c>
      <c r="F637" s="20" t="s">
        <v>141</v>
      </c>
      <c r="G637" s="20">
        <v>2022</v>
      </c>
      <c r="H637" s="42"/>
    </row>
    <row r="638" spans="1:8" hidden="1" x14ac:dyDescent="0.2">
      <c r="A638" s="20" t="str">
        <f>+IFERROR(VLOOKUP(C638,Tabella4[#All],3,FALSE),"")</f>
        <v>Income</v>
      </c>
      <c r="B638" s="19" t="str">
        <f>+IFERROR(IF(VLOOKUP(C638,Tabella4[#All],2,FALSE)=0,"",VLOOKUP(C638,Tabella4[#All],2,FALSE)),"")</f>
        <v>I.1</v>
      </c>
      <c r="C638" s="19" t="s">
        <v>27</v>
      </c>
      <c r="D638" s="20" t="s">
        <v>1</v>
      </c>
      <c r="E638" s="20" t="s">
        <v>52</v>
      </c>
      <c r="F638" s="20" t="s">
        <v>143</v>
      </c>
      <c r="G638" s="20">
        <v>2022</v>
      </c>
      <c r="H638" s="42">
        <v>49.3</v>
      </c>
    </row>
    <row r="639" spans="1:8" hidden="1" x14ac:dyDescent="0.2">
      <c r="A639" s="20" t="str">
        <f>+IFERROR(VLOOKUP(C639,Tabella4[#All],3,FALSE),"")</f>
        <v>Income</v>
      </c>
      <c r="B639" s="19" t="str">
        <f>+IFERROR(IF(VLOOKUP(C639,Tabella4[#All],2,FALSE)=0,"",VLOOKUP(C639,Tabella4[#All],2,FALSE)),"")</f>
        <v>I.1</v>
      </c>
      <c r="C639" s="19" t="s">
        <v>27</v>
      </c>
      <c r="D639" s="20" t="s">
        <v>1</v>
      </c>
      <c r="E639" s="20" t="s">
        <v>53</v>
      </c>
      <c r="F639" s="20" t="s">
        <v>142</v>
      </c>
      <c r="G639" s="20">
        <v>2022</v>
      </c>
      <c r="H639" s="42">
        <v>47.1</v>
      </c>
    </row>
    <row r="640" spans="1:8" hidden="1" x14ac:dyDescent="0.2">
      <c r="A640" s="20" t="str">
        <f>+IFERROR(VLOOKUP(C640,Tabella4[#All],3,FALSE),"")</f>
        <v>Income</v>
      </c>
      <c r="B640" s="19" t="str">
        <f>+IFERROR(IF(VLOOKUP(C640,Tabella4[#All],2,FALSE)=0,"",VLOOKUP(C640,Tabella4[#All],2,FALSE)),"")</f>
        <v>I.1</v>
      </c>
      <c r="C640" s="19" t="s">
        <v>27</v>
      </c>
      <c r="D640" s="20" t="s">
        <v>1</v>
      </c>
      <c r="E640" s="20" t="s">
        <v>60</v>
      </c>
      <c r="F640" s="20" t="s">
        <v>144</v>
      </c>
      <c r="G640" s="20">
        <v>2022</v>
      </c>
      <c r="H640" s="42">
        <v>35</v>
      </c>
    </row>
    <row r="641" spans="1:8" hidden="1" x14ac:dyDescent="0.2">
      <c r="A641" s="20" t="str">
        <f>+IFERROR(VLOOKUP(C641,Tabella4[#All],3,FALSE),"")</f>
        <v>Income</v>
      </c>
      <c r="B641" s="19" t="str">
        <f>+IFERROR(IF(VLOOKUP(C641,Tabella4[#All],2,FALSE)=0,"",VLOOKUP(C641,Tabella4[#All],2,FALSE)),"")</f>
        <v>I.1</v>
      </c>
      <c r="C641" s="19" t="s">
        <v>27</v>
      </c>
      <c r="D641" s="20" t="s">
        <v>1</v>
      </c>
      <c r="E641" s="20" t="s">
        <v>55</v>
      </c>
      <c r="F641" s="20" t="s">
        <v>145</v>
      </c>
      <c r="G641" s="20">
        <v>2022</v>
      </c>
      <c r="H641" s="42">
        <v>46.6</v>
      </c>
    </row>
    <row r="642" spans="1:8" hidden="1" x14ac:dyDescent="0.2">
      <c r="A642" s="20" t="str">
        <f>+IFERROR(VLOOKUP(C642,Tabella4[#All],3,FALSE),"")</f>
        <v>Income</v>
      </c>
      <c r="B642" s="19" t="str">
        <f>+IFERROR(IF(VLOOKUP(C642,Tabella4[#All],2,FALSE)=0,"",VLOOKUP(C642,Tabella4[#All],2,FALSE)),"")</f>
        <v>I.1</v>
      </c>
      <c r="C642" s="19" t="s">
        <v>27</v>
      </c>
      <c r="D642" s="20" t="s">
        <v>1</v>
      </c>
      <c r="E642" s="20" t="s">
        <v>49</v>
      </c>
      <c r="F642" s="20" t="s">
        <v>146</v>
      </c>
      <c r="G642" s="20">
        <v>2022</v>
      </c>
      <c r="H642" s="42">
        <v>47.8</v>
      </c>
    </row>
    <row r="643" spans="1:8" hidden="1" x14ac:dyDescent="0.2">
      <c r="A643" s="20" t="str">
        <f>+IFERROR(VLOOKUP(C643,Tabella4[#All],3,FALSE),"")</f>
        <v>Income</v>
      </c>
      <c r="B643" s="19" t="str">
        <f>+IFERROR(IF(VLOOKUP(C643,Tabella4[#All],2,FALSE)=0,"",VLOOKUP(C643,Tabella4[#All],2,FALSE)),"")</f>
        <v>I.1</v>
      </c>
      <c r="C643" s="19" t="s">
        <v>27</v>
      </c>
      <c r="D643" s="20" t="s">
        <v>1</v>
      </c>
      <c r="E643" s="20" t="s">
        <v>57</v>
      </c>
      <c r="F643" s="20" t="s">
        <v>147</v>
      </c>
      <c r="G643" s="20">
        <v>2022</v>
      </c>
      <c r="H643" s="42">
        <v>45.4</v>
      </c>
    </row>
    <row r="644" spans="1:8" hidden="1" x14ac:dyDescent="0.2">
      <c r="A644" s="20" t="str">
        <f>+IFERROR(VLOOKUP(C644,Tabella4[#All],3,FALSE),"")</f>
        <v>Income</v>
      </c>
      <c r="B644" s="19" t="str">
        <f>+IFERROR(IF(VLOOKUP(C644,Tabella4[#All],2,FALSE)=0,"",VLOOKUP(C644,Tabella4[#All],2,FALSE)),"")</f>
        <v>I.1</v>
      </c>
      <c r="C644" s="19" t="s">
        <v>27</v>
      </c>
      <c r="D644" s="20" t="s">
        <v>1</v>
      </c>
      <c r="E644" s="20" t="s">
        <v>61</v>
      </c>
      <c r="F644" s="20" t="s">
        <v>148</v>
      </c>
      <c r="G644" s="20">
        <v>2022</v>
      </c>
      <c r="H644" s="42">
        <v>58.5</v>
      </c>
    </row>
    <row r="645" spans="1:8" hidden="1" x14ac:dyDescent="0.2">
      <c r="A645" s="20" t="str">
        <f>+IFERROR(VLOOKUP(C645,Tabella4[#All],3,FALSE),"")</f>
        <v>Income</v>
      </c>
      <c r="B645" s="19" t="str">
        <f>+IFERROR(IF(VLOOKUP(C645,Tabella4[#All],2,FALSE)=0,"",VLOOKUP(C645,Tabella4[#All],2,FALSE)),"")</f>
        <v>I.1</v>
      </c>
      <c r="C645" s="19" t="s">
        <v>27</v>
      </c>
      <c r="D645" s="20" t="s">
        <v>1</v>
      </c>
      <c r="E645" s="20" t="s">
        <v>62</v>
      </c>
      <c r="F645" s="20" t="s">
        <v>149</v>
      </c>
      <c r="G645" s="20">
        <v>2022</v>
      </c>
      <c r="H645" s="42"/>
    </row>
    <row r="646" spans="1:8" hidden="1" x14ac:dyDescent="0.2">
      <c r="A646" s="20" t="str">
        <f>+IFERROR(VLOOKUP(C646,Tabella4[#All],3,FALSE),"")</f>
        <v>Income</v>
      </c>
      <c r="B646" s="19" t="str">
        <f>+IFERROR(IF(VLOOKUP(C646,Tabella4[#All],2,FALSE)=0,"",VLOOKUP(C646,Tabella4[#All],2,FALSE)),"")</f>
        <v>I.1.1</v>
      </c>
      <c r="C646" s="19" t="s">
        <v>29</v>
      </c>
      <c r="D646" s="20" t="s">
        <v>1</v>
      </c>
      <c r="E646" s="20" t="s">
        <v>54</v>
      </c>
      <c r="F646" s="20" t="s">
        <v>128</v>
      </c>
      <c r="G646" s="20">
        <v>2022</v>
      </c>
      <c r="H646" s="42">
        <v>8.4</v>
      </c>
    </row>
    <row r="647" spans="1:8" hidden="1" x14ac:dyDescent="0.2">
      <c r="A647" s="20" t="str">
        <f>+IFERROR(VLOOKUP(C647,Tabella4[#All],3,FALSE),"")</f>
        <v>Income</v>
      </c>
      <c r="B647" s="19" t="str">
        <f>+IFERROR(IF(VLOOKUP(C647,Tabella4[#All],2,FALSE)=0,"",VLOOKUP(C647,Tabella4[#All],2,FALSE)),"")</f>
        <v>I.1.1</v>
      </c>
      <c r="C647" s="19" t="s">
        <v>29</v>
      </c>
      <c r="D647" s="20" t="s">
        <v>1</v>
      </c>
      <c r="E647" s="20" t="s">
        <v>45</v>
      </c>
      <c r="F647" s="20" t="s">
        <v>129</v>
      </c>
      <c r="G647" s="20">
        <v>2022</v>
      </c>
      <c r="H647" s="42">
        <v>12.2</v>
      </c>
    </row>
    <row r="648" spans="1:8" hidden="1" x14ac:dyDescent="0.2">
      <c r="A648" s="20" t="str">
        <f>+IFERROR(VLOOKUP(C648,Tabella4[#All],3,FALSE),"")</f>
        <v>Income</v>
      </c>
      <c r="B648" s="19" t="str">
        <f>+IFERROR(IF(VLOOKUP(C648,Tabella4[#All],2,FALSE)=0,"",VLOOKUP(C648,Tabella4[#All],2,FALSE)),"")</f>
        <v>I.1.1</v>
      </c>
      <c r="C648" s="19" t="s">
        <v>29</v>
      </c>
      <c r="D648" s="20" t="s">
        <v>1</v>
      </c>
      <c r="E648" s="20" t="s">
        <v>46</v>
      </c>
      <c r="F648" s="20" t="s">
        <v>130</v>
      </c>
      <c r="G648" s="20">
        <v>2022</v>
      </c>
      <c r="H648" s="42">
        <v>3.8</v>
      </c>
    </row>
    <row r="649" spans="1:8" hidden="1" x14ac:dyDescent="0.2">
      <c r="A649" s="20" t="str">
        <f>+IFERROR(VLOOKUP(C649,Tabella4[#All],3,FALSE),"")</f>
        <v>Income</v>
      </c>
      <c r="B649" s="19" t="str">
        <f>+IFERROR(IF(VLOOKUP(C649,Tabella4[#All],2,FALSE)=0,"",VLOOKUP(C649,Tabella4[#All],2,FALSE)),"")</f>
        <v>I.1.1</v>
      </c>
      <c r="C649" s="19" t="s">
        <v>29</v>
      </c>
      <c r="D649" s="20" t="s">
        <v>1</v>
      </c>
      <c r="E649" s="20" t="s">
        <v>44</v>
      </c>
      <c r="F649" s="20" t="s">
        <v>131</v>
      </c>
      <c r="G649" s="20">
        <v>2022</v>
      </c>
      <c r="H649" s="42"/>
    </row>
    <row r="650" spans="1:8" hidden="1" x14ac:dyDescent="0.2">
      <c r="A650" s="20" t="str">
        <f>+IFERROR(VLOOKUP(C650,Tabella4[#All],3,FALSE),"")</f>
        <v>Income</v>
      </c>
      <c r="B650" s="19" t="str">
        <f>+IFERROR(IF(VLOOKUP(C650,Tabella4[#All],2,FALSE)=0,"",VLOOKUP(C650,Tabella4[#All],2,FALSE)),"")</f>
        <v>I.1.1</v>
      </c>
      <c r="C650" s="19" t="s">
        <v>29</v>
      </c>
      <c r="D650" s="20" t="s">
        <v>1</v>
      </c>
      <c r="E650" s="20" t="s">
        <v>42</v>
      </c>
      <c r="F650" s="20" t="s">
        <v>133</v>
      </c>
      <c r="G650" s="20">
        <v>2022</v>
      </c>
      <c r="H650" s="42">
        <v>9.6</v>
      </c>
    </row>
    <row r="651" spans="1:8" hidden="1" x14ac:dyDescent="0.2">
      <c r="A651" s="20" t="str">
        <f>+IFERROR(VLOOKUP(C651,Tabella4[#All],3,FALSE),"")</f>
        <v>Income</v>
      </c>
      <c r="B651" s="19" t="str">
        <f>+IFERROR(IF(VLOOKUP(C651,Tabella4[#All],2,FALSE)=0,"",VLOOKUP(C651,Tabella4[#All],2,FALSE)),"")</f>
        <v>I.1.1</v>
      </c>
      <c r="C651" s="19" t="s">
        <v>29</v>
      </c>
      <c r="D651" s="20" t="s">
        <v>1</v>
      </c>
      <c r="E651" s="20" t="s">
        <v>43</v>
      </c>
      <c r="F651" s="20" t="s">
        <v>132</v>
      </c>
      <c r="G651" s="20">
        <v>2022</v>
      </c>
      <c r="H651" s="42"/>
    </row>
    <row r="652" spans="1:8" hidden="1" x14ac:dyDescent="0.2">
      <c r="A652" s="20" t="str">
        <f>+IFERROR(VLOOKUP(C652,Tabella4[#All],3,FALSE),"")</f>
        <v>Income</v>
      </c>
      <c r="B652" s="19" t="str">
        <f>+IFERROR(IF(VLOOKUP(C652,Tabella4[#All],2,FALSE)=0,"",VLOOKUP(C652,Tabella4[#All],2,FALSE)),"")</f>
        <v>I.1.1</v>
      </c>
      <c r="C652" s="19" t="s">
        <v>29</v>
      </c>
      <c r="D652" s="20" t="s">
        <v>1</v>
      </c>
      <c r="E652" s="20" t="s">
        <v>56</v>
      </c>
      <c r="F652" s="20" t="s">
        <v>134</v>
      </c>
      <c r="G652" s="20">
        <v>2022</v>
      </c>
      <c r="H652" s="42">
        <v>7.9</v>
      </c>
    </row>
    <row r="653" spans="1:8" hidden="1" x14ac:dyDescent="0.2">
      <c r="A653" s="20" t="str">
        <f>+IFERROR(VLOOKUP(C653,Tabella4[#All],3,FALSE),"")</f>
        <v>Income</v>
      </c>
      <c r="B653" s="19" t="str">
        <f>+IFERROR(IF(VLOOKUP(C653,Tabella4[#All],2,FALSE)=0,"",VLOOKUP(C653,Tabella4[#All],2,FALSE)),"")</f>
        <v>I.1.1</v>
      </c>
      <c r="C653" s="19" t="s">
        <v>29</v>
      </c>
      <c r="D653" s="20" t="s">
        <v>1</v>
      </c>
      <c r="E653" s="20" t="s">
        <v>50</v>
      </c>
      <c r="F653" s="20" t="s">
        <v>135</v>
      </c>
      <c r="G653" s="20">
        <v>2022</v>
      </c>
      <c r="H653" s="42">
        <v>12.9</v>
      </c>
    </row>
    <row r="654" spans="1:8" hidden="1" x14ac:dyDescent="0.2">
      <c r="A654" s="20" t="str">
        <f>+IFERROR(VLOOKUP(C654,Tabella4[#All],3,FALSE),"")</f>
        <v>Income</v>
      </c>
      <c r="B654" s="19" t="str">
        <f>+IFERROR(IF(VLOOKUP(C654,Tabella4[#All],2,FALSE)=0,"",VLOOKUP(C654,Tabella4[#All],2,FALSE)),"")</f>
        <v>I.1.1</v>
      </c>
      <c r="C654" s="19" t="s">
        <v>29</v>
      </c>
      <c r="D654" s="20" t="s">
        <v>1</v>
      </c>
      <c r="E654" s="20" t="s">
        <v>47</v>
      </c>
      <c r="F654" s="20" t="s">
        <v>136</v>
      </c>
      <c r="G654" s="20">
        <v>2022</v>
      </c>
      <c r="H654" s="42">
        <v>9.3000000000000007</v>
      </c>
    </row>
    <row r="655" spans="1:8" hidden="1" x14ac:dyDescent="0.2">
      <c r="A655" s="20" t="str">
        <f>+IFERROR(VLOOKUP(C655,Tabella4[#All],3,FALSE),"")</f>
        <v>Income</v>
      </c>
      <c r="B655" s="19" t="str">
        <f>+IFERROR(IF(VLOOKUP(C655,Tabella4[#All],2,FALSE)=0,"",VLOOKUP(C655,Tabella4[#All],2,FALSE)),"")</f>
        <v>I.1.1</v>
      </c>
      <c r="C655" s="19" t="s">
        <v>29</v>
      </c>
      <c r="D655" s="20" t="s">
        <v>1</v>
      </c>
      <c r="E655" s="20" t="s">
        <v>110</v>
      </c>
      <c r="F655" s="20" t="s">
        <v>137</v>
      </c>
      <c r="G655" s="20">
        <v>2022</v>
      </c>
      <c r="H655" s="42">
        <v>7.9</v>
      </c>
    </row>
    <row r="656" spans="1:8" hidden="1" x14ac:dyDescent="0.2">
      <c r="A656" s="20" t="str">
        <f>+IFERROR(VLOOKUP(C656,Tabella4[#All],3,FALSE),"")</f>
        <v>Income</v>
      </c>
      <c r="B656" s="19" t="str">
        <f>+IFERROR(IF(VLOOKUP(C656,Tabella4[#All],2,FALSE)=0,"",VLOOKUP(C656,Tabella4[#All],2,FALSE)),"")</f>
        <v>I.1.1</v>
      </c>
      <c r="C656" s="19" t="s">
        <v>29</v>
      </c>
      <c r="D656" s="20" t="s">
        <v>1</v>
      </c>
      <c r="E656" s="20" t="s">
        <v>58</v>
      </c>
      <c r="F656" s="20" t="s">
        <v>138</v>
      </c>
      <c r="G656" s="20">
        <v>2022</v>
      </c>
      <c r="H656" s="42">
        <v>10</v>
      </c>
    </row>
    <row r="657" spans="1:8" hidden="1" x14ac:dyDescent="0.2">
      <c r="A657" s="20" t="str">
        <f>+IFERROR(VLOOKUP(C657,Tabella4[#All],3,FALSE),"")</f>
        <v>Income</v>
      </c>
      <c r="B657" s="19" t="str">
        <f>+IFERROR(IF(VLOOKUP(C657,Tabella4[#All],2,FALSE)=0,"",VLOOKUP(C657,Tabella4[#All],2,FALSE)),"")</f>
        <v>I.1.1</v>
      </c>
      <c r="C657" s="19" t="s">
        <v>29</v>
      </c>
      <c r="D657" s="20" t="s">
        <v>1</v>
      </c>
      <c r="E657" s="20" t="s">
        <v>48</v>
      </c>
      <c r="F657" s="20" t="s">
        <v>139</v>
      </c>
      <c r="G657" s="20">
        <v>2022</v>
      </c>
      <c r="H657" s="42">
        <v>4</v>
      </c>
    </row>
    <row r="658" spans="1:8" hidden="1" x14ac:dyDescent="0.2">
      <c r="A658" s="20" t="str">
        <f>+IFERROR(VLOOKUP(C658,Tabella4[#All],3,FALSE),"")</f>
        <v>Income</v>
      </c>
      <c r="B658" s="19" t="str">
        <f>+IFERROR(IF(VLOOKUP(C658,Tabella4[#All],2,FALSE)=0,"",VLOOKUP(C658,Tabella4[#All],2,FALSE)),"")</f>
        <v>I.1.1</v>
      </c>
      <c r="C658" s="19" t="s">
        <v>29</v>
      </c>
      <c r="D658" s="20" t="s">
        <v>1</v>
      </c>
      <c r="E658" s="20" t="s">
        <v>51</v>
      </c>
      <c r="F658" s="20" t="s">
        <v>140</v>
      </c>
      <c r="G658" s="20">
        <v>2022</v>
      </c>
      <c r="H658" s="42">
        <v>10.8</v>
      </c>
    </row>
    <row r="659" spans="1:8" hidden="1" x14ac:dyDescent="0.2">
      <c r="A659" s="20" t="str">
        <f>+IFERROR(VLOOKUP(C659,Tabella4[#All],3,FALSE),"")</f>
        <v>Income</v>
      </c>
      <c r="B659" s="19" t="str">
        <f>+IFERROR(IF(VLOOKUP(C659,Tabella4[#All],2,FALSE)=0,"",VLOOKUP(C659,Tabella4[#All],2,FALSE)),"")</f>
        <v>I.1.1</v>
      </c>
      <c r="C659" s="19" t="s">
        <v>29</v>
      </c>
      <c r="D659" s="20" t="s">
        <v>1</v>
      </c>
      <c r="E659" s="20" t="s">
        <v>59</v>
      </c>
      <c r="F659" s="20" t="s">
        <v>141</v>
      </c>
      <c r="G659" s="20">
        <v>2022</v>
      </c>
      <c r="H659" s="42"/>
    </row>
    <row r="660" spans="1:8" hidden="1" x14ac:dyDescent="0.2">
      <c r="A660" s="20" t="str">
        <f>+IFERROR(VLOOKUP(C660,Tabella4[#All],3,FALSE),"")</f>
        <v>Income</v>
      </c>
      <c r="B660" s="19" t="str">
        <f>+IFERROR(IF(VLOOKUP(C660,Tabella4[#All],2,FALSE)=0,"",VLOOKUP(C660,Tabella4[#All],2,FALSE)),"")</f>
        <v>I.1.1</v>
      </c>
      <c r="C660" s="19" t="s">
        <v>29</v>
      </c>
      <c r="D660" s="20" t="s">
        <v>1</v>
      </c>
      <c r="E660" s="20" t="s">
        <v>59</v>
      </c>
      <c r="F660" s="20" t="s">
        <v>141</v>
      </c>
      <c r="G660" s="20">
        <v>2022</v>
      </c>
      <c r="H660" s="42"/>
    </row>
    <row r="661" spans="1:8" hidden="1" x14ac:dyDescent="0.2">
      <c r="A661" s="20" t="str">
        <f>+IFERROR(VLOOKUP(C661,Tabella4[#All],3,FALSE),"")</f>
        <v>Income</v>
      </c>
      <c r="B661" s="19" t="str">
        <f>+IFERROR(IF(VLOOKUP(C661,Tabella4[#All],2,FALSE)=0,"",VLOOKUP(C661,Tabella4[#All],2,FALSE)),"")</f>
        <v>I.1.1</v>
      </c>
      <c r="C661" s="19" t="s">
        <v>29</v>
      </c>
      <c r="D661" s="20" t="s">
        <v>1</v>
      </c>
      <c r="E661" s="20" t="s">
        <v>52</v>
      </c>
      <c r="F661" s="20" t="s">
        <v>143</v>
      </c>
      <c r="G661" s="20">
        <v>2022</v>
      </c>
      <c r="H661" s="42">
        <v>6.2</v>
      </c>
    </row>
    <row r="662" spans="1:8" hidden="1" x14ac:dyDescent="0.2">
      <c r="A662" s="20" t="str">
        <f>+IFERROR(VLOOKUP(C662,Tabella4[#All],3,FALSE),"")</f>
        <v>Income</v>
      </c>
      <c r="B662" s="19" t="str">
        <f>+IFERROR(IF(VLOOKUP(C662,Tabella4[#All],2,FALSE)=0,"",VLOOKUP(C662,Tabella4[#All],2,FALSE)),"")</f>
        <v>I.1.1</v>
      </c>
      <c r="C662" s="19" t="s">
        <v>29</v>
      </c>
      <c r="D662" s="20" t="s">
        <v>1</v>
      </c>
      <c r="E662" s="20" t="s">
        <v>53</v>
      </c>
      <c r="F662" s="20" t="s">
        <v>142</v>
      </c>
      <c r="G662" s="20">
        <v>2022</v>
      </c>
      <c r="H662" s="42">
        <v>10.4</v>
      </c>
    </row>
    <row r="663" spans="1:8" hidden="1" x14ac:dyDescent="0.2">
      <c r="A663" s="20" t="str">
        <f>+IFERROR(VLOOKUP(C663,Tabella4[#All],3,FALSE),"")</f>
        <v>Income</v>
      </c>
      <c r="B663" s="19" t="str">
        <f>+IFERROR(IF(VLOOKUP(C663,Tabella4[#All],2,FALSE)=0,"",VLOOKUP(C663,Tabella4[#All],2,FALSE)),"")</f>
        <v>I.1.1</v>
      </c>
      <c r="C663" s="19" t="s">
        <v>29</v>
      </c>
      <c r="D663" s="20" t="s">
        <v>1</v>
      </c>
      <c r="E663" s="20" t="s">
        <v>60</v>
      </c>
      <c r="F663" s="20" t="s">
        <v>144</v>
      </c>
      <c r="G663" s="20">
        <v>2022</v>
      </c>
      <c r="H663" s="42">
        <v>7.1</v>
      </c>
    </row>
    <row r="664" spans="1:8" hidden="1" x14ac:dyDescent="0.2">
      <c r="A664" s="20" t="str">
        <f>+IFERROR(VLOOKUP(C664,Tabella4[#All],3,FALSE),"")</f>
        <v>Income</v>
      </c>
      <c r="B664" s="19" t="str">
        <f>+IFERROR(IF(VLOOKUP(C664,Tabella4[#All],2,FALSE)=0,"",VLOOKUP(C664,Tabella4[#All],2,FALSE)),"")</f>
        <v>I.1.1</v>
      </c>
      <c r="C664" s="19" t="s">
        <v>29</v>
      </c>
      <c r="D664" s="20" t="s">
        <v>1</v>
      </c>
      <c r="E664" s="20" t="s">
        <v>55</v>
      </c>
      <c r="F664" s="20" t="s">
        <v>145</v>
      </c>
      <c r="G664" s="20">
        <v>2022</v>
      </c>
      <c r="H664" s="42">
        <v>10.6</v>
      </c>
    </row>
    <row r="665" spans="1:8" hidden="1" x14ac:dyDescent="0.2">
      <c r="A665" s="20" t="str">
        <f>+IFERROR(VLOOKUP(C665,Tabella4[#All],3,FALSE),"")</f>
        <v>Income</v>
      </c>
      <c r="B665" s="19" t="str">
        <f>+IFERROR(IF(VLOOKUP(C665,Tabella4[#All],2,FALSE)=0,"",VLOOKUP(C665,Tabella4[#All],2,FALSE)),"")</f>
        <v>I.1.1</v>
      </c>
      <c r="C665" s="19" t="s">
        <v>29</v>
      </c>
      <c r="D665" s="20" t="s">
        <v>1</v>
      </c>
      <c r="E665" s="20" t="s">
        <v>49</v>
      </c>
      <c r="F665" s="20" t="s">
        <v>146</v>
      </c>
      <c r="G665" s="20">
        <v>2022</v>
      </c>
      <c r="H665" s="42">
        <v>10.8</v>
      </c>
    </row>
    <row r="666" spans="1:8" hidden="1" x14ac:dyDescent="0.2">
      <c r="A666" s="20" t="str">
        <f>+IFERROR(VLOOKUP(C666,Tabella4[#All],3,FALSE),"")</f>
        <v>Income</v>
      </c>
      <c r="B666" s="19" t="str">
        <f>+IFERROR(IF(VLOOKUP(C666,Tabella4[#All],2,FALSE)=0,"",VLOOKUP(C666,Tabella4[#All],2,FALSE)),"")</f>
        <v>I.1.1</v>
      </c>
      <c r="C666" s="19" t="s">
        <v>29</v>
      </c>
      <c r="D666" s="20" t="s">
        <v>1</v>
      </c>
      <c r="E666" s="20" t="s">
        <v>57</v>
      </c>
      <c r="F666" s="20" t="s">
        <v>147</v>
      </c>
      <c r="G666" s="20">
        <v>2022</v>
      </c>
      <c r="H666" s="42">
        <v>7.5</v>
      </c>
    </row>
    <row r="667" spans="1:8" hidden="1" x14ac:dyDescent="0.2">
      <c r="A667" s="20" t="str">
        <f>+IFERROR(VLOOKUP(C667,Tabella4[#All],3,FALSE),"")</f>
        <v>Income</v>
      </c>
      <c r="B667" s="19" t="str">
        <f>+IFERROR(IF(VLOOKUP(C667,Tabella4[#All],2,FALSE)=0,"",VLOOKUP(C667,Tabella4[#All],2,FALSE)),"")</f>
        <v>I.1.1</v>
      </c>
      <c r="C667" s="19" t="s">
        <v>29</v>
      </c>
      <c r="D667" s="20" t="s">
        <v>1</v>
      </c>
      <c r="E667" s="20" t="s">
        <v>61</v>
      </c>
      <c r="F667" s="20" t="s">
        <v>148</v>
      </c>
      <c r="G667" s="20">
        <v>2022</v>
      </c>
      <c r="H667" s="42">
        <v>9.5</v>
      </c>
    </row>
    <row r="668" spans="1:8" hidden="1" x14ac:dyDescent="0.2">
      <c r="A668" s="20" t="str">
        <f>+IFERROR(VLOOKUP(C668,Tabella4[#All],3,FALSE),"")</f>
        <v>Income</v>
      </c>
      <c r="B668" s="19" t="str">
        <f>+IFERROR(IF(VLOOKUP(C668,Tabella4[#All],2,FALSE)=0,"",VLOOKUP(C668,Tabella4[#All],2,FALSE)),"")</f>
        <v>I.1.1</v>
      </c>
      <c r="C668" s="19" t="s">
        <v>29</v>
      </c>
      <c r="D668" s="20" t="s">
        <v>1</v>
      </c>
      <c r="E668" s="20" t="s">
        <v>62</v>
      </c>
      <c r="F668" s="20" t="s">
        <v>149</v>
      </c>
      <c r="G668" s="20">
        <v>2022</v>
      </c>
      <c r="H668" s="42"/>
    </row>
    <row r="669" spans="1:8" hidden="1" x14ac:dyDescent="0.2">
      <c r="A669" s="20" t="str">
        <f>+IFERROR(VLOOKUP(C669,Tabella4[#All],3,FALSE),"")</f>
        <v>Income</v>
      </c>
      <c r="B669" s="19" t="str">
        <f>+IFERROR(IF(VLOOKUP(C669,Tabella4[#All],2,FALSE)=0,"",VLOOKUP(C669,Tabella4[#All],2,FALSE)),"")</f>
        <v>I.1.2</v>
      </c>
      <c r="C669" s="19" t="s">
        <v>28</v>
      </c>
      <c r="D669" s="20" t="s">
        <v>1</v>
      </c>
      <c r="E669" s="20" t="s">
        <v>54</v>
      </c>
      <c r="F669" s="20" t="s">
        <v>128</v>
      </c>
      <c r="G669" s="20">
        <v>2022</v>
      </c>
      <c r="H669" s="42">
        <v>40.200000000000003</v>
      </c>
    </row>
    <row r="670" spans="1:8" hidden="1" x14ac:dyDescent="0.2">
      <c r="A670" s="20" t="str">
        <f>+IFERROR(VLOOKUP(C670,Tabella4[#All],3,FALSE),"")</f>
        <v>Income</v>
      </c>
      <c r="B670" s="19" t="str">
        <f>+IFERROR(IF(VLOOKUP(C670,Tabella4[#All],2,FALSE)=0,"",VLOOKUP(C670,Tabella4[#All],2,FALSE)),"")</f>
        <v>I.1.2</v>
      </c>
      <c r="C670" s="19" t="s">
        <v>28</v>
      </c>
      <c r="D670" s="20" t="s">
        <v>1</v>
      </c>
      <c r="E670" s="20" t="s">
        <v>45</v>
      </c>
      <c r="F670" s="20" t="s">
        <v>129</v>
      </c>
      <c r="G670" s="20">
        <v>2022</v>
      </c>
      <c r="H670" s="42">
        <v>36.1</v>
      </c>
    </row>
    <row r="671" spans="1:8" hidden="1" x14ac:dyDescent="0.2">
      <c r="A671" s="20" t="str">
        <f>+IFERROR(VLOOKUP(C671,Tabella4[#All],3,FALSE),"")</f>
        <v>Income</v>
      </c>
      <c r="B671" s="19" t="str">
        <f>+IFERROR(IF(VLOOKUP(C671,Tabella4[#All],2,FALSE)=0,"",VLOOKUP(C671,Tabella4[#All],2,FALSE)),"")</f>
        <v>I.1.2</v>
      </c>
      <c r="C671" s="19" t="s">
        <v>28</v>
      </c>
      <c r="D671" s="20" t="s">
        <v>1</v>
      </c>
      <c r="E671" s="20" t="s">
        <v>46</v>
      </c>
      <c r="F671" s="20" t="s">
        <v>130</v>
      </c>
      <c r="G671" s="20">
        <v>2022</v>
      </c>
      <c r="H671" s="42">
        <v>44.8</v>
      </c>
    </row>
    <row r="672" spans="1:8" hidden="1" x14ac:dyDescent="0.2">
      <c r="A672" s="20" t="str">
        <f>+IFERROR(VLOOKUP(C672,Tabella4[#All],3,FALSE),"")</f>
        <v>Income</v>
      </c>
      <c r="B672" s="19" t="str">
        <f>+IFERROR(IF(VLOOKUP(C672,Tabella4[#All],2,FALSE)=0,"",VLOOKUP(C672,Tabella4[#All],2,FALSE)),"")</f>
        <v>I.1.2</v>
      </c>
      <c r="C672" s="19" t="s">
        <v>28</v>
      </c>
      <c r="D672" s="20" t="s">
        <v>1</v>
      </c>
      <c r="E672" s="20" t="s">
        <v>44</v>
      </c>
      <c r="F672" s="20" t="s">
        <v>131</v>
      </c>
      <c r="G672" s="20">
        <v>2022</v>
      </c>
      <c r="H672" s="42"/>
    </row>
    <row r="673" spans="1:8" hidden="1" x14ac:dyDescent="0.2">
      <c r="A673" s="20" t="str">
        <f>+IFERROR(VLOOKUP(C673,Tabella4[#All],3,FALSE),"")</f>
        <v>Income</v>
      </c>
      <c r="B673" s="19" t="str">
        <f>+IFERROR(IF(VLOOKUP(C673,Tabella4[#All],2,FALSE)=0,"",VLOOKUP(C673,Tabella4[#All],2,FALSE)),"")</f>
        <v>I.1.2</v>
      </c>
      <c r="C673" s="19" t="s">
        <v>28</v>
      </c>
      <c r="D673" s="20" t="s">
        <v>1</v>
      </c>
      <c r="E673" s="20" t="s">
        <v>42</v>
      </c>
      <c r="F673" s="20" t="s">
        <v>133</v>
      </c>
      <c r="G673" s="20">
        <v>2022</v>
      </c>
      <c r="H673" s="42">
        <v>37.299999999999997</v>
      </c>
    </row>
    <row r="674" spans="1:8" hidden="1" x14ac:dyDescent="0.2">
      <c r="A674" s="20" t="str">
        <f>+IFERROR(VLOOKUP(C674,Tabella4[#All],3,FALSE),"")</f>
        <v>Income</v>
      </c>
      <c r="B674" s="19" t="str">
        <f>+IFERROR(IF(VLOOKUP(C674,Tabella4[#All],2,FALSE)=0,"",VLOOKUP(C674,Tabella4[#All],2,FALSE)),"")</f>
        <v>I.1.2</v>
      </c>
      <c r="C674" s="19" t="s">
        <v>28</v>
      </c>
      <c r="D674" s="20" t="s">
        <v>1</v>
      </c>
      <c r="E674" s="20" t="s">
        <v>43</v>
      </c>
      <c r="F674" s="20" t="s">
        <v>132</v>
      </c>
      <c r="G674" s="20">
        <v>2022</v>
      </c>
      <c r="H674" s="42"/>
    </row>
    <row r="675" spans="1:8" hidden="1" x14ac:dyDescent="0.2">
      <c r="A675" s="20" t="str">
        <f>+IFERROR(VLOOKUP(C675,Tabella4[#All],3,FALSE),"")</f>
        <v>Income</v>
      </c>
      <c r="B675" s="19" t="str">
        <f>+IFERROR(IF(VLOOKUP(C675,Tabella4[#All],2,FALSE)=0,"",VLOOKUP(C675,Tabella4[#All],2,FALSE)),"")</f>
        <v>I.1.2</v>
      </c>
      <c r="C675" s="19" t="s">
        <v>28</v>
      </c>
      <c r="D675" s="20" t="s">
        <v>1</v>
      </c>
      <c r="E675" s="20" t="s">
        <v>56</v>
      </c>
      <c r="F675" s="20" t="s">
        <v>134</v>
      </c>
      <c r="G675" s="20">
        <v>2022</v>
      </c>
      <c r="H675" s="42">
        <v>38.9</v>
      </c>
    </row>
    <row r="676" spans="1:8" hidden="1" x14ac:dyDescent="0.2">
      <c r="A676" s="20" t="str">
        <f>+IFERROR(VLOOKUP(C676,Tabella4[#All],3,FALSE),"")</f>
        <v>Income</v>
      </c>
      <c r="B676" s="19" t="str">
        <f>+IFERROR(IF(VLOOKUP(C676,Tabella4[#All],2,FALSE)=0,"",VLOOKUP(C676,Tabella4[#All],2,FALSE)),"")</f>
        <v>I.1.2</v>
      </c>
      <c r="C676" s="19" t="s">
        <v>28</v>
      </c>
      <c r="D676" s="20" t="s">
        <v>1</v>
      </c>
      <c r="E676" s="20" t="s">
        <v>50</v>
      </c>
      <c r="F676" s="20" t="s">
        <v>135</v>
      </c>
      <c r="G676" s="20">
        <v>2022</v>
      </c>
      <c r="H676" s="42">
        <v>39.5</v>
      </c>
    </row>
    <row r="677" spans="1:8" hidden="1" x14ac:dyDescent="0.2">
      <c r="A677" s="20" t="str">
        <f>+IFERROR(VLOOKUP(C677,Tabella4[#All],3,FALSE),"")</f>
        <v>Income</v>
      </c>
      <c r="B677" s="19" t="str">
        <f>+IFERROR(IF(VLOOKUP(C677,Tabella4[#All],2,FALSE)=0,"",VLOOKUP(C677,Tabella4[#All],2,FALSE)),"")</f>
        <v>I.1.2</v>
      </c>
      <c r="C677" s="19" t="s">
        <v>28</v>
      </c>
      <c r="D677" s="20" t="s">
        <v>1</v>
      </c>
      <c r="E677" s="20" t="s">
        <v>47</v>
      </c>
      <c r="F677" s="20" t="s">
        <v>136</v>
      </c>
      <c r="G677" s="20">
        <v>2022</v>
      </c>
      <c r="H677" s="42">
        <v>42.8</v>
      </c>
    </row>
    <row r="678" spans="1:8" hidden="1" x14ac:dyDescent="0.2">
      <c r="A678" s="20" t="str">
        <f>+IFERROR(VLOOKUP(C678,Tabella4[#All],3,FALSE),"")</f>
        <v>Income</v>
      </c>
      <c r="B678" s="19" t="str">
        <f>+IFERROR(IF(VLOOKUP(C678,Tabella4[#All],2,FALSE)=0,"",VLOOKUP(C678,Tabella4[#All],2,FALSE)),"")</f>
        <v>I.1.2</v>
      </c>
      <c r="C678" s="19" t="s">
        <v>28</v>
      </c>
      <c r="D678" s="20" t="s">
        <v>1</v>
      </c>
      <c r="E678" s="20" t="s">
        <v>110</v>
      </c>
      <c r="F678" s="20" t="s">
        <v>137</v>
      </c>
      <c r="G678" s="20">
        <v>2022</v>
      </c>
      <c r="H678" s="42">
        <v>27</v>
      </c>
    </row>
    <row r="679" spans="1:8" hidden="1" x14ac:dyDescent="0.2">
      <c r="A679" s="20" t="str">
        <f>+IFERROR(VLOOKUP(C679,Tabella4[#All],3,FALSE),"")</f>
        <v>Income</v>
      </c>
      <c r="B679" s="19" t="str">
        <f>+IFERROR(IF(VLOOKUP(C679,Tabella4[#All],2,FALSE)=0,"",VLOOKUP(C679,Tabella4[#All],2,FALSE)),"")</f>
        <v>I.1.2</v>
      </c>
      <c r="C679" s="19" t="s">
        <v>28</v>
      </c>
      <c r="D679" s="20" t="s">
        <v>1</v>
      </c>
      <c r="E679" s="20" t="s">
        <v>58</v>
      </c>
      <c r="F679" s="20" t="s">
        <v>138</v>
      </c>
      <c r="G679" s="20">
        <v>2022</v>
      </c>
      <c r="H679" s="42">
        <v>42</v>
      </c>
    </row>
    <row r="680" spans="1:8" hidden="1" x14ac:dyDescent="0.2">
      <c r="A680" s="20" t="str">
        <f>+IFERROR(VLOOKUP(C680,Tabella4[#All],3,FALSE),"")</f>
        <v>Income</v>
      </c>
      <c r="B680" s="19" t="str">
        <f>+IFERROR(IF(VLOOKUP(C680,Tabella4[#All],2,FALSE)=0,"",VLOOKUP(C680,Tabella4[#All],2,FALSE)),"")</f>
        <v>I.1.2</v>
      </c>
      <c r="C680" s="19" t="s">
        <v>28</v>
      </c>
      <c r="D680" s="20" t="s">
        <v>1</v>
      </c>
      <c r="E680" s="20" t="s">
        <v>48</v>
      </c>
      <c r="F680" s="20" t="s">
        <v>139</v>
      </c>
      <c r="G680" s="20">
        <v>2022</v>
      </c>
      <c r="H680" s="42">
        <v>20.100000000000001</v>
      </c>
    </row>
    <row r="681" spans="1:8" hidden="1" x14ac:dyDescent="0.2">
      <c r="A681" s="20" t="str">
        <f>+IFERROR(VLOOKUP(C681,Tabella4[#All],3,FALSE),"")</f>
        <v>Income</v>
      </c>
      <c r="B681" s="19" t="str">
        <f>+IFERROR(IF(VLOOKUP(C681,Tabella4[#All],2,FALSE)=0,"",VLOOKUP(C681,Tabella4[#All],2,FALSE)),"")</f>
        <v>I.1.2</v>
      </c>
      <c r="C681" s="19" t="s">
        <v>28</v>
      </c>
      <c r="D681" s="20" t="s">
        <v>1</v>
      </c>
      <c r="E681" s="20" t="s">
        <v>51</v>
      </c>
      <c r="F681" s="20" t="s">
        <v>140</v>
      </c>
      <c r="G681" s="20">
        <v>2022</v>
      </c>
      <c r="H681" s="42">
        <v>29.6</v>
      </c>
    </row>
    <row r="682" spans="1:8" hidden="1" x14ac:dyDescent="0.2">
      <c r="A682" s="20" t="str">
        <f>+IFERROR(VLOOKUP(C682,Tabella4[#All],3,FALSE),"")</f>
        <v>Income</v>
      </c>
      <c r="B682" s="19" t="str">
        <f>+IFERROR(IF(VLOOKUP(C682,Tabella4[#All],2,FALSE)=0,"",VLOOKUP(C682,Tabella4[#All],2,FALSE)),"")</f>
        <v>I.1.2</v>
      </c>
      <c r="C682" s="19" t="s">
        <v>28</v>
      </c>
      <c r="D682" s="20" t="s">
        <v>1</v>
      </c>
      <c r="E682" s="20" t="s">
        <v>59</v>
      </c>
      <c r="F682" s="20" t="s">
        <v>141</v>
      </c>
      <c r="G682" s="20">
        <v>2022</v>
      </c>
      <c r="H682" s="42"/>
    </row>
    <row r="683" spans="1:8" hidden="1" x14ac:dyDescent="0.2">
      <c r="A683" s="20" t="str">
        <f>+IFERROR(VLOOKUP(C683,Tabella4[#All],3,FALSE),"")</f>
        <v>Income</v>
      </c>
      <c r="B683" s="19" t="str">
        <f>+IFERROR(IF(VLOOKUP(C683,Tabella4[#All],2,FALSE)=0,"",VLOOKUP(C683,Tabella4[#All],2,FALSE)),"")</f>
        <v>I.1.2</v>
      </c>
      <c r="C683" s="19" t="s">
        <v>28</v>
      </c>
      <c r="D683" s="20" t="s">
        <v>1</v>
      </c>
      <c r="E683" s="20" t="s">
        <v>59</v>
      </c>
      <c r="F683" s="20" t="s">
        <v>141</v>
      </c>
      <c r="G683" s="20">
        <v>2022</v>
      </c>
      <c r="H683" s="42"/>
    </row>
    <row r="684" spans="1:8" hidden="1" x14ac:dyDescent="0.2">
      <c r="A684" s="20" t="str">
        <f>+IFERROR(VLOOKUP(C684,Tabella4[#All],3,FALSE),"")</f>
        <v>Income</v>
      </c>
      <c r="B684" s="19" t="str">
        <f>+IFERROR(IF(VLOOKUP(C684,Tabella4[#All],2,FALSE)=0,"",VLOOKUP(C684,Tabella4[#All],2,FALSE)),"")</f>
        <v>I.1.2</v>
      </c>
      <c r="C684" s="19" t="s">
        <v>28</v>
      </c>
      <c r="D684" s="20" t="s">
        <v>1</v>
      </c>
      <c r="E684" s="20" t="s">
        <v>52</v>
      </c>
      <c r="F684" s="20" t="s">
        <v>143</v>
      </c>
      <c r="G684" s="20">
        <v>2022</v>
      </c>
      <c r="H684" s="42">
        <v>43</v>
      </c>
    </row>
    <row r="685" spans="1:8" hidden="1" x14ac:dyDescent="0.2">
      <c r="A685" s="20" t="str">
        <f>+IFERROR(VLOOKUP(C685,Tabella4[#All],3,FALSE),"")</f>
        <v>Income</v>
      </c>
      <c r="B685" s="19" t="str">
        <f>+IFERROR(IF(VLOOKUP(C685,Tabella4[#All],2,FALSE)=0,"",VLOOKUP(C685,Tabella4[#All],2,FALSE)),"")</f>
        <v>I.1.2</v>
      </c>
      <c r="C685" s="19" t="s">
        <v>28</v>
      </c>
      <c r="D685" s="20" t="s">
        <v>1</v>
      </c>
      <c r="E685" s="20" t="s">
        <v>53</v>
      </c>
      <c r="F685" s="20" t="s">
        <v>142</v>
      </c>
      <c r="G685" s="20">
        <v>2022</v>
      </c>
      <c r="H685" s="42">
        <v>36.700000000000003</v>
      </c>
    </row>
    <row r="686" spans="1:8" hidden="1" x14ac:dyDescent="0.2">
      <c r="A686" s="20" t="str">
        <f>+IFERROR(VLOOKUP(C686,Tabella4[#All],3,FALSE),"")</f>
        <v>Income</v>
      </c>
      <c r="B686" s="19" t="str">
        <f>+IFERROR(IF(VLOOKUP(C686,Tabella4[#All],2,FALSE)=0,"",VLOOKUP(C686,Tabella4[#All],2,FALSE)),"")</f>
        <v>I.1.2</v>
      </c>
      <c r="C686" s="19" t="s">
        <v>28</v>
      </c>
      <c r="D686" s="20" t="s">
        <v>1</v>
      </c>
      <c r="E686" s="20" t="s">
        <v>60</v>
      </c>
      <c r="F686" s="20" t="s">
        <v>144</v>
      </c>
      <c r="G686" s="20">
        <v>2022</v>
      </c>
      <c r="H686" s="42">
        <v>27.9</v>
      </c>
    </row>
    <row r="687" spans="1:8" hidden="1" x14ac:dyDescent="0.2">
      <c r="A687" s="20" t="str">
        <f>+IFERROR(VLOOKUP(C687,Tabella4[#All],3,FALSE),"")</f>
        <v>Income</v>
      </c>
      <c r="B687" s="19" t="str">
        <f>+IFERROR(IF(VLOOKUP(C687,Tabella4[#All],2,FALSE)=0,"",VLOOKUP(C687,Tabella4[#All],2,FALSE)),"")</f>
        <v>I.1.2</v>
      </c>
      <c r="C687" s="19" t="s">
        <v>28</v>
      </c>
      <c r="D687" s="20" t="s">
        <v>1</v>
      </c>
      <c r="E687" s="20" t="s">
        <v>55</v>
      </c>
      <c r="F687" s="20" t="s">
        <v>145</v>
      </c>
      <c r="G687" s="20">
        <v>2022</v>
      </c>
      <c r="H687" s="42">
        <v>36</v>
      </c>
    </row>
    <row r="688" spans="1:8" hidden="1" x14ac:dyDescent="0.2">
      <c r="A688" s="20" t="str">
        <f>+IFERROR(VLOOKUP(C688,Tabella4[#All],3,FALSE),"")</f>
        <v>Income</v>
      </c>
      <c r="B688" s="19" t="str">
        <f>+IFERROR(IF(VLOOKUP(C688,Tabella4[#All],2,FALSE)=0,"",VLOOKUP(C688,Tabella4[#All],2,FALSE)),"")</f>
        <v>I.1.2</v>
      </c>
      <c r="C688" s="19" t="s">
        <v>28</v>
      </c>
      <c r="D688" s="20" t="s">
        <v>1</v>
      </c>
      <c r="E688" s="20" t="s">
        <v>49</v>
      </c>
      <c r="F688" s="20" t="s">
        <v>146</v>
      </c>
      <c r="G688" s="20">
        <v>2022</v>
      </c>
      <c r="H688" s="42">
        <v>36.9</v>
      </c>
    </row>
    <row r="689" spans="1:8" hidden="1" x14ac:dyDescent="0.2">
      <c r="A689" s="20" t="str">
        <f>+IFERROR(VLOOKUP(C689,Tabella4[#All],3,FALSE),"")</f>
        <v>Income</v>
      </c>
      <c r="B689" s="19" t="str">
        <f>+IFERROR(IF(VLOOKUP(C689,Tabella4[#All],2,FALSE)=0,"",VLOOKUP(C689,Tabella4[#All],2,FALSE)),"")</f>
        <v>I.1.2</v>
      </c>
      <c r="C689" s="19" t="s">
        <v>28</v>
      </c>
      <c r="D689" s="20" t="s">
        <v>1</v>
      </c>
      <c r="E689" s="20" t="s">
        <v>57</v>
      </c>
      <c r="F689" s="20" t="s">
        <v>147</v>
      </c>
      <c r="G689" s="20">
        <v>2022</v>
      </c>
      <c r="H689" s="42">
        <v>37.9</v>
      </c>
    </row>
    <row r="690" spans="1:8" hidden="1" x14ac:dyDescent="0.2">
      <c r="A690" s="20" t="str">
        <f>+IFERROR(VLOOKUP(C690,Tabella4[#All],3,FALSE),"")</f>
        <v>Income</v>
      </c>
      <c r="B690" s="19" t="str">
        <f>+IFERROR(IF(VLOOKUP(C690,Tabella4[#All],2,FALSE)=0,"",VLOOKUP(C690,Tabella4[#All],2,FALSE)),"")</f>
        <v>I.1.2</v>
      </c>
      <c r="C690" s="19" t="s">
        <v>28</v>
      </c>
      <c r="D690" s="20" t="s">
        <v>1</v>
      </c>
      <c r="E690" s="20" t="s">
        <v>61</v>
      </c>
      <c r="F690" s="20" t="s">
        <v>148</v>
      </c>
      <c r="G690" s="20">
        <v>2022</v>
      </c>
      <c r="H690" s="42">
        <v>48.9</v>
      </c>
    </row>
    <row r="691" spans="1:8" hidden="1" x14ac:dyDescent="0.2">
      <c r="A691" s="20" t="str">
        <f>+IFERROR(VLOOKUP(C691,Tabella4[#All],3,FALSE),"")</f>
        <v>Income</v>
      </c>
      <c r="B691" s="19" t="str">
        <f>+IFERROR(IF(VLOOKUP(C691,Tabella4[#All],2,FALSE)=0,"",VLOOKUP(C691,Tabella4[#All],2,FALSE)),"")</f>
        <v>I.1.2</v>
      </c>
      <c r="C691" s="19" t="s">
        <v>28</v>
      </c>
      <c r="D691" s="20" t="s">
        <v>1</v>
      </c>
      <c r="E691" s="20" t="s">
        <v>62</v>
      </c>
      <c r="F691" s="20" t="s">
        <v>149</v>
      </c>
      <c r="G691" s="20">
        <v>2022</v>
      </c>
      <c r="H691" s="42"/>
    </row>
    <row r="692" spans="1:8" hidden="1" x14ac:dyDescent="0.2">
      <c r="A692" s="20" t="str">
        <f>+IFERROR(VLOOKUP(C692,Tabella4[#All],3,FALSE),"")</f>
        <v>Income</v>
      </c>
      <c r="B692" s="19" t="str">
        <f>+IFERROR(IF(VLOOKUP(C692,Tabella4[#All],2,FALSE)=0,"",VLOOKUP(C692,Tabella4[#All],2,FALSE)),"")</f>
        <v>I.2</v>
      </c>
      <c r="C692" s="19" t="s">
        <v>30</v>
      </c>
      <c r="D692" s="20" t="s">
        <v>1</v>
      </c>
      <c r="E692" s="20" t="s">
        <v>54</v>
      </c>
      <c r="F692" s="20" t="s">
        <v>128</v>
      </c>
      <c r="G692" s="20">
        <v>2022</v>
      </c>
      <c r="H692" s="42">
        <v>40.4</v>
      </c>
    </row>
    <row r="693" spans="1:8" hidden="1" x14ac:dyDescent="0.2">
      <c r="A693" s="20" t="str">
        <f>+IFERROR(VLOOKUP(C693,Tabella4[#All],3,FALSE),"")</f>
        <v>Income</v>
      </c>
      <c r="B693" s="19" t="str">
        <f>+IFERROR(IF(VLOOKUP(C693,Tabella4[#All],2,FALSE)=0,"",VLOOKUP(C693,Tabella4[#All],2,FALSE)),"")</f>
        <v>I.2</v>
      </c>
      <c r="C693" s="19" t="s">
        <v>30</v>
      </c>
      <c r="D693" s="20" t="s">
        <v>1</v>
      </c>
      <c r="E693" s="20" t="s">
        <v>45</v>
      </c>
      <c r="F693" s="20" t="s">
        <v>129</v>
      </c>
      <c r="G693" s="20">
        <v>2022</v>
      </c>
      <c r="H693" s="42">
        <v>42.5</v>
      </c>
    </row>
    <row r="694" spans="1:8" hidden="1" x14ac:dyDescent="0.2">
      <c r="A694" s="20" t="str">
        <f>+IFERROR(VLOOKUP(C694,Tabella4[#All],3,FALSE),"")</f>
        <v>Income</v>
      </c>
      <c r="B694" s="19" t="str">
        <f>+IFERROR(IF(VLOOKUP(C694,Tabella4[#All],2,FALSE)=0,"",VLOOKUP(C694,Tabella4[#All],2,FALSE)),"")</f>
        <v>I.2</v>
      </c>
      <c r="C694" s="19" t="s">
        <v>30</v>
      </c>
      <c r="D694" s="20" t="s">
        <v>1</v>
      </c>
      <c r="E694" s="20" t="s">
        <v>46</v>
      </c>
      <c r="F694" s="20" t="s">
        <v>130</v>
      </c>
      <c r="G694" s="20">
        <v>2022</v>
      </c>
      <c r="H694" s="42">
        <v>38.6</v>
      </c>
    </row>
    <row r="695" spans="1:8" hidden="1" x14ac:dyDescent="0.2">
      <c r="A695" s="20" t="str">
        <f>+IFERROR(VLOOKUP(C695,Tabella4[#All],3,FALSE),"")</f>
        <v>Income</v>
      </c>
      <c r="B695" s="19" t="str">
        <f>+IFERROR(IF(VLOOKUP(C695,Tabella4[#All],2,FALSE)=0,"",VLOOKUP(C695,Tabella4[#All],2,FALSE)),"")</f>
        <v>I.2</v>
      </c>
      <c r="C695" s="19" t="s">
        <v>30</v>
      </c>
      <c r="D695" s="20" t="s">
        <v>1</v>
      </c>
      <c r="E695" s="20" t="s">
        <v>44</v>
      </c>
      <c r="F695" s="20" t="s">
        <v>131</v>
      </c>
      <c r="G695" s="20">
        <v>2022</v>
      </c>
      <c r="H695" s="42"/>
    </row>
    <row r="696" spans="1:8" hidden="1" x14ac:dyDescent="0.2">
      <c r="A696" s="20" t="str">
        <f>+IFERROR(VLOOKUP(C696,Tabella4[#All],3,FALSE),"")</f>
        <v>Income</v>
      </c>
      <c r="B696" s="19" t="str">
        <f>+IFERROR(IF(VLOOKUP(C696,Tabella4[#All],2,FALSE)=0,"",VLOOKUP(C696,Tabella4[#All],2,FALSE)),"")</f>
        <v>I.2</v>
      </c>
      <c r="C696" s="19" t="s">
        <v>30</v>
      </c>
      <c r="D696" s="20" t="s">
        <v>1</v>
      </c>
      <c r="E696" s="20" t="s">
        <v>42</v>
      </c>
      <c r="F696" s="20" t="s">
        <v>133</v>
      </c>
      <c r="G696" s="20">
        <v>2022</v>
      </c>
      <c r="H696" s="42">
        <v>42.1</v>
      </c>
    </row>
    <row r="697" spans="1:8" hidden="1" x14ac:dyDescent="0.2">
      <c r="A697" s="20" t="str">
        <f>+IFERROR(VLOOKUP(C697,Tabella4[#All],3,FALSE),"")</f>
        <v>Income</v>
      </c>
      <c r="B697" s="19" t="str">
        <f>+IFERROR(IF(VLOOKUP(C697,Tabella4[#All],2,FALSE)=0,"",VLOOKUP(C697,Tabella4[#All],2,FALSE)),"")</f>
        <v>I.2</v>
      </c>
      <c r="C697" s="19" t="s">
        <v>30</v>
      </c>
      <c r="D697" s="20" t="s">
        <v>1</v>
      </c>
      <c r="E697" s="20" t="s">
        <v>43</v>
      </c>
      <c r="F697" s="20" t="s">
        <v>132</v>
      </c>
      <c r="G697" s="20">
        <v>2022</v>
      </c>
      <c r="H697" s="42"/>
    </row>
    <row r="698" spans="1:8" hidden="1" x14ac:dyDescent="0.2">
      <c r="A698" s="20" t="str">
        <f>+IFERROR(VLOOKUP(C698,Tabella4[#All],3,FALSE),"")</f>
        <v>Income</v>
      </c>
      <c r="B698" s="19" t="str">
        <f>+IFERROR(IF(VLOOKUP(C698,Tabella4[#All],2,FALSE)=0,"",VLOOKUP(C698,Tabella4[#All],2,FALSE)),"")</f>
        <v>I.2</v>
      </c>
      <c r="C698" s="19" t="s">
        <v>30</v>
      </c>
      <c r="D698" s="20" t="s">
        <v>1</v>
      </c>
      <c r="E698" s="20" t="s">
        <v>56</v>
      </c>
      <c r="F698" s="20" t="s">
        <v>134</v>
      </c>
      <c r="G698" s="20">
        <v>2022</v>
      </c>
      <c r="H698" s="42">
        <v>40.9</v>
      </c>
    </row>
    <row r="699" spans="1:8" hidden="1" x14ac:dyDescent="0.2">
      <c r="A699" s="20" t="str">
        <f>+IFERROR(VLOOKUP(C699,Tabella4[#All],3,FALSE),"")</f>
        <v>Income</v>
      </c>
      <c r="B699" s="19" t="str">
        <f>+IFERROR(IF(VLOOKUP(C699,Tabella4[#All],2,FALSE)=0,"",VLOOKUP(C699,Tabella4[#All],2,FALSE)),"")</f>
        <v>I.2</v>
      </c>
      <c r="C699" s="19" t="s">
        <v>30</v>
      </c>
      <c r="D699" s="20" t="s">
        <v>1</v>
      </c>
      <c r="E699" s="20" t="s">
        <v>50</v>
      </c>
      <c r="F699" s="20" t="s">
        <v>135</v>
      </c>
      <c r="G699" s="20">
        <v>2022</v>
      </c>
      <c r="H699" s="42">
        <v>34.1</v>
      </c>
    </row>
    <row r="700" spans="1:8" hidden="1" x14ac:dyDescent="0.2">
      <c r="A700" s="20" t="str">
        <f>+IFERROR(VLOOKUP(C700,Tabella4[#All],3,FALSE),"")</f>
        <v>Income</v>
      </c>
      <c r="B700" s="19" t="str">
        <f>+IFERROR(IF(VLOOKUP(C700,Tabella4[#All],2,FALSE)=0,"",VLOOKUP(C700,Tabella4[#All],2,FALSE)),"")</f>
        <v>I.2</v>
      </c>
      <c r="C700" s="19" t="s">
        <v>30</v>
      </c>
      <c r="D700" s="20" t="s">
        <v>1</v>
      </c>
      <c r="E700" s="20" t="s">
        <v>47</v>
      </c>
      <c r="F700" s="20" t="s">
        <v>136</v>
      </c>
      <c r="G700" s="20">
        <v>2022</v>
      </c>
      <c r="H700" s="42">
        <v>38.799999999999997</v>
      </c>
    </row>
    <row r="701" spans="1:8" hidden="1" x14ac:dyDescent="0.2">
      <c r="A701" s="20" t="str">
        <f>+IFERROR(VLOOKUP(C701,Tabella4[#All],3,FALSE),"")</f>
        <v>Income</v>
      </c>
      <c r="B701" s="19" t="str">
        <f>+IFERROR(IF(VLOOKUP(C701,Tabella4[#All],2,FALSE)=0,"",VLOOKUP(C701,Tabella4[#All],2,FALSE)),"")</f>
        <v>I.2</v>
      </c>
      <c r="C701" s="19" t="s">
        <v>30</v>
      </c>
      <c r="D701" s="20" t="s">
        <v>1</v>
      </c>
      <c r="E701" s="20" t="s">
        <v>110</v>
      </c>
      <c r="F701" s="20" t="s">
        <v>137</v>
      </c>
      <c r="G701" s="20">
        <v>2022</v>
      </c>
      <c r="H701" s="42">
        <v>52.5</v>
      </c>
    </row>
    <row r="702" spans="1:8" hidden="1" x14ac:dyDescent="0.2">
      <c r="A702" s="20" t="str">
        <f>+IFERROR(VLOOKUP(C702,Tabella4[#All],3,FALSE),"")</f>
        <v>Income</v>
      </c>
      <c r="B702" s="19" t="str">
        <f>+IFERROR(IF(VLOOKUP(C702,Tabella4[#All],2,FALSE)=0,"",VLOOKUP(C702,Tabella4[#All],2,FALSE)),"")</f>
        <v>I.2</v>
      </c>
      <c r="C702" s="19" t="s">
        <v>30</v>
      </c>
      <c r="D702" s="20" t="s">
        <v>1</v>
      </c>
      <c r="E702" s="20" t="s">
        <v>58</v>
      </c>
      <c r="F702" s="20" t="s">
        <v>138</v>
      </c>
      <c r="G702" s="20">
        <v>2022</v>
      </c>
      <c r="H702" s="42">
        <v>35.799999999999997</v>
      </c>
    </row>
    <row r="703" spans="1:8" hidden="1" x14ac:dyDescent="0.2">
      <c r="A703" s="20" t="str">
        <f>+IFERROR(VLOOKUP(C703,Tabella4[#All],3,FALSE),"")</f>
        <v>Income</v>
      </c>
      <c r="B703" s="19" t="str">
        <f>+IFERROR(IF(VLOOKUP(C703,Tabella4[#All],2,FALSE)=0,"",VLOOKUP(C703,Tabella4[#All],2,FALSE)),"")</f>
        <v>I.2</v>
      </c>
      <c r="C703" s="19" t="s">
        <v>30</v>
      </c>
      <c r="D703" s="20" t="s">
        <v>1</v>
      </c>
      <c r="E703" s="20" t="s">
        <v>48</v>
      </c>
      <c r="F703" s="20" t="s">
        <v>139</v>
      </c>
      <c r="G703" s="20">
        <v>2022</v>
      </c>
      <c r="H703" s="42">
        <v>70.900000000000006</v>
      </c>
    </row>
    <row r="704" spans="1:8" hidden="1" x14ac:dyDescent="0.2">
      <c r="A704" s="20" t="str">
        <f>+IFERROR(VLOOKUP(C704,Tabella4[#All],3,FALSE),"")</f>
        <v>Income</v>
      </c>
      <c r="B704" s="19" t="str">
        <f>+IFERROR(IF(VLOOKUP(C704,Tabella4[#All],2,FALSE)=0,"",VLOOKUP(C704,Tabella4[#All],2,FALSE)),"")</f>
        <v>I.2</v>
      </c>
      <c r="C704" s="19" t="s">
        <v>30</v>
      </c>
      <c r="D704" s="20" t="s">
        <v>1</v>
      </c>
      <c r="E704" s="20" t="s">
        <v>51</v>
      </c>
      <c r="F704" s="20" t="s">
        <v>140</v>
      </c>
      <c r="G704" s="20">
        <v>2022</v>
      </c>
      <c r="H704" s="42">
        <v>48.1</v>
      </c>
    </row>
    <row r="705" spans="1:8" hidden="1" x14ac:dyDescent="0.2">
      <c r="A705" s="20" t="str">
        <f>+IFERROR(VLOOKUP(C705,Tabella4[#All],3,FALSE),"")</f>
        <v>Income</v>
      </c>
      <c r="B705" s="19" t="str">
        <f>+IFERROR(IF(VLOOKUP(C705,Tabella4[#All],2,FALSE)=0,"",VLOOKUP(C705,Tabella4[#All],2,FALSE)),"")</f>
        <v>I.2</v>
      </c>
      <c r="C705" s="19" t="s">
        <v>30</v>
      </c>
      <c r="D705" s="20" t="s">
        <v>1</v>
      </c>
      <c r="E705" s="20" t="s">
        <v>59</v>
      </c>
      <c r="F705" s="20" t="s">
        <v>141</v>
      </c>
      <c r="G705" s="20">
        <v>2022</v>
      </c>
      <c r="H705" s="42"/>
    </row>
    <row r="706" spans="1:8" hidden="1" x14ac:dyDescent="0.2">
      <c r="A706" s="20" t="str">
        <f>+IFERROR(VLOOKUP(C706,Tabella4[#All],3,FALSE),"")</f>
        <v>Income</v>
      </c>
      <c r="B706" s="19" t="str">
        <f>+IFERROR(IF(VLOOKUP(C706,Tabella4[#All],2,FALSE)=0,"",VLOOKUP(C706,Tabella4[#All],2,FALSE)),"")</f>
        <v>I.2</v>
      </c>
      <c r="C706" s="19" t="s">
        <v>30</v>
      </c>
      <c r="D706" s="20" t="s">
        <v>1</v>
      </c>
      <c r="E706" s="20" t="s">
        <v>59</v>
      </c>
      <c r="F706" s="20" t="s">
        <v>141</v>
      </c>
      <c r="G706" s="20">
        <v>2022</v>
      </c>
      <c r="H706" s="42"/>
    </row>
    <row r="707" spans="1:8" hidden="1" x14ac:dyDescent="0.2">
      <c r="A707" s="20" t="str">
        <f>+IFERROR(VLOOKUP(C707,Tabella4[#All],3,FALSE),"")</f>
        <v>Income</v>
      </c>
      <c r="B707" s="19" t="str">
        <f>+IFERROR(IF(VLOOKUP(C707,Tabella4[#All],2,FALSE)=0,"",VLOOKUP(C707,Tabella4[#All],2,FALSE)),"")</f>
        <v>I.2</v>
      </c>
      <c r="C707" s="19" t="s">
        <v>30</v>
      </c>
      <c r="D707" s="20" t="s">
        <v>1</v>
      </c>
      <c r="E707" s="20" t="s">
        <v>52</v>
      </c>
      <c r="F707" s="20" t="s">
        <v>143</v>
      </c>
      <c r="G707" s="20">
        <v>2022</v>
      </c>
      <c r="H707" s="42">
        <v>40.299999999999997</v>
      </c>
    </row>
    <row r="708" spans="1:8" hidden="1" x14ac:dyDescent="0.2">
      <c r="A708" s="20" t="str">
        <f>+IFERROR(VLOOKUP(C708,Tabella4[#All],3,FALSE),"")</f>
        <v>Income</v>
      </c>
      <c r="B708" s="19" t="str">
        <f>+IFERROR(IF(VLOOKUP(C708,Tabella4[#All],2,FALSE)=0,"",VLOOKUP(C708,Tabella4[#All],2,FALSE)),"")</f>
        <v>I.2</v>
      </c>
      <c r="C708" s="19" t="s">
        <v>30</v>
      </c>
      <c r="D708" s="20" t="s">
        <v>1</v>
      </c>
      <c r="E708" s="20" t="s">
        <v>53</v>
      </c>
      <c r="F708" s="20" t="s">
        <v>142</v>
      </c>
      <c r="G708" s="20">
        <v>2022</v>
      </c>
      <c r="H708" s="42">
        <v>43.3</v>
      </c>
    </row>
    <row r="709" spans="1:8" hidden="1" x14ac:dyDescent="0.2">
      <c r="A709" s="20" t="str">
        <f>+IFERROR(VLOOKUP(C709,Tabella4[#All],3,FALSE),"")</f>
        <v>Income</v>
      </c>
      <c r="B709" s="19" t="str">
        <f>+IFERROR(IF(VLOOKUP(C709,Tabella4[#All],2,FALSE)=0,"",VLOOKUP(C709,Tabella4[#All],2,FALSE)),"")</f>
        <v>I.2</v>
      </c>
      <c r="C709" s="19" t="s">
        <v>30</v>
      </c>
      <c r="D709" s="20" t="s">
        <v>1</v>
      </c>
      <c r="E709" s="20" t="s">
        <v>60</v>
      </c>
      <c r="F709" s="20" t="s">
        <v>144</v>
      </c>
      <c r="G709" s="20">
        <v>2022</v>
      </c>
      <c r="H709" s="42">
        <v>58.2</v>
      </c>
    </row>
    <row r="710" spans="1:8" hidden="1" x14ac:dyDescent="0.2">
      <c r="A710" s="20" t="str">
        <f>+IFERROR(VLOOKUP(C710,Tabella4[#All],3,FALSE),"")</f>
        <v>Income</v>
      </c>
      <c r="B710" s="19" t="str">
        <f>+IFERROR(IF(VLOOKUP(C710,Tabella4[#All],2,FALSE)=0,"",VLOOKUP(C710,Tabella4[#All],2,FALSE)),"")</f>
        <v>I.2</v>
      </c>
      <c r="C710" s="19" t="s">
        <v>30</v>
      </c>
      <c r="D710" s="20" t="s">
        <v>1</v>
      </c>
      <c r="E710" s="20" t="s">
        <v>55</v>
      </c>
      <c r="F710" s="20" t="s">
        <v>145</v>
      </c>
      <c r="G710" s="20">
        <v>2022</v>
      </c>
      <c r="H710" s="42">
        <v>40.200000000000003</v>
      </c>
    </row>
    <row r="711" spans="1:8" hidden="1" x14ac:dyDescent="0.2">
      <c r="A711" s="20" t="str">
        <f>+IFERROR(VLOOKUP(C711,Tabella4[#All],3,FALSE),"")</f>
        <v>Income</v>
      </c>
      <c r="B711" s="19" t="str">
        <f>+IFERROR(IF(VLOOKUP(C711,Tabella4[#All],2,FALSE)=0,"",VLOOKUP(C711,Tabella4[#All],2,FALSE)),"")</f>
        <v>I.2</v>
      </c>
      <c r="C711" s="19" t="s">
        <v>30</v>
      </c>
      <c r="D711" s="20" t="s">
        <v>1</v>
      </c>
      <c r="E711" s="20" t="s">
        <v>49</v>
      </c>
      <c r="F711" s="20" t="s">
        <v>146</v>
      </c>
      <c r="G711" s="20">
        <v>2022</v>
      </c>
      <c r="H711" s="43">
        <v>42.4</v>
      </c>
    </row>
    <row r="712" spans="1:8" hidden="1" x14ac:dyDescent="0.2">
      <c r="A712" s="20" t="str">
        <f>+IFERROR(VLOOKUP(C712,Tabella4[#All],3,FALSE),"")</f>
        <v>Income</v>
      </c>
      <c r="B712" s="19" t="str">
        <f>+IFERROR(IF(VLOOKUP(C712,Tabella4[#All],2,FALSE)=0,"",VLOOKUP(C712,Tabella4[#All],2,FALSE)),"")</f>
        <v>I.2</v>
      </c>
      <c r="C712" s="19" t="s">
        <v>30</v>
      </c>
      <c r="D712" s="20" t="s">
        <v>1</v>
      </c>
      <c r="E712" s="20" t="s">
        <v>57</v>
      </c>
      <c r="F712" s="20" t="s">
        <v>147</v>
      </c>
      <c r="G712" s="20">
        <v>2022</v>
      </c>
      <c r="H712" s="40">
        <v>34.9</v>
      </c>
    </row>
    <row r="713" spans="1:8" hidden="1" x14ac:dyDescent="0.2">
      <c r="A713" s="20" t="str">
        <f>+IFERROR(VLOOKUP(C713,Tabella4[#All],3,FALSE),"")</f>
        <v>Income</v>
      </c>
      <c r="B713" s="19" t="str">
        <f>+IFERROR(IF(VLOOKUP(C713,Tabella4[#All],2,FALSE)=0,"",VLOOKUP(C713,Tabella4[#All],2,FALSE)),"")</f>
        <v>I.2</v>
      </c>
      <c r="C713" s="19" t="s">
        <v>30</v>
      </c>
      <c r="D713" s="20" t="s">
        <v>1</v>
      </c>
      <c r="E713" s="20" t="s">
        <v>61</v>
      </c>
      <c r="F713" s="20" t="s">
        <v>148</v>
      </c>
      <c r="G713" s="20">
        <v>2022</v>
      </c>
      <c r="H713" s="66">
        <v>39.299999999999997</v>
      </c>
    </row>
    <row r="714" spans="1:8" hidden="1" x14ac:dyDescent="0.2">
      <c r="A714" s="20" t="str">
        <f>+IFERROR(VLOOKUP(C714,Tabella4[#All],3,FALSE),"")</f>
        <v>Income</v>
      </c>
      <c r="B714" s="19" t="str">
        <f>+IFERROR(IF(VLOOKUP(C714,Tabella4[#All],2,FALSE)=0,"",VLOOKUP(C714,Tabella4[#All],2,FALSE)),"")</f>
        <v>I.2</v>
      </c>
      <c r="C714" s="19" t="s">
        <v>30</v>
      </c>
      <c r="D714" s="20" t="s">
        <v>1</v>
      </c>
      <c r="E714" s="20" t="s">
        <v>62</v>
      </c>
      <c r="F714" s="20" t="s">
        <v>149</v>
      </c>
      <c r="G714" s="20">
        <v>2022</v>
      </c>
      <c r="H714" s="42"/>
    </row>
    <row r="715" spans="1:8" hidden="1" x14ac:dyDescent="0.2">
      <c r="A715" s="20" t="str">
        <f>+IFERROR(VLOOKUP(C715,Tabella4[#All],3,FALSE),"")</f>
        <v>Income</v>
      </c>
      <c r="B715" s="19" t="str">
        <f>+IFERROR(IF(VLOOKUP(C715,Tabella4[#All],2,FALSE)=0,"",VLOOKUP(C715,Tabella4[#All],2,FALSE)),"")</f>
        <v>I.3</v>
      </c>
      <c r="C715" s="19" t="s">
        <v>31</v>
      </c>
      <c r="D715" s="20" t="s">
        <v>1</v>
      </c>
      <c r="E715" s="20" t="s">
        <v>54</v>
      </c>
      <c r="F715" s="20" t="s">
        <v>128</v>
      </c>
      <c r="G715" s="20">
        <v>2022</v>
      </c>
      <c r="H715" s="42">
        <v>11</v>
      </c>
    </row>
    <row r="716" spans="1:8" hidden="1" x14ac:dyDescent="0.2">
      <c r="A716" s="20" t="str">
        <f>+IFERROR(VLOOKUP(C716,Tabella4[#All],3,FALSE),"")</f>
        <v>Income</v>
      </c>
      <c r="B716" s="19" t="str">
        <f>+IFERROR(IF(VLOOKUP(C716,Tabella4[#All],2,FALSE)=0,"",VLOOKUP(C716,Tabella4[#All],2,FALSE)),"")</f>
        <v>I.3</v>
      </c>
      <c r="C716" s="19" t="s">
        <v>31</v>
      </c>
      <c r="D716" s="20" t="s">
        <v>1</v>
      </c>
      <c r="E716" s="20" t="s">
        <v>45</v>
      </c>
      <c r="F716" s="20" t="s">
        <v>129</v>
      </c>
      <c r="G716" s="20">
        <v>2022</v>
      </c>
      <c r="H716" s="42">
        <v>9.1999999999999993</v>
      </c>
    </row>
    <row r="717" spans="1:8" hidden="1" x14ac:dyDescent="0.2">
      <c r="A717" s="20" t="str">
        <f>+IFERROR(VLOOKUP(C717,Tabella4[#All],3,FALSE),"")</f>
        <v>Income</v>
      </c>
      <c r="B717" s="19" t="str">
        <f>+IFERROR(IF(VLOOKUP(C717,Tabella4[#All],2,FALSE)=0,"",VLOOKUP(C717,Tabella4[#All],2,FALSE)),"")</f>
        <v>I.3</v>
      </c>
      <c r="C717" s="19" t="s">
        <v>31</v>
      </c>
      <c r="D717" s="20" t="s">
        <v>1</v>
      </c>
      <c r="E717" s="20" t="s">
        <v>46</v>
      </c>
      <c r="F717" s="20" t="s">
        <v>130</v>
      </c>
      <c r="G717" s="20">
        <v>2022</v>
      </c>
      <c r="H717" s="42">
        <v>12.8</v>
      </c>
    </row>
    <row r="718" spans="1:8" hidden="1" x14ac:dyDescent="0.2">
      <c r="A718" s="20" t="str">
        <f>+IFERROR(VLOOKUP(C718,Tabella4[#All],3,FALSE),"")</f>
        <v>Income</v>
      </c>
      <c r="B718" s="19" t="str">
        <f>+IFERROR(IF(VLOOKUP(C718,Tabella4[#All],2,FALSE)=0,"",VLOOKUP(C718,Tabella4[#All],2,FALSE)),"")</f>
        <v>I.3</v>
      </c>
      <c r="C718" s="19" t="s">
        <v>31</v>
      </c>
      <c r="D718" s="20" t="s">
        <v>1</v>
      </c>
      <c r="E718" s="20" t="s">
        <v>44</v>
      </c>
      <c r="F718" s="20" t="s">
        <v>131</v>
      </c>
      <c r="G718" s="20">
        <v>2022</v>
      </c>
      <c r="H718" s="42"/>
    </row>
    <row r="719" spans="1:8" hidden="1" x14ac:dyDescent="0.2">
      <c r="A719" s="20" t="str">
        <f>+IFERROR(VLOOKUP(C719,Tabella4[#All],3,FALSE),"")</f>
        <v>Income</v>
      </c>
      <c r="B719" s="19" t="str">
        <f>+IFERROR(IF(VLOOKUP(C719,Tabella4[#All],2,FALSE)=0,"",VLOOKUP(C719,Tabella4[#All],2,FALSE)),"")</f>
        <v>I.3</v>
      </c>
      <c r="C719" s="19" t="s">
        <v>31</v>
      </c>
      <c r="D719" s="20" t="s">
        <v>1</v>
      </c>
      <c r="E719" s="20" t="s">
        <v>42</v>
      </c>
      <c r="F719" s="20" t="s">
        <v>133</v>
      </c>
      <c r="G719" s="20">
        <v>2022</v>
      </c>
      <c r="H719" s="42">
        <v>11.1</v>
      </c>
    </row>
    <row r="720" spans="1:8" hidden="1" x14ac:dyDescent="0.2">
      <c r="A720" s="20" t="str">
        <f>+IFERROR(VLOOKUP(C720,Tabella4[#All],3,FALSE),"")</f>
        <v>Income</v>
      </c>
      <c r="B720" s="19" t="str">
        <f>+IFERROR(IF(VLOOKUP(C720,Tabella4[#All],2,FALSE)=0,"",VLOOKUP(C720,Tabella4[#All],2,FALSE)),"")</f>
        <v>I.3</v>
      </c>
      <c r="C720" s="19" t="s">
        <v>31</v>
      </c>
      <c r="D720" s="20" t="s">
        <v>1</v>
      </c>
      <c r="E720" s="20" t="s">
        <v>43</v>
      </c>
      <c r="F720" s="20" t="s">
        <v>132</v>
      </c>
      <c r="G720" s="20">
        <v>2022</v>
      </c>
      <c r="H720" s="42"/>
    </row>
    <row r="721" spans="1:8" hidden="1" x14ac:dyDescent="0.2">
      <c r="A721" s="20" t="str">
        <f>+IFERROR(VLOOKUP(C721,Tabella4[#All],3,FALSE),"")</f>
        <v>Income</v>
      </c>
      <c r="B721" s="19" t="str">
        <f>+IFERROR(IF(VLOOKUP(C721,Tabella4[#All],2,FALSE)=0,"",VLOOKUP(C721,Tabella4[#All],2,FALSE)),"")</f>
        <v>I.3</v>
      </c>
      <c r="C721" s="19" t="s">
        <v>31</v>
      </c>
      <c r="D721" s="20" t="s">
        <v>1</v>
      </c>
      <c r="E721" s="20" t="s">
        <v>56</v>
      </c>
      <c r="F721" s="20" t="s">
        <v>134</v>
      </c>
      <c r="G721" s="20">
        <v>2022</v>
      </c>
      <c r="H721" s="42">
        <v>12.4</v>
      </c>
    </row>
    <row r="722" spans="1:8" hidden="1" x14ac:dyDescent="0.2">
      <c r="A722" s="20" t="str">
        <f>+IFERROR(VLOOKUP(C722,Tabella4[#All],3,FALSE),"")</f>
        <v>Income</v>
      </c>
      <c r="B722" s="19" t="str">
        <f>+IFERROR(IF(VLOOKUP(C722,Tabella4[#All],2,FALSE)=0,"",VLOOKUP(C722,Tabella4[#All],2,FALSE)),"")</f>
        <v>I.3</v>
      </c>
      <c r="C722" s="19" t="s">
        <v>31</v>
      </c>
      <c r="D722" s="20" t="s">
        <v>1</v>
      </c>
      <c r="E722" s="20" t="s">
        <v>50</v>
      </c>
      <c r="F722" s="20" t="s">
        <v>135</v>
      </c>
      <c r="G722" s="20">
        <v>2022</v>
      </c>
      <c r="H722" s="42">
        <v>13.6</v>
      </c>
    </row>
    <row r="723" spans="1:8" hidden="1" x14ac:dyDescent="0.2">
      <c r="A723" s="20" t="str">
        <f>+IFERROR(VLOOKUP(C723,Tabella4[#All],3,FALSE),"")</f>
        <v>Income</v>
      </c>
      <c r="B723" s="19" t="str">
        <f>+IFERROR(IF(VLOOKUP(C723,Tabella4[#All],2,FALSE)=0,"",VLOOKUP(C723,Tabella4[#All],2,FALSE)),"")</f>
        <v>I.3</v>
      </c>
      <c r="C723" s="19" t="s">
        <v>31</v>
      </c>
      <c r="D723" s="20" t="s">
        <v>1</v>
      </c>
      <c r="E723" s="20" t="s">
        <v>47</v>
      </c>
      <c r="F723" s="20" t="s">
        <v>136</v>
      </c>
      <c r="G723" s="20">
        <v>2022</v>
      </c>
      <c r="H723" s="42">
        <v>9.1</v>
      </c>
    </row>
    <row r="724" spans="1:8" hidden="1" x14ac:dyDescent="0.2">
      <c r="A724" s="20" t="str">
        <f>+IFERROR(VLOOKUP(C724,Tabella4[#All],3,FALSE),"")</f>
        <v>Income</v>
      </c>
      <c r="B724" s="19" t="str">
        <f>+IFERROR(IF(VLOOKUP(C724,Tabella4[#All],2,FALSE)=0,"",VLOOKUP(C724,Tabella4[#All],2,FALSE)),"")</f>
        <v>I.3</v>
      </c>
      <c r="C724" s="19" t="s">
        <v>31</v>
      </c>
      <c r="D724" s="20" t="s">
        <v>1</v>
      </c>
      <c r="E724" s="20" t="s">
        <v>110</v>
      </c>
      <c r="F724" s="20" t="s">
        <v>137</v>
      </c>
      <c r="G724" s="20">
        <v>2022</v>
      </c>
      <c r="H724" s="42">
        <v>12.6</v>
      </c>
    </row>
    <row r="725" spans="1:8" hidden="1" x14ac:dyDescent="0.2">
      <c r="A725" s="20" t="str">
        <f>+IFERROR(VLOOKUP(C725,Tabella4[#All],3,FALSE),"")</f>
        <v>Income</v>
      </c>
      <c r="B725" s="19" t="str">
        <f>+IFERROR(IF(VLOOKUP(C725,Tabella4[#All],2,FALSE)=0,"",VLOOKUP(C725,Tabella4[#All],2,FALSE)),"")</f>
        <v>I.3</v>
      </c>
      <c r="C725" s="19" t="s">
        <v>31</v>
      </c>
      <c r="D725" s="20" t="s">
        <v>1</v>
      </c>
      <c r="E725" s="20" t="s">
        <v>58</v>
      </c>
      <c r="F725" s="20" t="s">
        <v>138</v>
      </c>
      <c r="G725" s="20">
        <v>2022</v>
      </c>
      <c r="H725" s="42">
        <v>12.2</v>
      </c>
    </row>
    <row r="726" spans="1:8" hidden="1" x14ac:dyDescent="0.2">
      <c r="A726" s="20" t="str">
        <f>+IFERROR(VLOOKUP(C726,Tabella4[#All],3,FALSE),"")</f>
        <v>Income</v>
      </c>
      <c r="B726" s="19" t="str">
        <f>+IFERROR(IF(VLOOKUP(C726,Tabella4[#All],2,FALSE)=0,"",VLOOKUP(C726,Tabella4[#All],2,FALSE)),"")</f>
        <v>I.3</v>
      </c>
      <c r="C726" s="19" t="s">
        <v>31</v>
      </c>
      <c r="D726" s="20" t="s">
        <v>1</v>
      </c>
      <c r="E726" s="20" t="s">
        <v>48</v>
      </c>
      <c r="F726" s="20" t="s">
        <v>139</v>
      </c>
      <c r="G726" s="20">
        <v>2022</v>
      </c>
      <c r="H726" s="42">
        <v>5.5</v>
      </c>
    </row>
    <row r="727" spans="1:8" hidden="1" x14ac:dyDescent="0.2">
      <c r="A727" s="20" t="str">
        <f>+IFERROR(VLOOKUP(C727,Tabella4[#All],3,FALSE),"")</f>
        <v>Income</v>
      </c>
      <c r="B727" s="19" t="str">
        <f>+IFERROR(IF(VLOOKUP(C727,Tabella4[#All],2,FALSE)=0,"",VLOOKUP(C727,Tabella4[#All],2,FALSE)),"")</f>
        <v>I.3</v>
      </c>
      <c r="C727" s="19" t="s">
        <v>31</v>
      </c>
      <c r="D727" s="20" t="s">
        <v>1</v>
      </c>
      <c r="E727" s="20" t="s">
        <v>51</v>
      </c>
      <c r="F727" s="20" t="s">
        <v>140</v>
      </c>
      <c r="G727" s="20">
        <v>2022</v>
      </c>
      <c r="H727" s="42">
        <v>11.5</v>
      </c>
    </row>
    <row r="728" spans="1:8" hidden="1" x14ac:dyDescent="0.2">
      <c r="A728" s="20" t="str">
        <f>+IFERROR(VLOOKUP(C728,Tabella4[#All],3,FALSE),"")</f>
        <v>Income</v>
      </c>
      <c r="B728" s="19" t="str">
        <f>+IFERROR(IF(VLOOKUP(C728,Tabella4[#All],2,FALSE)=0,"",VLOOKUP(C728,Tabella4[#All],2,FALSE)),"")</f>
        <v>I.3</v>
      </c>
      <c r="C728" s="19" t="s">
        <v>31</v>
      </c>
      <c r="D728" s="20" t="s">
        <v>1</v>
      </c>
      <c r="E728" s="20" t="s">
        <v>59</v>
      </c>
      <c r="F728" s="20" t="s">
        <v>141</v>
      </c>
      <c r="G728" s="20">
        <v>2022</v>
      </c>
      <c r="H728" s="42"/>
    </row>
    <row r="729" spans="1:8" hidden="1" x14ac:dyDescent="0.2">
      <c r="A729" s="20" t="str">
        <f>+IFERROR(VLOOKUP(C729,Tabella4[#All],3,FALSE),"")</f>
        <v>Income</v>
      </c>
      <c r="B729" s="19" t="str">
        <f>+IFERROR(IF(VLOOKUP(C729,Tabella4[#All],2,FALSE)=0,"",VLOOKUP(C729,Tabella4[#All],2,FALSE)),"")</f>
        <v>I.3</v>
      </c>
      <c r="C729" s="19" t="s">
        <v>31</v>
      </c>
      <c r="D729" s="20" t="s">
        <v>1</v>
      </c>
      <c r="E729" s="20" t="s">
        <v>59</v>
      </c>
      <c r="F729" s="20" t="s">
        <v>141</v>
      </c>
      <c r="G729" s="20">
        <v>2022</v>
      </c>
      <c r="H729" s="42"/>
    </row>
    <row r="730" spans="1:8" hidden="1" x14ac:dyDescent="0.2">
      <c r="A730" s="20" t="str">
        <f>+IFERROR(VLOOKUP(C730,Tabella4[#All],3,FALSE),"")</f>
        <v>Income</v>
      </c>
      <c r="B730" s="19" t="str">
        <f>+IFERROR(IF(VLOOKUP(C730,Tabella4[#All],2,FALSE)=0,"",VLOOKUP(C730,Tabella4[#All],2,FALSE)),"")</f>
        <v>I.3</v>
      </c>
      <c r="C730" s="19" t="s">
        <v>31</v>
      </c>
      <c r="D730" s="20" t="s">
        <v>1</v>
      </c>
      <c r="E730" s="20" t="s">
        <v>52</v>
      </c>
      <c r="F730" s="20" t="s">
        <v>143</v>
      </c>
      <c r="G730" s="20">
        <v>2022</v>
      </c>
      <c r="H730" s="42">
        <v>10.4</v>
      </c>
    </row>
    <row r="731" spans="1:8" hidden="1" x14ac:dyDescent="0.2">
      <c r="A731" s="20" t="str">
        <f>+IFERROR(VLOOKUP(C731,Tabella4[#All],3,FALSE),"")</f>
        <v>Income</v>
      </c>
      <c r="B731" s="19" t="str">
        <f>+IFERROR(IF(VLOOKUP(C731,Tabella4[#All],2,FALSE)=0,"",VLOOKUP(C731,Tabella4[#All],2,FALSE)),"")</f>
        <v>I.3</v>
      </c>
      <c r="C731" s="19" t="s">
        <v>31</v>
      </c>
      <c r="D731" s="20" t="s">
        <v>1</v>
      </c>
      <c r="E731" s="20" t="s">
        <v>53</v>
      </c>
      <c r="F731" s="20" t="s">
        <v>142</v>
      </c>
      <c r="G731" s="20">
        <v>2022</v>
      </c>
      <c r="H731" s="42">
        <v>9.5</v>
      </c>
    </row>
    <row r="732" spans="1:8" hidden="1" x14ac:dyDescent="0.2">
      <c r="A732" s="20" t="str">
        <f>+IFERROR(VLOOKUP(C732,Tabella4[#All],3,FALSE),"")</f>
        <v>Income</v>
      </c>
      <c r="B732" s="19" t="str">
        <f>+IFERROR(IF(VLOOKUP(C732,Tabella4[#All],2,FALSE)=0,"",VLOOKUP(C732,Tabella4[#All],2,FALSE)),"")</f>
        <v>I.3</v>
      </c>
      <c r="C732" s="19" t="s">
        <v>31</v>
      </c>
      <c r="D732" s="20" t="s">
        <v>1</v>
      </c>
      <c r="E732" s="20" t="s">
        <v>60</v>
      </c>
      <c r="F732" s="20" t="s">
        <v>144</v>
      </c>
      <c r="G732" s="20">
        <v>2022</v>
      </c>
      <c r="H732" s="42">
        <v>6.8</v>
      </c>
    </row>
    <row r="733" spans="1:8" hidden="1" x14ac:dyDescent="0.2">
      <c r="A733" s="20" t="str">
        <f>+IFERROR(VLOOKUP(C733,Tabella4[#All],3,FALSE),"")</f>
        <v>Income</v>
      </c>
      <c r="B733" s="19" t="str">
        <f>+IFERROR(IF(VLOOKUP(C733,Tabella4[#All],2,FALSE)=0,"",VLOOKUP(C733,Tabella4[#All],2,FALSE)),"")</f>
        <v>I.3</v>
      </c>
      <c r="C733" s="19" t="s">
        <v>31</v>
      </c>
      <c r="D733" s="20" t="s">
        <v>1</v>
      </c>
      <c r="E733" s="20" t="s">
        <v>55</v>
      </c>
      <c r="F733" s="20" t="s">
        <v>145</v>
      </c>
      <c r="G733" s="20">
        <v>2022</v>
      </c>
      <c r="H733" s="42">
        <v>13.2</v>
      </c>
    </row>
    <row r="734" spans="1:8" hidden="1" x14ac:dyDescent="0.2">
      <c r="A734" s="20" t="str">
        <f>+IFERROR(VLOOKUP(C734,Tabella4[#All],3,FALSE),"")</f>
        <v>Income</v>
      </c>
      <c r="B734" s="19" t="str">
        <f>+IFERROR(IF(VLOOKUP(C734,Tabella4[#All],2,FALSE)=0,"",VLOOKUP(C734,Tabella4[#All],2,FALSE)),"")</f>
        <v>I.3</v>
      </c>
      <c r="C734" s="19" t="s">
        <v>31</v>
      </c>
      <c r="D734" s="20" t="s">
        <v>1</v>
      </c>
      <c r="E734" s="20" t="s">
        <v>49</v>
      </c>
      <c r="F734" s="20" t="s">
        <v>146</v>
      </c>
      <c r="G734" s="20">
        <v>2022</v>
      </c>
      <c r="H734" s="43">
        <v>9.8000000000000007</v>
      </c>
    </row>
    <row r="735" spans="1:8" hidden="1" x14ac:dyDescent="0.2">
      <c r="A735" s="20" t="str">
        <f>+IFERROR(VLOOKUP(C735,Tabella4[#All],3,FALSE),"")</f>
        <v>Income</v>
      </c>
      <c r="B735" s="19" t="str">
        <f>+IFERROR(IF(VLOOKUP(C735,Tabella4[#All],2,FALSE)=0,"",VLOOKUP(C735,Tabella4[#All],2,FALSE)),"")</f>
        <v>I.3</v>
      </c>
      <c r="C735" s="19" t="s">
        <v>31</v>
      </c>
      <c r="D735" s="20" t="s">
        <v>1</v>
      </c>
      <c r="E735" s="20" t="s">
        <v>57</v>
      </c>
      <c r="F735" s="20" t="s">
        <v>147</v>
      </c>
      <c r="G735" s="20">
        <v>2022</v>
      </c>
      <c r="H735" s="40">
        <v>19.7</v>
      </c>
    </row>
    <row r="736" spans="1:8" hidden="1" x14ac:dyDescent="0.2">
      <c r="A736" s="20" t="str">
        <f>+IFERROR(VLOOKUP(C736,Tabella4[#All],3,FALSE),"")</f>
        <v>Income</v>
      </c>
      <c r="B736" s="19" t="str">
        <f>+IFERROR(IF(VLOOKUP(C736,Tabella4[#All],2,FALSE)=0,"",VLOOKUP(C736,Tabella4[#All],2,FALSE)),"")</f>
        <v>I.3</v>
      </c>
      <c r="C736" s="19" t="s">
        <v>31</v>
      </c>
      <c r="D736" s="20" t="s">
        <v>1</v>
      </c>
      <c r="E736" s="20" t="s">
        <v>61</v>
      </c>
      <c r="F736" s="20" t="s">
        <v>148</v>
      </c>
      <c r="G736" s="20">
        <v>2022</v>
      </c>
      <c r="H736" s="66">
        <v>2.2000000000000002</v>
      </c>
    </row>
    <row r="737" spans="1:8" hidden="1" x14ac:dyDescent="0.2">
      <c r="A737" s="20" t="str">
        <f>+IFERROR(VLOOKUP(C737,Tabella4[#All],3,FALSE),"")</f>
        <v>Income</v>
      </c>
      <c r="B737" s="19" t="str">
        <f>+IFERROR(IF(VLOOKUP(C737,Tabella4[#All],2,FALSE)=0,"",VLOOKUP(C737,Tabella4[#All],2,FALSE)),"")</f>
        <v>I.3</v>
      </c>
      <c r="C737" s="19" t="s">
        <v>31</v>
      </c>
      <c r="D737" s="20" t="s">
        <v>1</v>
      </c>
      <c r="E737" s="20" t="s">
        <v>62</v>
      </c>
      <c r="F737" s="20" t="s">
        <v>149</v>
      </c>
      <c r="G737" s="20">
        <v>2022</v>
      </c>
      <c r="H737" s="42"/>
    </row>
    <row r="738" spans="1:8" hidden="1" x14ac:dyDescent="0.2">
      <c r="A738" s="20" t="str">
        <f>+IFERROR(VLOOKUP(C738,Tabella4[#All],3,FALSE),"")</f>
        <v>Income</v>
      </c>
      <c r="B738" s="19" t="str">
        <f>+IFERROR(IF(VLOOKUP(C738,Tabella4[#All],2,FALSE)=0,"",VLOOKUP(C738,Tabella4[#All],2,FALSE)),"")</f>
        <v>I.3.1</v>
      </c>
      <c r="C738" s="19" t="s">
        <v>32</v>
      </c>
      <c r="D738" s="20" t="s">
        <v>1</v>
      </c>
      <c r="E738" s="20" t="s">
        <v>54</v>
      </c>
      <c r="F738" s="20" t="s">
        <v>128</v>
      </c>
      <c r="G738" s="20">
        <v>2022</v>
      </c>
      <c r="H738" s="42">
        <v>14</v>
      </c>
    </row>
    <row r="739" spans="1:8" hidden="1" x14ac:dyDescent="0.2">
      <c r="A739" s="20" t="str">
        <f>+IFERROR(VLOOKUP(C739,Tabella4[#All],3,FALSE),"")</f>
        <v>Income</v>
      </c>
      <c r="B739" s="19" t="str">
        <f>+IFERROR(IF(VLOOKUP(C739,Tabella4[#All],2,FALSE)=0,"",VLOOKUP(C739,Tabella4[#All],2,FALSE)),"")</f>
        <v>I.3.1</v>
      </c>
      <c r="C739" s="19" t="s">
        <v>32</v>
      </c>
      <c r="D739" s="20" t="s">
        <v>1</v>
      </c>
      <c r="E739" s="20" t="s">
        <v>45</v>
      </c>
      <c r="F739" s="20" t="s">
        <v>129</v>
      </c>
      <c r="G739" s="20">
        <v>2022</v>
      </c>
      <c r="H739" s="42">
        <v>13.1</v>
      </c>
    </row>
    <row r="740" spans="1:8" hidden="1" x14ac:dyDescent="0.2">
      <c r="A740" s="20" t="str">
        <f>+IFERROR(VLOOKUP(C740,Tabella4[#All],3,FALSE),"")</f>
        <v>Income</v>
      </c>
      <c r="B740" s="19" t="str">
        <f>+IFERROR(IF(VLOOKUP(C740,Tabella4[#All],2,FALSE)=0,"",VLOOKUP(C740,Tabella4[#All],2,FALSE)),"")</f>
        <v>I.3.1</v>
      </c>
      <c r="C740" s="19" t="s">
        <v>32</v>
      </c>
      <c r="D740" s="20" t="s">
        <v>1</v>
      </c>
      <c r="E740" s="20" t="s">
        <v>46</v>
      </c>
      <c r="F740" s="20" t="s">
        <v>130</v>
      </c>
      <c r="G740" s="20">
        <v>2022</v>
      </c>
      <c r="H740" s="42">
        <v>14.5</v>
      </c>
    </row>
    <row r="741" spans="1:8" hidden="1" x14ac:dyDescent="0.2">
      <c r="A741" s="20" t="str">
        <f>+IFERROR(VLOOKUP(C741,Tabella4[#All],3,FALSE),"")</f>
        <v>Income</v>
      </c>
      <c r="B741" s="19" t="str">
        <f>+IFERROR(IF(VLOOKUP(C741,Tabella4[#All],2,FALSE)=0,"",VLOOKUP(C741,Tabella4[#All],2,FALSE)),"")</f>
        <v>I.3.1</v>
      </c>
      <c r="C741" s="19" t="s">
        <v>32</v>
      </c>
      <c r="D741" s="20" t="s">
        <v>1</v>
      </c>
      <c r="E741" s="20" t="s">
        <v>44</v>
      </c>
      <c r="F741" s="20" t="s">
        <v>131</v>
      </c>
      <c r="G741" s="20">
        <v>2022</v>
      </c>
      <c r="H741" s="42"/>
    </row>
    <row r="742" spans="1:8" hidden="1" x14ac:dyDescent="0.2">
      <c r="A742" s="20" t="str">
        <f>+IFERROR(VLOOKUP(C742,Tabella4[#All],3,FALSE),"")</f>
        <v>Income</v>
      </c>
      <c r="B742" s="19" t="str">
        <f>+IFERROR(IF(VLOOKUP(C742,Tabella4[#All],2,FALSE)=0,"",VLOOKUP(C742,Tabella4[#All],2,FALSE)),"")</f>
        <v>I.3.1</v>
      </c>
      <c r="C742" s="19" t="s">
        <v>32</v>
      </c>
      <c r="D742" s="20" t="s">
        <v>1</v>
      </c>
      <c r="E742" s="20" t="s">
        <v>42</v>
      </c>
      <c r="F742" s="20" t="s">
        <v>133</v>
      </c>
      <c r="G742" s="20">
        <v>2022</v>
      </c>
      <c r="H742" s="42">
        <v>13.6</v>
      </c>
    </row>
    <row r="743" spans="1:8" hidden="1" x14ac:dyDescent="0.2">
      <c r="A743" s="20" t="str">
        <f>+IFERROR(VLOOKUP(C743,Tabella4[#All],3,FALSE),"")</f>
        <v>Income</v>
      </c>
      <c r="B743" s="19" t="str">
        <f>+IFERROR(IF(VLOOKUP(C743,Tabella4[#All],2,FALSE)=0,"",VLOOKUP(C743,Tabella4[#All],2,FALSE)),"")</f>
        <v>I.3.1</v>
      </c>
      <c r="C743" s="19" t="s">
        <v>32</v>
      </c>
      <c r="D743" s="20" t="s">
        <v>1</v>
      </c>
      <c r="E743" s="20" t="s">
        <v>43</v>
      </c>
      <c r="F743" s="20" t="s">
        <v>132</v>
      </c>
      <c r="G743" s="20">
        <v>2022</v>
      </c>
      <c r="H743" s="42"/>
    </row>
    <row r="744" spans="1:8" hidden="1" x14ac:dyDescent="0.2">
      <c r="A744" s="20" t="str">
        <f>+IFERROR(VLOOKUP(C744,Tabella4[#All],3,FALSE),"")</f>
        <v>Income</v>
      </c>
      <c r="B744" s="19" t="str">
        <f>+IFERROR(IF(VLOOKUP(C744,Tabella4[#All],2,FALSE)=0,"",VLOOKUP(C744,Tabella4[#All],2,FALSE)),"")</f>
        <v>I.3.1</v>
      </c>
      <c r="C744" s="19" t="s">
        <v>32</v>
      </c>
      <c r="D744" s="20" t="s">
        <v>1</v>
      </c>
      <c r="E744" s="20" t="s">
        <v>56</v>
      </c>
      <c r="F744" s="20" t="s">
        <v>134</v>
      </c>
      <c r="G744" s="20">
        <v>2022</v>
      </c>
      <c r="H744" s="42">
        <v>13.8</v>
      </c>
    </row>
    <row r="745" spans="1:8" hidden="1" x14ac:dyDescent="0.2">
      <c r="A745" s="20" t="str">
        <f>+IFERROR(VLOOKUP(C745,Tabella4[#All],3,FALSE),"")</f>
        <v>Income</v>
      </c>
      <c r="B745" s="19" t="str">
        <f>+IFERROR(IF(VLOOKUP(C745,Tabella4[#All],2,FALSE)=0,"",VLOOKUP(C745,Tabella4[#All],2,FALSE)),"")</f>
        <v>I.3.1</v>
      </c>
      <c r="C745" s="19" t="s">
        <v>32</v>
      </c>
      <c r="D745" s="20" t="s">
        <v>1</v>
      </c>
      <c r="E745" s="20" t="s">
        <v>50</v>
      </c>
      <c r="F745" s="20" t="s">
        <v>135</v>
      </c>
      <c r="G745" s="20">
        <v>2022</v>
      </c>
      <c r="H745" s="42">
        <v>17</v>
      </c>
    </row>
    <row r="746" spans="1:8" hidden="1" x14ac:dyDescent="0.2">
      <c r="A746" s="20" t="str">
        <f>+IFERROR(VLOOKUP(C746,Tabella4[#All],3,FALSE),"")</f>
        <v>Income</v>
      </c>
      <c r="B746" s="19" t="str">
        <f>+IFERROR(IF(VLOOKUP(C746,Tabella4[#All],2,FALSE)=0,"",VLOOKUP(C746,Tabella4[#All],2,FALSE)),"")</f>
        <v>I.3.1</v>
      </c>
      <c r="C746" s="19" t="s">
        <v>32</v>
      </c>
      <c r="D746" s="20" t="s">
        <v>1</v>
      </c>
      <c r="E746" s="20" t="s">
        <v>47</v>
      </c>
      <c r="F746" s="20" t="s">
        <v>136</v>
      </c>
      <c r="G746" s="20">
        <v>2022</v>
      </c>
      <c r="H746" s="42">
        <v>11.1</v>
      </c>
    </row>
    <row r="747" spans="1:8" hidden="1" x14ac:dyDescent="0.2">
      <c r="A747" s="20" t="str">
        <f>+IFERROR(VLOOKUP(C747,Tabella4[#All],3,FALSE),"")</f>
        <v>Income</v>
      </c>
      <c r="B747" s="19" t="str">
        <f>+IFERROR(IF(VLOOKUP(C747,Tabella4[#All],2,FALSE)=0,"",VLOOKUP(C747,Tabella4[#All],2,FALSE)),"")</f>
        <v>I.3.1</v>
      </c>
      <c r="C747" s="19" t="s">
        <v>32</v>
      </c>
      <c r="D747" s="20" t="s">
        <v>1</v>
      </c>
      <c r="E747" s="20" t="s">
        <v>110</v>
      </c>
      <c r="F747" s="20" t="s">
        <v>137</v>
      </c>
      <c r="G747" s="20">
        <v>2022</v>
      </c>
      <c r="H747" s="42">
        <v>19.5</v>
      </c>
    </row>
    <row r="748" spans="1:8" hidden="1" x14ac:dyDescent="0.2">
      <c r="A748" s="20" t="str">
        <f>+IFERROR(VLOOKUP(C748,Tabella4[#All],3,FALSE),"")</f>
        <v>Income</v>
      </c>
      <c r="B748" s="19" t="str">
        <f>+IFERROR(IF(VLOOKUP(C748,Tabella4[#All],2,FALSE)=0,"",VLOOKUP(C748,Tabella4[#All],2,FALSE)),"")</f>
        <v>I.3.1</v>
      </c>
      <c r="C748" s="19" t="s">
        <v>32</v>
      </c>
      <c r="D748" s="20" t="s">
        <v>1</v>
      </c>
      <c r="E748" s="20" t="s">
        <v>58</v>
      </c>
      <c r="F748" s="20" t="s">
        <v>138</v>
      </c>
      <c r="G748" s="20">
        <v>2022</v>
      </c>
      <c r="H748" s="42">
        <v>13.7</v>
      </c>
    </row>
    <row r="749" spans="1:8" hidden="1" x14ac:dyDescent="0.2">
      <c r="A749" s="20" t="str">
        <f>+IFERROR(VLOOKUP(C749,Tabella4[#All],3,FALSE),"")</f>
        <v>Income</v>
      </c>
      <c r="B749" s="19" t="str">
        <f>+IFERROR(IF(VLOOKUP(C749,Tabella4[#All],2,FALSE)=0,"",VLOOKUP(C749,Tabella4[#All],2,FALSE)),"")</f>
        <v>I.3.1</v>
      </c>
      <c r="C749" s="19" t="s">
        <v>32</v>
      </c>
      <c r="D749" s="20" t="s">
        <v>1</v>
      </c>
      <c r="E749" s="20" t="s">
        <v>48</v>
      </c>
      <c r="F749" s="20" t="s">
        <v>139</v>
      </c>
      <c r="G749" s="20">
        <v>2022</v>
      </c>
      <c r="H749" s="42">
        <v>6.5</v>
      </c>
    </row>
    <row r="750" spans="1:8" hidden="1" x14ac:dyDescent="0.2">
      <c r="A750" s="20" t="str">
        <f>+IFERROR(VLOOKUP(C750,Tabella4[#All],3,FALSE),"")</f>
        <v>Income</v>
      </c>
      <c r="B750" s="19" t="str">
        <f>+IFERROR(IF(VLOOKUP(C750,Tabella4[#All],2,FALSE)=0,"",VLOOKUP(C750,Tabella4[#All],2,FALSE)),"")</f>
        <v>I.3.1</v>
      </c>
      <c r="C750" s="19" t="s">
        <v>32</v>
      </c>
      <c r="D750" s="20" t="s">
        <v>1</v>
      </c>
      <c r="E750" s="20" t="s">
        <v>51</v>
      </c>
      <c r="F750" s="20" t="s">
        <v>140</v>
      </c>
      <c r="G750" s="20">
        <v>2022</v>
      </c>
      <c r="H750" s="42">
        <v>14.5</v>
      </c>
    </row>
    <row r="751" spans="1:8" hidden="1" x14ac:dyDescent="0.2">
      <c r="A751" s="20" t="str">
        <f>+IFERROR(VLOOKUP(C751,Tabella4[#All],3,FALSE),"")</f>
        <v>Income</v>
      </c>
      <c r="B751" s="19" t="str">
        <f>+IFERROR(IF(VLOOKUP(C751,Tabella4[#All],2,FALSE)=0,"",VLOOKUP(C751,Tabella4[#All],2,FALSE)),"")</f>
        <v>I.3.1</v>
      </c>
      <c r="C751" s="19" t="s">
        <v>32</v>
      </c>
      <c r="D751" s="20" t="s">
        <v>1</v>
      </c>
      <c r="E751" s="20" t="s">
        <v>59</v>
      </c>
      <c r="F751" s="20" t="s">
        <v>141</v>
      </c>
      <c r="G751" s="20">
        <v>2022</v>
      </c>
      <c r="H751" s="42"/>
    </row>
    <row r="752" spans="1:8" hidden="1" x14ac:dyDescent="0.2">
      <c r="A752" s="20" t="str">
        <f>+IFERROR(VLOOKUP(C752,Tabella4[#All],3,FALSE),"")</f>
        <v>Income</v>
      </c>
      <c r="B752" s="19" t="str">
        <f>+IFERROR(IF(VLOOKUP(C752,Tabella4[#All],2,FALSE)=0,"",VLOOKUP(C752,Tabella4[#All],2,FALSE)),"")</f>
        <v>I.3.1</v>
      </c>
      <c r="C752" s="19" t="s">
        <v>32</v>
      </c>
      <c r="D752" s="20" t="s">
        <v>1</v>
      </c>
      <c r="E752" s="20" t="s">
        <v>59</v>
      </c>
      <c r="F752" s="20" t="s">
        <v>141</v>
      </c>
      <c r="G752" s="20">
        <v>2022</v>
      </c>
      <c r="H752" s="42"/>
    </row>
    <row r="753" spans="1:8" hidden="1" x14ac:dyDescent="0.2">
      <c r="A753" s="20" t="str">
        <f>+IFERROR(VLOOKUP(C753,Tabella4[#All],3,FALSE),"")</f>
        <v>Income</v>
      </c>
      <c r="B753" s="19" t="str">
        <f>+IFERROR(IF(VLOOKUP(C753,Tabella4[#All],2,FALSE)=0,"",VLOOKUP(C753,Tabella4[#All],2,FALSE)),"")</f>
        <v>I.3.1</v>
      </c>
      <c r="C753" s="19" t="s">
        <v>32</v>
      </c>
      <c r="D753" s="20" t="s">
        <v>1</v>
      </c>
      <c r="E753" s="20" t="s">
        <v>52</v>
      </c>
      <c r="F753" s="20" t="s">
        <v>143</v>
      </c>
      <c r="G753" s="20">
        <v>2022</v>
      </c>
      <c r="H753" s="42">
        <v>11.7</v>
      </c>
    </row>
    <row r="754" spans="1:8" hidden="1" x14ac:dyDescent="0.2">
      <c r="A754" s="20" t="str">
        <f>+IFERROR(VLOOKUP(C754,Tabella4[#All],3,FALSE),"")</f>
        <v>Income</v>
      </c>
      <c r="B754" s="19" t="str">
        <f>+IFERROR(IF(VLOOKUP(C754,Tabella4[#All],2,FALSE)=0,"",VLOOKUP(C754,Tabella4[#All],2,FALSE)),"")</f>
        <v>I.3.1</v>
      </c>
      <c r="C754" s="19" t="s">
        <v>32</v>
      </c>
      <c r="D754" s="20" t="s">
        <v>1</v>
      </c>
      <c r="E754" s="20" t="s">
        <v>53</v>
      </c>
      <c r="F754" s="20" t="s">
        <v>142</v>
      </c>
      <c r="G754" s="20">
        <v>2022</v>
      </c>
      <c r="H754" s="42">
        <v>11.7</v>
      </c>
    </row>
    <row r="755" spans="1:8" hidden="1" x14ac:dyDescent="0.2">
      <c r="A755" s="20" t="str">
        <f>+IFERROR(VLOOKUP(C755,Tabella4[#All],3,FALSE),"")</f>
        <v>Income</v>
      </c>
      <c r="B755" s="19" t="str">
        <f>+IFERROR(IF(VLOOKUP(C755,Tabella4[#All],2,FALSE)=0,"",VLOOKUP(C755,Tabella4[#All],2,FALSE)),"")</f>
        <v>I.3.1</v>
      </c>
      <c r="C755" s="19" t="s">
        <v>32</v>
      </c>
      <c r="D755" s="20" t="s">
        <v>1</v>
      </c>
      <c r="E755" s="20" t="s">
        <v>60</v>
      </c>
      <c r="F755" s="20" t="s">
        <v>144</v>
      </c>
      <c r="G755" s="20">
        <v>2022</v>
      </c>
      <c r="H755" s="42">
        <v>8.8000000000000007</v>
      </c>
    </row>
    <row r="756" spans="1:8" hidden="1" x14ac:dyDescent="0.2">
      <c r="A756" s="20" t="str">
        <f>+IFERROR(VLOOKUP(C756,Tabella4[#All],3,FALSE),"")</f>
        <v>Income</v>
      </c>
      <c r="B756" s="19" t="str">
        <f>+IFERROR(IF(VLOOKUP(C756,Tabella4[#All],2,FALSE)=0,"",VLOOKUP(C756,Tabella4[#All],2,FALSE)),"")</f>
        <v>I.3.1</v>
      </c>
      <c r="C756" s="19" t="s">
        <v>32</v>
      </c>
      <c r="D756" s="20" t="s">
        <v>1</v>
      </c>
      <c r="E756" s="20" t="s">
        <v>55</v>
      </c>
      <c r="F756" s="20" t="s">
        <v>145</v>
      </c>
      <c r="G756" s="20">
        <v>2022</v>
      </c>
      <c r="H756" s="42">
        <v>15.2</v>
      </c>
    </row>
    <row r="757" spans="1:8" hidden="1" x14ac:dyDescent="0.2">
      <c r="A757" s="20" t="str">
        <f>+IFERROR(VLOOKUP(C757,Tabella4[#All],3,FALSE),"")</f>
        <v>Income</v>
      </c>
      <c r="B757" s="19" t="str">
        <f>+IFERROR(IF(VLOOKUP(C757,Tabella4[#All],2,FALSE)=0,"",VLOOKUP(C757,Tabella4[#All],2,FALSE)),"")</f>
        <v>I.3.1</v>
      </c>
      <c r="C757" s="19" t="s">
        <v>32</v>
      </c>
      <c r="D757" s="20" t="s">
        <v>1</v>
      </c>
      <c r="E757" s="20" t="s">
        <v>49</v>
      </c>
      <c r="F757" s="20" t="s">
        <v>146</v>
      </c>
      <c r="G757" s="20">
        <v>2022</v>
      </c>
      <c r="H757" s="43">
        <v>12.2</v>
      </c>
    </row>
    <row r="758" spans="1:8" hidden="1" x14ac:dyDescent="0.2">
      <c r="A758" s="20" t="str">
        <f>+IFERROR(VLOOKUP(C758,Tabella4[#All],3,FALSE),"")</f>
        <v>Income</v>
      </c>
      <c r="B758" s="19" t="str">
        <f>+IFERROR(IF(VLOOKUP(C758,Tabella4[#All],2,FALSE)=0,"",VLOOKUP(C758,Tabella4[#All],2,FALSE)),"")</f>
        <v>I.3.1</v>
      </c>
      <c r="C758" s="19" t="s">
        <v>32</v>
      </c>
      <c r="D758" s="20" t="s">
        <v>1</v>
      </c>
      <c r="E758" s="20" t="s">
        <v>57</v>
      </c>
      <c r="F758" s="20" t="s">
        <v>147</v>
      </c>
      <c r="G758" s="20">
        <v>2022</v>
      </c>
      <c r="H758" s="40">
        <v>21.5</v>
      </c>
    </row>
    <row r="759" spans="1:8" hidden="1" x14ac:dyDescent="0.2">
      <c r="A759" s="20" t="str">
        <f>+IFERROR(VLOOKUP(C759,Tabella4[#All],3,FALSE),"")</f>
        <v>Income</v>
      </c>
      <c r="B759" s="19" t="str">
        <f>+IFERROR(IF(VLOOKUP(C759,Tabella4[#All],2,FALSE)=0,"",VLOOKUP(C759,Tabella4[#All],2,FALSE)),"")</f>
        <v>I.3.1</v>
      </c>
      <c r="C759" s="19" t="s">
        <v>32</v>
      </c>
      <c r="D759" s="20" t="s">
        <v>1</v>
      </c>
      <c r="E759" s="20" t="s">
        <v>61</v>
      </c>
      <c r="F759" s="20" t="s">
        <v>148</v>
      </c>
      <c r="G759" s="20">
        <v>2022</v>
      </c>
      <c r="H759" s="66">
        <v>5.3</v>
      </c>
    </row>
    <row r="760" spans="1:8" hidden="1" x14ac:dyDescent="0.2">
      <c r="A760" s="20" t="str">
        <f>+IFERROR(VLOOKUP(C760,Tabella4[#All],3,FALSE),"")</f>
        <v>Income</v>
      </c>
      <c r="B760" s="19" t="str">
        <f>+IFERROR(IF(VLOOKUP(C760,Tabella4[#All],2,FALSE)=0,"",VLOOKUP(C760,Tabella4[#All],2,FALSE)),"")</f>
        <v>I.3.1</v>
      </c>
      <c r="C760" s="19" t="s">
        <v>32</v>
      </c>
      <c r="D760" s="20" t="s">
        <v>1</v>
      </c>
      <c r="E760" s="20" t="s">
        <v>62</v>
      </c>
      <c r="F760" s="20" t="s">
        <v>149</v>
      </c>
      <c r="G760" s="20">
        <v>2022</v>
      </c>
      <c r="H760" s="42"/>
    </row>
    <row r="761" spans="1:8" hidden="1" x14ac:dyDescent="0.2">
      <c r="A761" s="20" t="str">
        <f>+IFERROR(VLOOKUP(C761,Tabella4[#All],3,FALSE),"")</f>
        <v>Income</v>
      </c>
      <c r="B761" s="19" t="str">
        <f>+IFERROR(IF(VLOOKUP(C761,Tabella4[#All],2,FALSE)=0,"",VLOOKUP(C761,Tabella4[#All],2,FALSE)),"")</f>
        <v>I.3.2</v>
      </c>
      <c r="C761" s="19" t="s">
        <v>33</v>
      </c>
      <c r="D761" s="20" t="s">
        <v>1</v>
      </c>
      <c r="E761" s="20" t="s">
        <v>54</v>
      </c>
      <c r="F761" s="20" t="s">
        <v>128</v>
      </c>
      <c r="G761" s="20">
        <v>2022</v>
      </c>
      <c r="H761" s="42">
        <v>3</v>
      </c>
    </row>
    <row r="762" spans="1:8" hidden="1" x14ac:dyDescent="0.2">
      <c r="A762" s="20" t="str">
        <f>+IFERROR(VLOOKUP(C762,Tabella4[#All],3,FALSE),"")</f>
        <v>Income</v>
      </c>
      <c r="B762" s="19" t="str">
        <f>+IFERROR(IF(VLOOKUP(C762,Tabella4[#All],2,FALSE)=0,"",VLOOKUP(C762,Tabella4[#All],2,FALSE)),"")</f>
        <v>I.3.2</v>
      </c>
      <c r="C762" s="19" t="s">
        <v>33</v>
      </c>
      <c r="D762" s="20" t="s">
        <v>1</v>
      </c>
      <c r="E762" s="20" t="s">
        <v>45</v>
      </c>
      <c r="F762" s="20" t="s">
        <v>129</v>
      </c>
      <c r="G762" s="20">
        <v>2022</v>
      </c>
      <c r="H762" s="42">
        <v>3.9</v>
      </c>
    </row>
    <row r="763" spans="1:8" hidden="1" x14ac:dyDescent="0.2">
      <c r="A763" s="20" t="str">
        <f>+IFERROR(VLOOKUP(C763,Tabella4[#All],3,FALSE),"")</f>
        <v>Income</v>
      </c>
      <c r="B763" s="19" t="str">
        <f>+IFERROR(IF(VLOOKUP(C763,Tabella4[#All],2,FALSE)=0,"",VLOOKUP(C763,Tabella4[#All],2,FALSE)),"")</f>
        <v>I.3.2</v>
      </c>
      <c r="C763" s="19" t="s">
        <v>33</v>
      </c>
      <c r="D763" s="20" t="s">
        <v>1</v>
      </c>
      <c r="E763" s="20" t="s">
        <v>46</v>
      </c>
      <c r="F763" s="20" t="s">
        <v>130</v>
      </c>
      <c r="G763" s="20">
        <v>2022</v>
      </c>
      <c r="H763" s="42">
        <v>1.6</v>
      </c>
    </row>
    <row r="764" spans="1:8" hidden="1" x14ac:dyDescent="0.2">
      <c r="A764" s="20" t="str">
        <f>+IFERROR(VLOOKUP(C764,Tabella4[#All],3,FALSE),"")</f>
        <v>Income</v>
      </c>
      <c r="B764" s="19" t="str">
        <f>+IFERROR(IF(VLOOKUP(C764,Tabella4[#All],2,FALSE)=0,"",VLOOKUP(C764,Tabella4[#All],2,FALSE)),"")</f>
        <v>I.3.2</v>
      </c>
      <c r="C764" s="19" t="s">
        <v>33</v>
      </c>
      <c r="D764" s="20" t="s">
        <v>1</v>
      </c>
      <c r="E764" s="20" t="s">
        <v>44</v>
      </c>
      <c r="F764" s="20" t="s">
        <v>131</v>
      </c>
      <c r="G764" s="20">
        <v>2022</v>
      </c>
      <c r="H764" s="42"/>
    </row>
    <row r="765" spans="1:8" hidden="1" x14ac:dyDescent="0.2">
      <c r="A765" s="20" t="str">
        <f>+IFERROR(VLOOKUP(C765,Tabella4[#All],3,FALSE),"")</f>
        <v>Income</v>
      </c>
      <c r="B765" s="19" t="str">
        <f>+IFERROR(IF(VLOOKUP(C765,Tabella4[#All],2,FALSE)=0,"",VLOOKUP(C765,Tabella4[#All],2,FALSE)),"")</f>
        <v>I.3.2</v>
      </c>
      <c r="C765" s="19" t="s">
        <v>33</v>
      </c>
      <c r="D765" s="20" t="s">
        <v>1</v>
      </c>
      <c r="E765" s="20" t="s">
        <v>42</v>
      </c>
      <c r="F765" s="20" t="s">
        <v>133</v>
      </c>
      <c r="G765" s="20">
        <v>2022</v>
      </c>
      <c r="H765" s="42">
        <v>2.5</v>
      </c>
    </row>
    <row r="766" spans="1:8" hidden="1" x14ac:dyDescent="0.2">
      <c r="A766" s="20" t="str">
        <f>+IFERROR(VLOOKUP(C766,Tabella4[#All],3,FALSE),"")</f>
        <v>Income</v>
      </c>
      <c r="B766" s="19" t="str">
        <f>+IFERROR(IF(VLOOKUP(C766,Tabella4[#All],2,FALSE)=0,"",VLOOKUP(C766,Tabella4[#All],2,FALSE)),"")</f>
        <v>I.3.2</v>
      </c>
      <c r="C766" s="19" t="s">
        <v>33</v>
      </c>
      <c r="D766" s="20" t="s">
        <v>1</v>
      </c>
      <c r="E766" s="20" t="s">
        <v>43</v>
      </c>
      <c r="F766" s="20" t="s">
        <v>132</v>
      </c>
      <c r="G766" s="20">
        <v>2022</v>
      </c>
      <c r="H766" s="42"/>
    </row>
    <row r="767" spans="1:8" hidden="1" x14ac:dyDescent="0.2">
      <c r="A767" s="20" t="str">
        <f>+IFERROR(VLOOKUP(C767,Tabella4[#All],3,FALSE),"")</f>
        <v>Income</v>
      </c>
      <c r="B767" s="19" t="str">
        <f>+IFERROR(IF(VLOOKUP(C767,Tabella4[#All],2,FALSE)=0,"",VLOOKUP(C767,Tabella4[#All],2,FALSE)),"")</f>
        <v>I.3.2</v>
      </c>
      <c r="C767" s="19" t="s">
        <v>33</v>
      </c>
      <c r="D767" s="20" t="s">
        <v>1</v>
      </c>
      <c r="E767" s="20" t="s">
        <v>56</v>
      </c>
      <c r="F767" s="20" t="s">
        <v>134</v>
      </c>
      <c r="G767" s="20">
        <v>2022</v>
      </c>
      <c r="H767" s="42">
        <v>1.4</v>
      </c>
    </row>
    <row r="768" spans="1:8" hidden="1" x14ac:dyDescent="0.2">
      <c r="A768" s="20" t="str">
        <f>+IFERROR(VLOOKUP(C768,Tabella4[#All],3,FALSE),"")</f>
        <v>Income</v>
      </c>
      <c r="B768" s="19" t="str">
        <f>+IFERROR(IF(VLOOKUP(C768,Tabella4[#All],2,FALSE)=0,"",VLOOKUP(C768,Tabella4[#All],2,FALSE)),"")</f>
        <v>I.3.2</v>
      </c>
      <c r="C768" s="19" t="s">
        <v>33</v>
      </c>
      <c r="D768" s="20" t="s">
        <v>1</v>
      </c>
      <c r="E768" s="20" t="s">
        <v>50</v>
      </c>
      <c r="F768" s="20" t="s">
        <v>135</v>
      </c>
      <c r="G768" s="20">
        <v>2022</v>
      </c>
      <c r="H768" s="42">
        <v>3.4</v>
      </c>
    </row>
    <row r="769" spans="1:8" hidden="1" x14ac:dyDescent="0.2">
      <c r="A769" s="20" t="str">
        <f>+IFERROR(VLOOKUP(C769,Tabella4[#All],3,FALSE),"")</f>
        <v>Income</v>
      </c>
      <c r="B769" s="19" t="str">
        <f>+IFERROR(IF(VLOOKUP(C769,Tabella4[#All],2,FALSE)=0,"",VLOOKUP(C769,Tabella4[#All],2,FALSE)),"")</f>
        <v>I.3.2</v>
      </c>
      <c r="C769" s="19" t="s">
        <v>33</v>
      </c>
      <c r="D769" s="20" t="s">
        <v>1</v>
      </c>
      <c r="E769" s="20" t="s">
        <v>47</v>
      </c>
      <c r="F769" s="20" t="s">
        <v>136</v>
      </c>
      <c r="G769" s="20">
        <v>2022</v>
      </c>
      <c r="H769" s="42">
        <v>1.9</v>
      </c>
    </row>
    <row r="770" spans="1:8" hidden="1" x14ac:dyDescent="0.2">
      <c r="A770" s="20" t="str">
        <f>+IFERROR(VLOOKUP(C770,Tabella4[#All],3,FALSE),"")</f>
        <v>Income</v>
      </c>
      <c r="B770" s="19" t="str">
        <f>+IFERROR(IF(VLOOKUP(C770,Tabella4[#All],2,FALSE)=0,"",VLOOKUP(C770,Tabella4[#All],2,FALSE)),"")</f>
        <v>I.3.2</v>
      </c>
      <c r="C770" s="19" t="s">
        <v>33</v>
      </c>
      <c r="D770" s="20" t="s">
        <v>1</v>
      </c>
      <c r="E770" s="20" t="s">
        <v>110</v>
      </c>
      <c r="F770" s="20" t="s">
        <v>137</v>
      </c>
      <c r="G770" s="20">
        <v>2022</v>
      </c>
      <c r="H770" s="42">
        <v>6.9</v>
      </c>
    </row>
    <row r="771" spans="1:8" hidden="1" x14ac:dyDescent="0.2">
      <c r="A771" s="20" t="str">
        <f>+IFERROR(VLOOKUP(C771,Tabella4[#All],3,FALSE),"")</f>
        <v>Income</v>
      </c>
      <c r="B771" s="19" t="str">
        <f>+IFERROR(IF(VLOOKUP(C771,Tabella4[#All],2,FALSE)=0,"",VLOOKUP(C771,Tabella4[#All],2,FALSE)),"")</f>
        <v>I.3.2</v>
      </c>
      <c r="C771" s="19" t="s">
        <v>33</v>
      </c>
      <c r="D771" s="20" t="s">
        <v>1</v>
      </c>
      <c r="E771" s="20" t="s">
        <v>58</v>
      </c>
      <c r="F771" s="20" t="s">
        <v>138</v>
      </c>
      <c r="G771" s="20">
        <v>2022</v>
      </c>
      <c r="H771" s="42">
        <v>1.5</v>
      </c>
    </row>
    <row r="772" spans="1:8" hidden="1" x14ac:dyDescent="0.2">
      <c r="A772" s="20" t="str">
        <f>+IFERROR(VLOOKUP(C772,Tabella4[#All],3,FALSE),"")</f>
        <v>Income</v>
      </c>
      <c r="B772" s="19" t="str">
        <f>+IFERROR(IF(VLOOKUP(C772,Tabella4[#All],2,FALSE)=0,"",VLOOKUP(C772,Tabella4[#All],2,FALSE)),"")</f>
        <v>I.3.2</v>
      </c>
      <c r="C772" s="19" t="s">
        <v>33</v>
      </c>
      <c r="D772" s="20" t="s">
        <v>1</v>
      </c>
      <c r="E772" s="20" t="s">
        <v>48</v>
      </c>
      <c r="F772" s="20" t="s">
        <v>139</v>
      </c>
      <c r="G772" s="20">
        <v>2022</v>
      </c>
      <c r="H772" s="42">
        <v>1</v>
      </c>
    </row>
    <row r="773" spans="1:8" hidden="1" x14ac:dyDescent="0.2">
      <c r="A773" s="20" t="str">
        <f>+IFERROR(VLOOKUP(C773,Tabella4[#All],3,FALSE),"")</f>
        <v>Income</v>
      </c>
      <c r="B773" s="19" t="str">
        <f>+IFERROR(IF(VLOOKUP(C773,Tabella4[#All],2,FALSE)=0,"",VLOOKUP(C773,Tabella4[#All],2,FALSE)),"")</f>
        <v>I.3.2</v>
      </c>
      <c r="C773" s="19" t="s">
        <v>33</v>
      </c>
      <c r="D773" s="20" t="s">
        <v>1</v>
      </c>
      <c r="E773" s="20" t="s">
        <v>51</v>
      </c>
      <c r="F773" s="20" t="s">
        <v>140</v>
      </c>
      <c r="G773" s="20">
        <v>2022</v>
      </c>
      <c r="H773" s="42">
        <v>3</v>
      </c>
    </row>
    <row r="774" spans="1:8" hidden="1" x14ac:dyDescent="0.2">
      <c r="A774" s="20" t="str">
        <f>+IFERROR(VLOOKUP(C774,Tabella4[#All],3,FALSE),"")</f>
        <v>Income</v>
      </c>
      <c r="B774" s="19" t="str">
        <f>+IFERROR(IF(VLOOKUP(C774,Tabella4[#All],2,FALSE)=0,"",VLOOKUP(C774,Tabella4[#All],2,FALSE)),"")</f>
        <v>I.3.2</v>
      </c>
      <c r="C774" s="19" t="s">
        <v>33</v>
      </c>
      <c r="D774" s="20" t="s">
        <v>1</v>
      </c>
      <c r="E774" s="20" t="s">
        <v>59</v>
      </c>
      <c r="F774" s="20" t="s">
        <v>141</v>
      </c>
      <c r="G774" s="20">
        <v>2022</v>
      </c>
      <c r="H774" s="42"/>
    </row>
    <row r="775" spans="1:8" hidden="1" x14ac:dyDescent="0.2">
      <c r="A775" s="20" t="str">
        <f>+IFERROR(VLOOKUP(C775,Tabella4[#All],3,FALSE),"")</f>
        <v>Income</v>
      </c>
      <c r="B775" s="19" t="str">
        <f>+IFERROR(IF(VLOOKUP(C775,Tabella4[#All],2,FALSE)=0,"",VLOOKUP(C775,Tabella4[#All],2,FALSE)),"")</f>
        <v>I.3.2</v>
      </c>
      <c r="C775" s="19" t="s">
        <v>33</v>
      </c>
      <c r="D775" s="20" t="s">
        <v>1</v>
      </c>
      <c r="E775" s="20" t="s">
        <v>59</v>
      </c>
      <c r="F775" s="20" t="s">
        <v>141</v>
      </c>
      <c r="G775" s="20">
        <v>2022</v>
      </c>
      <c r="H775" s="42"/>
    </row>
    <row r="776" spans="1:8" hidden="1" x14ac:dyDescent="0.2">
      <c r="A776" s="20" t="str">
        <f>+IFERROR(VLOOKUP(C776,Tabella4[#All],3,FALSE),"")</f>
        <v>Income</v>
      </c>
      <c r="B776" s="19" t="str">
        <f>+IFERROR(IF(VLOOKUP(C776,Tabella4[#All],2,FALSE)=0,"",VLOOKUP(C776,Tabella4[#All],2,FALSE)),"")</f>
        <v>I.3.2</v>
      </c>
      <c r="C776" s="19" t="s">
        <v>33</v>
      </c>
      <c r="D776" s="20" t="s">
        <v>1</v>
      </c>
      <c r="E776" s="20" t="s">
        <v>52</v>
      </c>
      <c r="F776" s="20" t="s">
        <v>143</v>
      </c>
      <c r="G776" s="20">
        <v>2022</v>
      </c>
      <c r="H776" s="42">
        <v>1.2</v>
      </c>
    </row>
    <row r="777" spans="1:8" hidden="1" x14ac:dyDescent="0.2">
      <c r="A777" s="20" t="str">
        <f>+IFERROR(VLOOKUP(C777,Tabella4[#All],3,FALSE),"")</f>
        <v>Income</v>
      </c>
      <c r="B777" s="19" t="str">
        <f>+IFERROR(IF(VLOOKUP(C777,Tabella4[#All],2,FALSE)=0,"",VLOOKUP(C777,Tabella4[#All],2,FALSE)),"")</f>
        <v>I.3.2</v>
      </c>
      <c r="C777" s="19" t="s">
        <v>33</v>
      </c>
      <c r="D777" s="20" t="s">
        <v>1</v>
      </c>
      <c r="E777" s="20" t="s">
        <v>53</v>
      </c>
      <c r="F777" s="20" t="s">
        <v>142</v>
      </c>
      <c r="G777" s="20">
        <v>2022</v>
      </c>
      <c r="H777" s="42">
        <v>2.2000000000000002</v>
      </c>
    </row>
    <row r="778" spans="1:8" hidden="1" x14ac:dyDescent="0.2">
      <c r="A778" s="20" t="str">
        <f>+IFERROR(VLOOKUP(C778,Tabella4[#All],3,FALSE),"")</f>
        <v>Income</v>
      </c>
      <c r="B778" s="19" t="str">
        <f>+IFERROR(IF(VLOOKUP(C778,Tabella4[#All],2,FALSE)=0,"",VLOOKUP(C778,Tabella4[#All],2,FALSE)),"")</f>
        <v>I.3.2</v>
      </c>
      <c r="C778" s="19" t="s">
        <v>33</v>
      </c>
      <c r="D778" s="20" t="s">
        <v>1</v>
      </c>
      <c r="E778" s="20" t="s">
        <v>60</v>
      </c>
      <c r="F778" s="20" t="s">
        <v>144</v>
      </c>
      <c r="G778" s="20">
        <v>2022</v>
      </c>
      <c r="H778" s="42">
        <v>2.1</v>
      </c>
    </row>
    <row r="779" spans="1:8" hidden="1" x14ac:dyDescent="0.2">
      <c r="A779" s="20" t="str">
        <f>+IFERROR(VLOOKUP(C779,Tabella4[#All],3,FALSE),"")</f>
        <v>Income</v>
      </c>
      <c r="B779" s="19" t="str">
        <f>+IFERROR(IF(VLOOKUP(C779,Tabella4[#All],2,FALSE)=0,"",VLOOKUP(C779,Tabella4[#All],2,FALSE)),"")</f>
        <v>I.3.2</v>
      </c>
      <c r="C779" s="19" t="s">
        <v>33</v>
      </c>
      <c r="D779" s="20" t="s">
        <v>1</v>
      </c>
      <c r="E779" s="20" t="s">
        <v>55</v>
      </c>
      <c r="F779" s="20" t="s">
        <v>145</v>
      </c>
      <c r="G779" s="20">
        <v>2022</v>
      </c>
      <c r="H779" s="42">
        <v>2</v>
      </c>
    </row>
    <row r="780" spans="1:8" hidden="1" x14ac:dyDescent="0.2">
      <c r="A780" s="20" t="str">
        <f>+IFERROR(VLOOKUP(C780,Tabella4[#All],3,FALSE),"")</f>
        <v>Income</v>
      </c>
      <c r="B780" s="19" t="str">
        <f>+IFERROR(IF(VLOOKUP(C780,Tabella4[#All],2,FALSE)=0,"",VLOOKUP(C780,Tabella4[#All],2,FALSE)),"")</f>
        <v>I.3.2</v>
      </c>
      <c r="C780" s="19" t="s">
        <v>33</v>
      </c>
      <c r="D780" s="20" t="s">
        <v>1</v>
      </c>
      <c r="E780" s="20" t="s">
        <v>49</v>
      </c>
      <c r="F780" s="20" t="s">
        <v>146</v>
      </c>
      <c r="G780" s="20">
        <v>2022</v>
      </c>
      <c r="H780" s="43">
        <v>2.4</v>
      </c>
    </row>
    <row r="781" spans="1:8" hidden="1" x14ac:dyDescent="0.2">
      <c r="A781" s="20" t="str">
        <f>+IFERROR(VLOOKUP(C781,Tabella4[#All],3,FALSE),"")</f>
        <v>Income</v>
      </c>
      <c r="B781" s="19" t="str">
        <f>+IFERROR(IF(VLOOKUP(C781,Tabella4[#All],2,FALSE)=0,"",VLOOKUP(C781,Tabella4[#All],2,FALSE)),"")</f>
        <v>I.3.2</v>
      </c>
      <c r="C781" s="19" t="s">
        <v>33</v>
      </c>
      <c r="D781" s="20" t="s">
        <v>1</v>
      </c>
      <c r="E781" s="20" t="s">
        <v>57</v>
      </c>
      <c r="F781" s="20" t="s">
        <v>147</v>
      </c>
      <c r="G781" s="20">
        <v>2022</v>
      </c>
      <c r="H781" s="40">
        <v>1.8</v>
      </c>
    </row>
    <row r="782" spans="1:8" hidden="1" x14ac:dyDescent="0.2">
      <c r="A782" s="20" t="str">
        <f>+IFERROR(VLOOKUP(C782,Tabella4[#All],3,FALSE),"")</f>
        <v>Income</v>
      </c>
      <c r="B782" s="19" t="str">
        <f>+IFERROR(IF(VLOOKUP(C782,Tabella4[#All],2,FALSE)=0,"",VLOOKUP(C782,Tabella4[#All],2,FALSE)),"")</f>
        <v>I.3.2</v>
      </c>
      <c r="C782" s="19" t="s">
        <v>33</v>
      </c>
      <c r="D782" s="20" t="s">
        <v>1</v>
      </c>
      <c r="E782" s="20" t="s">
        <v>61</v>
      </c>
      <c r="F782" s="20" t="s">
        <v>148</v>
      </c>
      <c r="G782" s="20">
        <v>2022</v>
      </c>
      <c r="H782" s="66">
        <v>3.1</v>
      </c>
    </row>
    <row r="783" spans="1:8" hidden="1" x14ac:dyDescent="0.2">
      <c r="A783" s="20" t="str">
        <f>+IFERROR(VLOOKUP(C783,Tabella4[#All],3,FALSE),"")</f>
        <v>Income</v>
      </c>
      <c r="B783" s="19" t="str">
        <f>+IFERROR(IF(VLOOKUP(C783,Tabella4[#All],2,FALSE)=0,"",VLOOKUP(C783,Tabella4[#All],2,FALSE)),"")</f>
        <v>I.3.2</v>
      </c>
      <c r="C783" s="19" t="s">
        <v>33</v>
      </c>
      <c r="D783" s="20" t="s">
        <v>1</v>
      </c>
      <c r="E783" s="20" t="s">
        <v>62</v>
      </c>
      <c r="F783" s="20" t="s">
        <v>149</v>
      </c>
      <c r="G783" s="20">
        <v>2022</v>
      </c>
      <c r="H783" s="42"/>
    </row>
    <row r="784" spans="1:8" hidden="1" x14ac:dyDescent="0.2">
      <c r="A784" s="20" t="str">
        <f>+IFERROR(VLOOKUP(C784,Tabella4[#All],3,FALSE),"")</f>
        <v>Output</v>
      </c>
      <c r="B784" s="19" t="str">
        <f>+IFERROR(IF(VLOOKUP(C784,Tabella4[#All],2,FALSE)=0,"",VLOOKUP(C784,Tabella4[#All],2,FALSE)),"")</f>
        <v/>
      </c>
      <c r="C784" s="19" t="s">
        <v>37</v>
      </c>
      <c r="D784" s="20" t="s">
        <v>1</v>
      </c>
      <c r="E784" s="20" t="s">
        <v>54</v>
      </c>
      <c r="F784" s="20" t="s">
        <v>128</v>
      </c>
      <c r="G784" s="20">
        <v>2022</v>
      </c>
      <c r="H784" s="42"/>
    </row>
    <row r="785" spans="1:8" hidden="1" x14ac:dyDescent="0.2">
      <c r="A785" s="20" t="str">
        <f>+IFERROR(VLOOKUP(C785,Tabella4[#All],3,FALSE),"")</f>
        <v>Output</v>
      </c>
      <c r="B785" s="19" t="str">
        <f>+IFERROR(IF(VLOOKUP(C785,Tabella4[#All],2,FALSE)=0,"",VLOOKUP(C785,Tabella4[#All],2,FALSE)),"")</f>
        <v/>
      </c>
      <c r="C785" s="19" t="s">
        <v>37</v>
      </c>
      <c r="D785" s="20" t="s">
        <v>1</v>
      </c>
      <c r="E785" s="20" t="s">
        <v>45</v>
      </c>
      <c r="F785" s="20" t="s">
        <v>129</v>
      </c>
      <c r="G785" s="20">
        <v>2022</v>
      </c>
      <c r="H785" s="42"/>
    </row>
    <row r="786" spans="1:8" hidden="1" x14ac:dyDescent="0.2">
      <c r="A786" s="20" t="str">
        <f>+IFERROR(VLOOKUP(C786,Tabella4[#All],3,FALSE),"")</f>
        <v>Output</v>
      </c>
      <c r="B786" s="19" t="str">
        <f>+IFERROR(IF(VLOOKUP(C786,Tabella4[#All],2,FALSE)=0,"",VLOOKUP(C786,Tabella4[#All],2,FALSE)),"")</f>
        <v/>
      </c>
      <c r="C786" s="19" t="s">
        <v>37</v>
      </c>
      <c r="D786" s="20" t="s">
        <v>1</v>
      </c>
      <c r="E786" s="20" t="s">
        <v>46</v>
      </c>
      <c r="F786" s="20" t="s">
        <v>130</v>
      </c>
      <c r="G786" s="20">
        <v>2022</v>
      </c>
      <c r="H786" s="42"/>
    </row>
    <row r="787" spans="1:8" hidden="1" x14ac:dyDescent="0.2">
      <c r="A787" s="20" t="str">
        <f>+IFERROR(VLOOKUP(C787,Tabella4[#All],3,FALSE),"")</f>
        <v>Output</v>
      </c>
      <c r="B787" s="19" t="str">
        <f>+IFERROR(IF(VLOOKUP(C787,Tabella4[#All],2,FALSE)=0,"",VLOOKUP(C787,Tabella4[#All],2,FALSE)),"")</f>
        <v/>
      </c>
      <c r="C787" s="19" t="s">
        <v>37</v>
      </c>
      <c r="D787" s="20" t="s">
        <v>1</v>
      </c>
      <c r="E787" s="20" t="s">
        <v>44</v>
      </c>
      <c r="F787" s="20" t="s">
        <v>131</v>
      </c>
      <c r="G787" s="20">
        <v>2022</v>
      </c>
      <c r="H787" s="42"/>
    </row>
    <row r="788" spans="1:8" hidden="1" x14ac:dyDescent="0.2">
      <c r="A788" s="20" t="str">
        <f>+IFERROR(VLOOKUP(C788,Tabella4[#All],3,FALSE),"")</f>
        <v>Output</v>
      </c>
      <c r="B788" s="19" t="str">
        <f>+IFERROR(IF(VLOOKUP(C788,Tabella4[#All],2,FALSE)=0,"",VLOOKUP(C788,Tabella4[#All],2,FALSE)),"")</f>
        <v/>
      </c>
      <c r="C788" s="19" t="s">
        <v>37</v>
      </c>
      <c r="D788" s="20" t="s">
        <v>1</v>
      </c>
      <c r="E788" s="20" t="s">
        <v>42</v>
      </c>
      <c r="F788" s="20" t="s">
        <v>133</v>
      </c>
      <c r="G788" s="20">
        <v>2022</v>
      </c>
      <c r="H788" s="42"/>
    </row>
    <row r="789" spans="1:8" hidden="1" x14ac:dyDescent="0.2">
      <c r="A789" s="20" t="str">
        <f>+IFERROR(VLOOKUP(C789,Tabella4[#All],3,FALSE),"")</f>
        <v>Output</v>
      </c>
      <c r="B789" s="19" t="str">
        <f>+IFERROR(IF(VLOOKUP(C789,Tabella4[#All],2,FALSE)=0,"",VLOOKUP(C789,Tabella4[#All],2,FALSE)),"")</f>
        <v/>
      </c>
      <c r="C789" s="19" t="s">
        <v>37</v>
      </c>
      <c r="D789" s="20" t="s">
        <v>1</v>
      </c>
      <c r="E789" s="20" t="s">
        <v>43</v>
      </c>
      <c r="F789" s="20" t="s">
        <v>132</v>
      </c>
      <c r="G789" s="20">
        <v>2022</v>
      </c>
      <c r="H789" s="42"/>
    </row>
    <row r="790" spans="1:8" hidden="1" x14ac:dyDescent="0.2">
      <c r="A790" s="20" t="str">
        <f>+IFERROR(VLOOKUP(C790,Tabella4[#All],3,FALSE),"")</f>
        <v>Output</v>
      </c>
      <c r="B790" s="19" t="str">
        <f>+IFERROR(IF(VLOOKUP(C790,Tabella4[#All],2,FALSE)=0,"",VLOOKUP(C790,Tabella4[#All],2,FALSE)),"")</f>
        <v/>
      </c>
      <c r="C790" s="19" t="s">
        <v>37</v>
      </c>
      <c r="D790" s="20" t="s">
        <v>1</v>
      </c>
      <c r="E790" s="20" t="s">
        <v>56</v>
      </c>
      <c r="F790" s="20" t="s">
        <v>134</v>
      </c>
      <c r="G790" s="20">
        <v>2022</v>
      </c>
      <c r="H790" s="42"/>
    </row>
    <row r="791" spans="1:8" hidden="1" x14ac:dyDescent="0.2">
      <c r="A791" s="20" t="str">
        <f>+IFERROR(VLOOKUP(C791,Tabella4[#All],3,FALSE),"")</f>
        <v>Output</v>
      </c>
      <c r="B791" s="19" t="str">
        <f>+IFERROR(IF(VLOOKUP(C791,Tabella4[#All],2,FALSE)=0,"",VLOOKUP(C791,Tabella4[#All],2,FALSE)),"")</f>
        <v/>
      </c>
      <c r="C791" s="19" t="s">
        <v>37</v>
      </c>
      <c r="D791" s="20" t="s">
        <v>1</v>
      </c>
      <c r="E791" s="20" t="s">
        <v>50</v>
      </c>
      <c r="F791" s="20" t="s">
        <v>135</v>
      </c>
      <c r="G791" s="20">
        <v>2022</v>
      </c>
      <c r="H791" s="42"/>
    </row>
    <row r="792" spans="1:8" hidden="1" x14ac:dyDescent="0.2">
      <c r="A792" s="20" t="str">
        <f>+IFERROR(VLOOKUP(C792,Tabella4[#All],3,FALSE),"")</f>
        <v>Output</v>
      </c>
      <c r="B792" s="19" t="str">
        <f>+IFERROR(IF(VLOOKUP(C792,Tabella4[#All],2,FALSE)=0,"",VLOOKUP(C792,Tabella4[#All],2,FALSE)),"")</f>
        <v/>
      </c>
      <c r="C792" s="19" t="s">
        <v>37</v>
      </c>
      <c r="D792" s="20" t="s">
        <v>1</v>
      </c>
      <c r="E792" s="20" t="s">
        <v>47</v>
      </c>
      <c r="F792" s="20" t="s">
        <v>136</v>
      </c>
      <c r="G792" s="20">
        <v>2022</v>
      </c>
      <c r="H792" s="42"/>
    </row>
    <row r="793" spans="1:8" hidden="1" x14ac:dyDescent="0.2">
      <c r="A793" s="20" t="str">
        <f>+IFERROR(VLOOKUP(C793,Tabella4[#All],3,FALSE),"")</f>
        <v>Output</v>
      </c>
      <c r="B793" s="19" t="str">
        <f>+IFERROR(IF(VLOOKUP(C793,Tabella4[#All],2,FALSE)=0,"",VLOOKUP(C793,Tabella4[#All],2,FALSE)),"")</f>
        <v/>
      </c>
      <c r="C793" s="19" t="s">
        <v>37</v>
      </c>
      <c r="D793" s="20" t="s">
        <v>1</v>
      </c>
      <c r="E793" s="20" t="s">
        <v>110</v>
      </c>
      <c r="F793" s="20" t="s">
        <v>137</v>
      </c>
      <c r="G793" s="20">
        <v>2022</v>
      </c>
      <c r="H793" s="42"/>
    </row>
    <row r="794" spans="1:8" hidden="1" x14ac:dyDescent="0.2">
      <c r="A794" s="20" t="str">
        <f>+IFERROR(VLOOKUP(C794,Tabella4[#All],3,FALSE),"")</f>
        <v>Output</v>
      </c>
      <c r="B794" s="19" t="str">
        <f>+IFERROR(IF(VLOOKUP(C794,Tabella4[#All],2,FALSE)=0,"",VLOOKUP(C794,Tabella4[#All],2,FALSE)),"")</f>
        <v/>
      </c>
      <c r="C794" s="19" t="s">
        <v>37</v>
      </c>
      <c r="D794" s="20" t="s">
        <v>1</v>
      </c>
      <c r="E794" s="20" t="s">
        <v>58</v>
      </c>
      <c r="F794" s="20" t="s">
        <v>138</v>
      </c>
      <c r="G794" s="20">
        <v>2022</v>
      </c>
      <c r="H794" s="42"/>
    </row>
    <row r="795" spans="1:8" hidden="1" x14ac:dyDescent="0.2">
      <c r="A795" s="20" t="str">
        <f>+IFERROR(VLOOKUP(C795,Tabella4[#All],3,FALSE),"")</f>
        <v>Output</v>
      </c>
      <c r="B795" s="19" t="str">
        <f>+IFERROR(IF(VLOOKUP(C795,Tabella4[#All],2,FALSE)=0,"",VLOOKUP(C795,Tabella4[#All],2,FALSE)),"")</f>
        <v/>
      </c>
      <c r="C795" s="19" t="s">
        <v>37</v>
      </c>
      <c r="D795" s="20" t="s">
        <v>1</v>
      </c>
      <c r="E795" s="20" t="s">
        <v>48</v>
      </c>
      <c r="F795" s="20" t="s">
        <v>139</v>
      </c>
      <c r="G795" s="20">
        <v>2022</v>
      </c>
      <c r="H795" s="42">
        <v>-0.5</v>
      </c>
    </row>
    <row r="796" spans="1:8" hidden="1" x14ac:dyDescent="0.2">
      <c r="A796" s="20" t="str">
        <f>+IFERROR(VLOOKUP(C796,Tabella4[#All],3,FALSE),"")</f>
        <v>Output</v>
      </c>
      <c r="B796" s="19" t="str">
        <f>+IFERROR(IF(VLOOKUP(C796,Tabella4[#All],2,FALSE)=0,"",VLOOKUP(C796,Tabella4[#All],2,FALSE)),"")</f>
        <v/>
      </c>
      <c r="C796" s="19" t="s">
        <v>37</v>
      </c>
      <c r="D796" s="20" t="s">
        <v>1</v>
      </c>
      <c r="E796" s="20" t="s">
        <v>51</v>
      </c>
      <c r="F796" s="20" t="s">
        <v>140</v>
      </c>
      <c r="G796" s="20">
        <v>2022</v>
      </c>
      <c r="H796" s="42"/>
    </row>
    <row r="797" spans="1:8" hidden="1" x14ac:dyDescent="0.2">
      <c r="A797" s="20" t="str">
        <f>+IFERROR(VLOOKUP(C797,Tabella4[#All],3,FALSE),"")</f>
        <v>Output</v>
      </c>
      <c r="B797" s="19" t="str">
        <f>+IFERROR(IF(VLOOKUP(C797,Tabella4[#All],2,FALSE)=0,"",VLOOKUP(C797,Tabella4[#All],2,FALSE)),"")</f>
        <v/>
      </c>
      <c r="C797" s="19" t="s">
        <v>37</v>
      </c>
      <c r="D797" s="20" t="s">
        <v>1</v>
      </c>
      <c r="E797" s="20" t="s">
        <v>59</v>
      </c>
      <c r="F797" s="20" t="s">
        <v>141</v>
      </c>
      <c r="G797" s="20">
        <v>2022</v>
      </c>
      <c r="H797" s="42"/>
    </row>
    <row r="798" spans="1:8" hidden="1" x14ac:dyDescent="0.2">
      <c r="A798" s="20" t="str">
        <f>+IFERROR(VLOOKUP(C798,Tabella4[#All],3,FALSE),"")</f>
        <v>Output</v>
      </c>
      <c r="B798" s="19" t="str">
        <f>+IFERROR(IF(VLOOKUP(C798,Tabella4[#All],2,FALSE)=0,"",VLOOKUP(C798,Tabella4[#All],2,FALSE)),"")</f>
        <v/>
      </c>
      <c r="C798" s="19" t="s">
        <v>37</v>
      </c>
      <c r="D798" s="20" t="s">
        <v>1</v>
      </c>
      <c r="E798" s="20" t="s">
        <v>59</v>
      </c>
      <c r="F798" s="20" t="s">
        <v>141</v>
      </c>
      <c r="G798" s="20">
        <v>2022</v>
      </c>
      <c r="H798" s="42"/>
    </row>
    <row r="799" spans="1:8" hidden="1" x14ac:dyDescent="0.2">
      <c r="A799" s="20" t="str">
        <f>+IFERROR(VLOOKUP(C799,Tabella4[#All],3,FALSE),"")</f>
        <v>Output</v>
      </c>
      <c r="B799" s="19" t="str">
        <f>+IFERROR(IF(VLOOKUP(C799,Tabella4[#All],2,FALSE)=0,"",VLOOKUP(C799,Tabella4[#All],2,FALSE)),"")</f>
        <v/>
      </c>
      <c r="C799" s="19" t="s">
        <v>37</v>
      </c>
      <c r="D799" s="20" t="s">
        <v>1</v>
      </c>
      <c r="E799" s="20" t="s">
        <v>52</v>
      </c>
      <c r="F799" s="20" t="s">
        <v>143</v>
      </c>
      <c r="G799" s="20">
        <v>2022</v>
      </c>
      <c r="H799" s="42"/>
    </row>
    <row r="800" spans="1:8" hidden="1" x14ac:dyDescent="0.2">
      <c r="A800" s="20" t="str">
        <f>+IFERROR(VLOOKUP(C800,Tabella4[#All],3,FALSE),"")</f>
        <v>Output</v>
      </c>
      <c r="B800" s="19" t="str">
        <f>+IFERROR(IF(VLOOKUP(C800,Tabella4[#All],2,FALSE)=0,"",VLOOKUP(C800,Tabella4[#All],2,FALSE)),"")</f>
        <v/>
      </c>
      <c r="C800" s="19" t="s">
        <v>37</v>
      </c>
      <c r="D800" s="20" t="s">
        <v>1</v>
      </c>
      <c r="E800" s="20" t="s">
        <v>53</v>
      </c>
      <c r="F800" s="20" t="s">
        <v>142</v>
      </c>
      <c r="G800" s="20">
        <v>2022</v>
      </c>
      <c r="H800" s="42"/>
    </row>
    <row r="801" spans="1:8" hidden="1" x14ac:dyDescent="0.2">
      <c r="A801" s="20" t="str">
        <f>+IFERROR(VLOOKUP(C801,Tabella4[#All],3,FALSE),"")</f>
        <v>Output</v>
      </c>
      <c r="B801" s="19" t="str">
        <f>+IFERROR(IF(VLOOKUP(C801,Tabella4[#All],2,FALSE)=0,"",VLOOKUP(C801,Tabella4[#All],2,FALSE)),"")</f>
        <v/>
      </c>
      <c r="C801" s="19" t="s">
        <v>37</v>
      </c>
      <c r="D801" s="20" t="s">
        <v>1</v>
      </c>
      <c r="E801" s="20" t="s">
        <v>60</v>
      </c>
      <c r="F801" s="20" t="s">
        <v>144</v>
      </c>
      <c r="G801" s="20">
        <v>2022</v>
      </c>
      <c r="H801" s="42"/>
    </row>
    <row r="802" spans="1:8" hidden="1" x14ac:dyDescent="0.2">
      <c r="A802" s="20" t="str">
        <f>+IFERROR(VLOOKUP(C802,Tabella4[#All],3,FALSE),"")</f>
        <v>Output</v>
      </c>
      <c r="B802" s="19" t="str">
        <f>+IFERROR(IF(VLOOKUP(C802,Tabella4[#All],2,FALSE)=0,"",VLOOKUP(C802,Tabella4[#All],2,FALSE)),"")</f>
        <v/>
      </c>
      <c r="C802" s="19" t="s">
        <v>37</v>
      </c>
      <c r="D802" s="20" t="s">
        <v>1</v>
      </c>
      <c r="E802" s="20" t="s">
        <v>55</v>
      </c>
      <c r="F802" s="20" t="s">
        <v>145</v>
      </c>
      <c r="G802" s="20">
        <v>2022</v>
      </c>
      <c r="H802" s="42">
        <v>-0.1</v>
      </c>
    </row>
    <row r="803" spans="1:8" hidden="1" x14ac:dyDescent="0.2">
      <c r="A803" s="20" t="str">
        <f>+IFERROR(VLOOKUP(C803,Tabella4[#All],3,FALSE),"")</f>
        <v>Output</v>
      </c>
      <c r="B803" s="19" t="str">
        <f>+IFERROR(IF(VLOOKUP(C803,Tabella4[#All],2,FALSE)=0,"",VLOOKUP(C803,Tabella4[#All],2,FALSE)),"")</f>
        <v/>
      </c>
      <c r="C803" s="19" t="s">
        <v>37</v>
      </c>
      <c r="D803" s="20" t="s">
        <v>1</v>
      </c>
      <c r="E803" s="20" t="s">
        <v>49</v>
      </c>
      <c r="F803" s="20" t="s">
        <v>146</v>
      </c>
      <c r="G803" s="20">
        <v>2022</v>
      </c>
      <c r="H803" s="42"/>
    </row>
    <row r="804" spans="1:8" hidden="1" x14ac:dyDescent="0.2">
      <c r="A804" s="20" t="str">
        <f>+IFERROR(VLOOKUP(C804,Tabella4[#All],3,FALSE),"")</f>
        <v>Output</v>
      </c>
      <c r="B804" s="19" t="str">
        <f>+IFERROR(IF(VLOOKUP(C804,Tabella4[#All],2,FALSE)=0,"",VLOOKUP(C804,Tabella4[#All],2,FALSE)),"")</f>
        <v/>
      </c>
      <c r="C804" s="19" t="s">
        <v>37</v>
      </c>
      <c r="D804" s="20" t="s">
        <v>1</v>
      </c>
      <c r="E804" s="20" t="s">
        <v>57</v>
      </c>
      <c r="F804" s="20" t="s">
        <v>147</v>
      </c>
      <c r="G804" s="20">
        <v>2022</v>
      </c>
      <c r="H804" s="40"/>
    </row>
    <row r="805" spans="1:8" hidden="1" x14ac:dyDescent="0.2">
      <c r="A805" s="20" t="str">
        <f>+IFERROR(VLOOKUP(C805,Tabella4[#All],3,FALSE),"")</f>
        <v>Output</v>
      </c>
      <c r="B805" s="19" t="str">
        <f>+IFERROR(IF(VLOOKUP(C805,Tabella4[#All],2,FALSE)=0,"",VLOOKUP(C805,Tabella4[#All],2,FALSE)),"")</f>
        <v/>
      </c>
      <c r="C805" s="19" t="s">
        <v>37</v>
      </c>
      <c r="D805" s="20" t="s">
        <v>1</v>
      </c>
      <c r="E805" s="20" t="s">
        <v>61</v>
      </c>
      <c r="F805" s="20" t="s">
        <v>148</v>
      </c>
      <c r="G805" s="20">
        <v>2022</v>
      </c>
      <c r="H805" s="42"/>
    </row>
    <row r="806" spans="1:8" hidden="1" x14ac:dyDescent="0.2">
      <c r="A806" s="20" t="str">
        <f>+IFERROR(VLOOKUP(C806,Tabella4[#All],3,FALSE),"")</f>
        <v>Output</v>
      </c>
      <c r="B806" s="19" t="str">
        <f>+IFERROR(IF(VLOOKUP(C806,Tabella4[#All],2,FALSE)=0,"",VLOOKUP(C806,Tabella4[#All],2,FALSE)),"")</f>
        <v/>
      </c>
      <c r="C806" s="19" t="s">
        <v>37</v>
      </c>
      <c r="D806" s="20" t="s">
        <v>1</v>
      </c>
      <c r="E806" s="20" t="s">
        <v>62</v>
      </c>
      <c r="F806" s="20" t="s">
        <v>149</v>
      </c>
      <c r="G806" s="20">
        <v>2022</v>
      </c>
      <c r="H806" s="42"/>
    </row>
    <row r="807" spans="1:8" hidden="1" x14ac:dyDescent="0.2">
      <c r="A807" s="20" t="str">
        <f>+IFERROR(VLOOKUP(C807,Tabella4[#All],3,FALSE),"")</f>
        <v>Output</v>
      </c>
      <c r="B807" s="19" t="str">
        <f>+IFERROR(IF(VLOOKUP(C807,Tabella4[#All],2,FALSE)=0,"",VLOOKUP(C807,Tabella4[#All],2,FALSE)),"")</f>
        <v>O.1</v>
      </c>
      <c r="C807" s="19" t="s">
        <v>4</v>
      </c>
      <c r="D807" s="20" t="s">
        <v>1</v>
      </c>
      <c r="E807" s="20" t="s">
        <v>54</v>
      </c>
      <c r="F807" s="20" t="s">
        <v>128</v>
      </c>
      <c r="G807" s="20">
        <v>2022</v>
      </c>
      <c r="H807" s="42">
        <v>89.6</v>
      </c>
    </row>
    <row r="808" spans="1:8" hidden="1" x14ac:dyDescent="0.2">
      <c r="A808" s="20" t="str">
        <f>+IFERROR(VLOOKUP(C808,Tabella4[#All],3,FALSE),"")</f>
        <v>Output</v>
      </c>
      <c r="B808" s="19" t="str">
        <f>+IFERROR(IF(VLOOKUP(C808,Tabella4[#All],2,FALSE)=0,"",VLOOKUP(C808,Tabella4[#All],2,FALSE)),"")</f>
        <v>O.1</v>
      </c>
      <c r="C808" s="19" t="s">
        <v>4</v>
      </c>
      <c r="D808" s="20" t="s">
        <v>1</v>
      </c>
      <c r="E808" s="20" t="s">
        <v>45</v>
      </c>
      <c r="F808" s="20" t="s">
        <v>129</v>
      </c>
      <c r="G808" s="20">
        <v>2022</v>
      </c>
      <c r="H808" s="42">
        <v>89.7</v>
      </c>
    </row>
    <row r="809" spans="1:8" hidden="1" x14ac:dyDescent="0.2">
      <c r="A809" s="20" t="str">
        <f>+IFERROR(VLOOKUP(C809,Tabella4[#All],3,FALSE),"")</f>
        <v>Output</v>
      </c>
      <c r="B809" s="19" t="str">
        <f>+IFERROR(IF(VLOOKUP(C809,Tabella4[#All],2,FALSE)=0,"",VLOOKUP(C809,Tabella4[#All],2,FALSE)),"")</f>
        <v>O.1</v>
      </c>
      <c r="C809" s="19" t="s">
        <v>4</v>
      </c>
      <c r="D809" s="20" t="s">
        <v>1</v>
      </c>
      <c r="E809" s="20" t="s">
        <v>46</v>
      </c>
      <c r="F809" s="20" t="s">
        <v>130</v>
      </c>
      <c r="G809" s="20">
        <v>2022</v>
      </c>
      <c r="H809" s="42">
        <v>88.1</v>
      </c>
    </row>
    <row r="810" spans="1:8" hidden="1" x14ac:dyDescent="0.2">
      <c r="A810" s="20" t="str">
        <f>+IFERROR(VLOOKUP(C810,Tabella4[#All],3,FALSE),"")</f>
        <v>Output</v>
      </c>
      <c r="B810" s="19" t="str">
        <f>+IFERROR(IF(VLOOKUP(C810,Tabella4[#All],2,FALSE)=0,"",VLOOKUP(C810,Tabella4[#All],2,FALSE)),"")</f>
        <v>O.1</v>
      </c>
      <c r="C810" s="19" t="s">
        <v>4</v>
      </c>
      <c r="D810" s="20" t="s">
        <v>1</v>
      </c>
      <c r="E810" s="20" t="s">
        <v>44</v>
      </c>
      <c r="F810" s="20" t="s">
        <v>131</v>
      </c>
      <c r="G810" s="20">
        <v>2022</v>
      </c>
      <c r="H810" s="42"/>
    </row>
    <row r="811" spans="1:8" hidden="1" x14ac:dyDescent="0.2">
      <c r="A811" s="20" t="str">
        <f>+IFERROR(VLOOKUP(C811,Tabella4[#All],3,FALSE),"")</f>
        <v>Output</v>
      </c>
      <c r="B811" s="19" t="str">
        <f>+IFERROR(IF(VLOOKUP(C811,Tabella4[#All],2,FALSE)=0,"",VLOOKUP(C811,Tabella4[#All],2,FALSE)),"")</f>
        <v>O.1</v>
      </c>
      <c r="C811" s="19" t="s">
        <v>4</v>
      </c>
      <c r="D811" s="20" t="s">
        <v>1</v>
      </c>
      <c r="E811" s="20" t="s">
        <v>42</v>
      </c>
      <c r="F811" s="20" t="s">
        <v>133</v>
      </c>
      <c r="G811" s="20">
        <v>2022</v>
      </c>
      <c r="H811" s="42">
        <v>89.9</v>
      </c>
    </row>
    <row r="812" spans="1:8" hidden="1" x14ac:dyDescent="0.2">
      <c r="A812" s="20" t="str">
        <f>+IFERROR(VLOOKUP(C812,Tabella4[#All],3,FALSE),"")</f>
        <v>Output</v>
      </c>
      <c r="B812" s="19" t="str">
        <f>+IFERROR(IF(VLOOKUP(C812,Tabella4[#All],2,FALSE)=0,"",VLOOKUP(C812,Tabella4[#All],2,FALSE)),"")</f>
        <v>O.1</v>
      </c>
      <c r="C812" s="19" t="s">
        <v>4</v>
      </c>
      <c r="D812" s="20" t="s">
        <v>1</v>
      </c>
      <c r="E812" s="20" t="s">
        <v>43</v>
      </c>
      <c r="F812" s="20" t="s">
        <v>132</v>
      </c>
      <c r="G812" s="20">
        <v>2022</v>
      </c>
      <c r="H812" s="42"/>
    </row>
    <row r="813" spans="1:8" hidden="1" x14ac:dyDescent="0.2">
      <c r="A813" s="20" t="str">
        <f>+IFERROR(VLOOKUP(C813,Tabella4[#All],3,FALSE),"")</f>
        <v>Output</v>
      </c>
      <c r="B813" s="19" t="str">
        <f>+IFERROR(IF(VLOOKUP(C813,Tabella4[#All],2,FALSE)=0,"",VLOOKUP(C813,Tabella4[#All],2,FALSE)),"")</f>
        <v>O.1</v>
      </c>
      <c r="C813" s="19" t="s">
        <v>4</v>
      </c>
      <c r="D813" s="20" t="s">
        <v>1</v>
      </c>
      <c r="E813" s="20" t="s">
        <v>56</v>
      </c>
      <c r="F813" s="20" t="s">
        <v>134</v>
      </c>
      <c r="G813" s="20">
        <v>2022</v>
      </c>
      <c r="H813" s="42">
        <v>87</v>
      </c>
    </row>
    <row r="814" spans="1:8" hidden="1" x14ac:dyDescent="0.2">
      <c r="A814" s="20" t="str">
        <f>+IFERROR(VLOOKUP(C814,Tabella4[#All],3,FALSE),"")</f>
        <v>Output</v>
      </c>
      <c r="B814" s="19" t="str">
        <f>+IFERROR(IF(VLOOKUP(C814,Tabella4[#All],2,FALSE)=0,"",VLOOKUP(C814,Tabella4[#All],2,FALSE)),"")</f>
        <v>O.1</v>
      </c>
      <c r="C814" s="19" t="s">
        <v>4</v>
      </c>
      <c r="D814" s="20" t="s">
        <v>1</v>
      </c>
      <c r="E814" s="20" t="s">
        <v>50</v>
      </c>
      <c r="F814" s="20" t="s">
        <v>135</v>
      </c>
      <c r="G814" s="20">
        <v>2022</v>
      </c>
      <c r="H814" s="42">
        <v>89.5</v>
      </c>
    </row>
    <row r="815" spans="1:8" hidden="1" x14ac:dyDescent="0.2">
      <c r="A815" s="20" t="str">
        <f>+IFERROR(VLOOKUP(C815,Tabella4[#All],3,FALSE),"")</f>
        <v>Output</v>
      </c>
      <c r="B815" s="19" t="str">
        <f>+IFERROR(IF(VLOOKUP(C815,Tabella4[#All],2,FALSE)=0,"",VLOOKUP(C815,Tabella4[#All],2,FALSE)),"")</f>
        <v>O.1</v>
      </c>
      <c r="C815" s="19" t="s">
        <v>4</v>
      </c>
      <c r="D815" s="20" t="s">
        <v>1</v>
      </c>
      <c r="E815" s="20" t="s">
        <v>47</v>
      </c>
      <c r="F815" s="20" t="s">
        <v>136</v>
      </c>
      <c r="G815" s="20">
        <v>2022</v>
      </c>
      <c r="H815" s="42">
        <v>90.5</v>
      </c>
    </row>
    <row r="816" spans="1:8" hidden="1" x14ac:dyDescent="0.2">
      <c r="A816" s="20" t="str">
        <f>+IFERROR(VLOOKUP(C816,Tabella4[#All],3,FALSE),"")</f>
        <v>Output</v>
      </c>
      <c r="B816" s="19" t="str">
        <f>+IFERROR(IF(VLOOKUP(C816,Tabella4[#All],2,FALSE)=0,"",VLOOKUP(C816,Tabella4[#All],2,FALSE)),"")</f>
        <v>O.1</v>
      </c>
      <c r="C816" s="19" t="s">
        <v>4</v>
      </c>
      <c r="D816" s="20" t="s">
        <v>1</v>
      </c>
      <c r="E816" s="20" t="s">
        <v>110</v>
      </c>
      <c r="F816" s="20" t="s">
        <v>137</v>
      </c>
      <c r="G816" s="20">
        <v>2022</v>
      </c>
      <c r="H816" s="42">
        <v>87.9</v>
      </c>
    </row>
    <row r="817" spans="1:8" hidden="1" x14ac:dyDescent="0.2">
      <c r="A817" s="20" t="str">
        <f>+IFERROR(VLOOKUP(C817,Tabella4[#All],3,FALSE),"")</f>
        <v>Output</v>
      </c>
      <c r="B817" s="19" t="str">
        <f>+IFERROR(IF(VLOOKUP(C817,Tabella4[#All],2,FALSE)=0,"",VLOOKUP(C817,Tabella4[#All],2,FALSE)),"")</f>
        <v>O.1</v>
      </c>
      <c r="C817" s="19" t="s">
        <v>4</v>
      </c>
      <c r="D817" s="20" t="s">
        <v>1</v>
      </c>
      <c r="E817" s="20" t="s">
        <v>58</v>
      </c>
      <c r="F817" s="20" t="s">
        <v>138</v>
      </c>
      <c r="G817" s="20">
        <v>2022</v>
      </c>
      <c r="H817" s="42">
        <v>89.6</v>
      </c>
    </row>
    <row r="818" spans="1:8" hidden="1" x14ac:dyDescent="0.2">
      <c r="A818" s="20" t="str">
        <f>+IFERROR(VLOOKUP(C818,Tabella4[#All],3,FALSE),"")</f>
        <v>Output</v>
      </c>
      <c r="B818" s="19" t="str">
        <f>+IFERROR(IF(VLOOKUP(C818,Tabella4[#All],2,FALSE)=0,"",VLOOKUP(C818,Tabella4[#All],2,FALSE)),"")</f>
        <v>O.1</v>
      </c>
      <c r="C818" s="19" t="s">
        <v>4</v>
      </c>
      <c r="D818" s="20" t="s">
        <v>1</v>
      </c>
      <c r="E818" s="20" t="s">
        <v>48</v>
      </c>
      <c r="F818" s="20" t="s">
        <v>139</v>
      </c>
      <c r="G818" s="20">
        <v>2022</v>
      </c>
      <c r="H818" s="42">
        <v>95.2</v>
      </c>
    </row>
    <row r="819" spans="1:8" hidden="1" x14ac:dyDescent="0.2">
      <c r="A819" s="20" t="str">
        <f>+IFERROR(VLOOKUP(C819,Tabella4[#All],3,FALSE),"")</f>
        <v>Output</v>
      </c>
      <c r="B819" s="19" t="str">
        <f>+IFERROR(IF(VLOOKUP(C819,Tabella4[#All],2,FALSE)=0,"",VLOOKUP(C819,Tabella4[#All],2,FALSE)),"")</f>
        <v>O.1</v>
      </c>
      <c r="C819" s="19" t="s">
        <v>4</v>
      </c>
      <c r="D819" s="20" t="s">
        <v>1</v>
      </c>
      <c r="E819" s="20" t="s">
        <v>51</v>
      </c>
      <c r="F819" s="20" t="s">
        <v>140</v>
      </c>
      <c r="G819" s="20">
        <v>2022</v>
      </c>
      <c r="H819" s="42">
        <v>89.9</v>
      </c>
    </row>
    <row r="820" spans="1:8" hidden="1" x14ac:dyDescent="0.2">
      <c r="A820" s="20" t="str">
        <f>+IFERROR(VLOOKUP(C820,Tabella4[#All],3,FALSE),"")</f>
        <v>Output</v>
      </c>
      <c r="B820" s="19" t="str">
        <f>+IFERROR(IF(VLOOKUP(C820,Tabella4[#All],2,FALSE)=0,"",VLOOKUP(C820,Tabella4[#All],2,FALSE)),"")</f>
        <v>O.1</v>
      </c>
      <c r="C820" s="21" t="s">
        <v>4</v>
      </c>
      <c r="D820" s="22" t="s">
        <v>1</v>
      </c>
      <c r="E820" s="22" t="s">
        <v>59</v>
      </c>
      <c r="F820" s="20" t="s">
        <v>141</v>
      </c>
      <c r="G820" s="22">
        <v>2022</v>
      </c>
      <c r="H820" s="43"/>
    </row>
    <row r="821" spans="1:8" hidden="1" x14ac:dyDescent="0.2">
      <c r="A821" s="20" t="str">
        <f>+IFERROR(VLOOKUP(C821,Tabella4[#All],3,FALSE),"")</f>
        <v>Output</v>
      </c>
      <c r="B821" s="19" t="str">
        <f>+IFERROR(IF(VLOOKUP(C821,Tabella4[#All],2,FALSE)=0,"",VLOOKUP(C821,Tabella4[#All],2,FALSE)),"")</f>
        <v>O.1</v>
      </c>
      <c r="C821" s="21" t="s">
        <v>4</v>
      </c>
      <c r="D821" s="22" t="s">
        <v>1</v>
      </c>
      <c r="E821" s="22" t="s">
        <v>59</v>
      </c>
      <c r="F821" s="20" t="s">
        <v>141</v>
      </c>
      <c r="G821" s="22">
        <v>2022</v>
      </c>
      <c r="H821" s="42"/>
    </row>
    <row r="822" spans="1:8" hidden="1" x14ac:dyDescent="0.2">
      <c r="A822" s="20" t="str">
        <f>+IFERROR(VLOOKUP(C822,Tabella4[#All],3,FALSE),"")</f>
        <v>Output</v>
      </c>
      <c r="B822" s="19" t="str">
        <f>+IFERROR(IF(VLOOKUP(C822,Tabella4[#All],2,FALSE)=0,"",VLOOKUP(C822,Tabella4[#All],2,FALSE)),"")</f>
        <v>O.1</v>
      </c>
      <c r="C822" s="21" t="s">
        <v>4</v>
      </c>
      <c r="D822" s="22" t="s">
        <v>1</v>
      </c>
      <c r="E822" s="22" t="s">
        <v>52</v>
      </c>
      <c r="F822" s="20" t="s">
        <v>143</v>
      </c>
      <c r="G822" s="22">
        <v>2022</v>
      </c>
      <c r="H822" s="42">
        <v>91</v>
      </c>
    </row>
    <row r="823" spans="1:8" hidden="1" x14ac:dyDescent="0.2">
      <c r="A823" s="20" t="str">
        <f>+IFERROR(VLOOKUP(C823,Tabella4[#All],3,FALSE),"")</f>
        <v>Output</v>
      </c>
      <c r="B823" s="19" t="str">
        <f>+IFERROR(IF(VLOOKUP(C823,Tabella4[#All],2,FALSE)=0,"",VLOOKUP(C823,Tabella4[#All],2,FALSE)),"")</f>
        <v>O.1</v>
      </c>
      <c r="C823" s="21" t="s">
        <v>4</v>
      </c>
      <c r="D823" s="22" t="s">
        <v>1</v>
      </c>
      <c r="E823" s="22" t="s">
        <v>53</v>
      </c>
      <c r="F823" s="20" t="s">
        <v>142</v>
      </c>
      <c r="G823" s="22">
        <v>2022</v>
      </c>
      <c r="H823" s="42">
        <v>89.7</v>
      </c>
    </row>
    <row r="824" spans="1:8" hidden="1" x14ac:dyDescent="0.2">
      <c r="A824" s="20" t="str">
        <f>+IFERROR(VLOOKUP(C824,Tabella4[#All],3,FALSE),"")</f>
        <v>Output</v>
      </c>
      <c r="B824" s="19" t="str">
        <f>+IFERROR(IF(VLOOKUP(C824,Tabella4[#All],2,FALSE)=0,"",VLOOKUP(C824,Tabella4[#All],2,FALSE)),"")</f>
        <v>O.1</v>
      </c>
      <c r="C824" s="21" t="s">
        <v>4</v>
      </c>
      <c r="D824" s="22" t="s">
        <v>1</v>
      </c>
      <c r="E824" s="22" t="s">
        <v>60</v>
      </c>
      <c r="F824" s="20" t="s">
        <v>144</v>
      </c>
      <c r="G824" s="22">
        <v>2022</v>
      </c>
      <c r="H824" s="42">
        <v>92.6</v>
      </c>
    </row>
    <row r="825" spans="1:8" hidden="1" x14ac:dyDescent="0.2">
      <c r="A825" s="20" t="str">
        <f>+IFERROR(VLOOKUP(C825,Tabella4[#All],3,FALSE),"")</f>
        <v>Output</v>
      </c>
      <c r="B825" s="19" t="str">
        <f>+IFERROR(IF(VLOOKUP(C825,Tabella4[#All],2,FALSE)=0,"",VLOOKUP(C825,Tabella4[#All],2,FALSE)),"")</f>
        <v>O.1</v>
      </c>
      <c r="C825" s="21" t="s">
        <v>4</v>
      </c>
      <c r="D825" s="22" t="s">
        <v>1</v>
      </c>
      <c r="E825" s="22" t="s">
        <v>55</v>
      </c>
      <c r="F825" s="20" t="s">
        <v>145</v>
      </c>
      <c r="G825" s="22">
        <v>2022</v>
      </c>
      <c r="H825" s="42">
        <v>86.6</v>
      </c>
    </row>
    <row r="826" spans="1:8" hidden="1" x14ac:dyDescent="0.2">
      <c r="A826" s="20" t="str">
        <f>+IFERROR(VLOOKUP(C826,Tabella4[#All],3,FALSE),"")</f>
        <v>Output</v>
      </c>
      <c r="B826" s="19" t="str">
        <f>+IFERROR(IF(VLOOKUP(C826,Tabella4[#All],2,FALSE)=0,"",VLOOKUP(C826,Tabella4[#All],2,FALSE)),"")</f>
        <v>O.1</v>
      </c>
      <c r="C826" s="21" t="s">
        <v>4</v>
      </c>
      <c r="D826" s="22" t="s">
        <v>1</v>
      </c>
      <c r="E826" s="22" t="s">
        <v>49</v>
      </c>
      <c r="F826" s="20" t="s">
        <v>146</v>
      </c>
      <c r="G826" s="22">
        <v>2022</v>
      </c>
      <c r="H826" s="43">
        <v>91</v>
      </c>
    </row>
    <row r="827" spans="1:8" hidden="1" x14ac:dyDescent="0.2">
      <c r="A827" s="20" t="str">
        <f>+IFERROR(VLOOKUP(C827,Tabella4[#All],3,FALSE),"")</f>
        <v>Output</v>
      </c>
      <c r="B827" s="19" t="str">
        <f>+IFERROR(IF(VLOOKUP(C827,Tabella4[#All],2,FALSE)=0,"",VLOOKUP(C827,Tabella4[#All],2,FALSE)),"")</f>
        <v>O.1</v>
      </c>
      <c r="C827" s="21" t="s">
        <v>4</v>
      </c>
      <c r="D827" s="22" t="s">
        <v>1</v>
      </c>
      <c r="E827" s="22" t="s">
        <v>57</v>
      </c>
      <c r="F827" s="20" t="s">
        <v>147</v>
      </c>
      <c r="G827" s="22">
        <v>2022</v>
      </c>
      <c r="H827" s="40">
        <v>89.1</v>
      </c>
    </row>
    <row r="828" spans="1:8" hidden="1" x14ac:dyDescent="0.2">
      <c r="A828" s="20" t="str">
        <f>+IFERROR(VLOOKUP(C828,Tabella4[#All],3,FALSE),"")</f>
        <v>Output</v>
      </c>
      <c r="B828" s="19" t="str">
        <f>+IFERROR(IF(VLOOKUP(C828,Tabella4[#All],2,FALSE)=0,"",VLOOKUP(C828,Tabella4[#All],2,FALSE)),"")</f>
        <v>O.1</v>
      </c>
      <c r="C828" s="21" t="s">
        <v>4</v>
      </c>
      <c r="D828" s="22" t="s">
        <v>1</v>
      </c>
      <c r="E828" s="22" t="s">
        <v>61</v>
      </c>
      <c r="F828" s="20" t="s">
        <v>148</v>
      </c>
      <c r="G828" s="22">
        <v>2022</v>
      </c>
      <c r="H828" s="66">
        <v>97.3</v>
      </c>
    </row>
    <row r="829" spans="1:8" hidden="1" x14ac:dyDescent="0.2">
      <c r="A829" s="20" t="str">
        <f>+IFERROR(VLOOKUP(C829,Tabella4[#All],3,FALSE),"")</f>
        <v>Output</v>
      </c>
      <c r="B829" s="19" t="str">
        <f>+IFERROR(IF(VLOOKUP(C829,Tabella4[#All],2,FALSE)=0,"",VLOOKUP(C829,Tabella4[#All],2,FALSE)),"")</f>
        <v>O.1</v>
      </c>
      <c r="C829" s="21" t="s">
        <v>4</v>
      </c>
      <c r="D829" s="22" t="s">
        <v>1</v>
      </c>
      <c r="E829" s="22" t="s">
        <v>62</v>
      </c>
      <c r="F829" s="20" t="s">
        <v>149</v>
      </c>
      <c r="G829" s="22">
        <v>2022</v>
      </c>
      <c r="H829" s="42"/>
    </row>
    <row r="830" spans="1:8" hidden="1" x14ac:dyDescent="0.2">
      <c r="A830" s="20" t="str">
        <f>+IFERROR(VLOOKUP(C830,Tabella4[#All],3,FALSE),"")</f>
        <v>Output</v>
      </c>
      <c r="B830" s="19" t="str">
        <f>+IFERROR(IF(VLOOKUP(C830,Tabella4[#All],2,FALSE)=0,"",VLOOKUP(C830,Tabella4[#All],2,FALSE)),"")</f>
        <v>O.2</v>
      </c>
      <c r="C830" s="21" t="s">
        <v>34</v>
      </c>
      <c r="D830" s="22" t="s">
        <v>1</v>
      </c>
      <c r="E830" s="22" t="s">
        <v>54</v>
      </c>
      <c r="F830" s="20" t="s">
        <v>128</v>
      </c>
      <c r="G830" s="22">
        <v>2022</v>
      </c>
      <c r="H830" s="42">
        <v>10.4</v>
      </c>
    </row>
    <row r="831" spans="1:8" hidden="1" x14ac:dyDescent="0.2">
      <c r="A831" s="20" t="str">
        <f>+IFERROR(VLOOKUP(C831,Tabella4[#All],3,FALSE),"")</f>
        <v>Output</v>
      </c>
      <c r="B831" s="19" t="str">
        <f>+IFERROR(IF(VLOOKUP(C831,Tabella4[#All],2,FALSE)=0,"",VLOOKUP(C831,Tabella4[#All],2,FALSE)),"")</f>
        <v>O.2</v>
      </c>
      <c r="C831" s="21" t="s">
        <v>34</v>
      </c>
      <c r="D831" s="22" t="s">
        <v>1</v>
      </c>
      <c r="E831" s="22" t="s">
        <v>45</v>
      </c>
      <c r="F831" s="20" t="s">
        <v>129</v>
      </c>
      <c r="G831" s="22">
        <v>2022</v>
      </c>
      <c r="H831" s="42">
        <v>10.3</v>
      </c>
    </row>
    <row r="832" spans="1:8" hidden="1" x14ac:dyDescent="0.2">
      <c r="A832" s="20" t="str">
        <f>+IFERROR(VLOOKUP(C832,Tabella4[#All],3,FALSE),"")</f>
        <v>Output</v>
      </c>
      <c r="B832" s="19" t="str">
        <f>+IFERROR(IF(VLOOKUP(C832,Tabella4[#All],2,FALSE)=0,"",VLOOKUP(C832,Tabella4[#All],2,FALSE)),"")</f>
        <v>O.2</v>
      </c>
      <c r="C832" s="21" t="s">
        <v>34</v>
      </c>
      <c r="D832" s="22" t="s">
        <v>1</v>
      </c>
      <c r="E832" s="22" t="s">
        <v>46</v>
      </c>
      <c r="F832" s="20" t="s">
        <v>130</v>
      </c>
      <c r="G832" s="22">
        <v>2022</v>
      </c>
      <c r="H832" s="42">
        <v>11.9</v>
      </c>
    </row>
    <row r="833" spans="1:8" hidden="1" x14ac:dyDescent="0.2">
      <c r="A833" s="20" t="str">
        <f>+IFERROR(VLOOKUP(C833,Tabella4[#All],3,FALSE),"")</f>
        <v>Output</v>
      </c>
      <c r="B833" s="19" t="str">
        <f>+IFERROR(IF(VLOOKUP(C833,Tabella4[#All],2,FALSE)=0,"",VLOOKUP(C833,Tabella4[#All],2,FALSE)),"")</f>
        <v>O.2</v>
      </c>
      <c r="C833" s="21" t="s">
        <v>34</v>
      </c>
      <c r="D833" s="22" t="s">
        <v>1</v>
      </c>
      <c r="E833" s="22" t="s">
        <v>44</v>
      </c>
      <c r="F833" s="20" t="s">
        <v>131</v>
      </c>
      <c r="G833" s="22">
        <v>2022</v>
      </c>
      <c r="H833" s="42"/>
    </row>
    <row r="834" spans="1:8" hidden="1" x14ac:dyDescent="0.2">
      <c r="A834" s="20" t="str">
        <f>+IFERROR(VLOOKUP(C834,Tabella4[#All],3,FALSE),"")</f>
        <v>Output</v>
      </c>
      <c r="B834" s="19" t="str">
        <f>+IFERROR(IF(VLOOKUP(C834,Tabella4[#All],2,FALSE)=0,"",VLOOKUP(C834,Tabella4[#All],2,FALSE)),"")</f>
        <v>O.2</v>
      </c>
      <c r="C834" s="21" t="s">
        <v>34</v>
      </c>
      <c r="D834" s="22" t="s">
        <v>1</v>
      </c>
      <c r="E834" s="22" t="s">
        <v>42</v>
      </c>
      <c r="F834" s="20" t="s">
        <v>133</v>
      </c>
      <c r="G834" s="22">
        <v>2022</v>
      </c>
      <c r="H834" s="42">
        <v>10.1</v>
      </c>
    </row>
    <row r="835" spans="1:8" hidden="1" x14ac:dyDescent="0.2">
      <c r="A835" s="20" t="str">
        <f>+IFERROR(VLOOKUP(C835,Tabella4[#All],3,FALSE),"")</f>
        <v>Output</v>
      </c>
      <c r="B835" s="19" t="str">
        <f>+IFERROR(IF(VLOOKUP(C835,Tabella4[#All],2,FALSE)=0,"",VLOOKUP(C835,Tabella4[#All],2,FALSE)),"")</f>
        <v>O.2</v>
      </c>
      <c r="C835" s="21" t="s">
        <v>34</v>
      </c>
      <c r="D835" s="22" t="s">
        <v>1</v>
      </c>
      <c r="E835" s="22" t="s">
        <v>43</v>
      </c>
      <c r="F835" s="20" t="s">
        <v>132</v>
      </c>
      <c r="G835" s="22">
        <v>2022</v>
      </c>
      <c r="H835" s="42"/>
    </row>
    <row r="836" spans="1:8" hidden="1" x14ac:dyDescent="0.2">
      <c r="A836" s="20" t="str">
        <f>+IFERROR(VLOOKUP(C836,Tabella4[#All],3,FALSE),"")</f>
        <v>Output</v>
      </c>
      <c r="B836" s="19" t="str">
        <f>+IFERROR(IF(VLOOKUP(C836,Tabella4[#All],2,FALSE)=0,"",VLOOKUP(C836,Tabella4[#All],2,FALSE)),"")</f>
        <v>O.2</v>
      </c>
      <c r="C836" s="21" t="s">
        <v>34</v>
      </c>
      <c r="D836" s="22" t="s">
        <v>1</v>
      </c>
      <c r="E836" s="22" t="s">
        <v>56</v>
      </c>
      <c r="F836" s="20" t="s">
        <v>134</v>
      </c>
      <c r="G836" s="22">
        <v>2022</v>
      </c>
      <c r="H836" s="42">
        <v>13</v>
      </c>
    </row>
    <row r="837" spans="1:8" hidden="1" x14ac:dyDescent="0.2">
      <c r="A837" s="20" t="str">
        <f>+IFERROR(VLOOKUP(C837,Tabella4[#All],3,FALSE),"")</f>
        <v>Output</v>
      </c>
      <c r="B837" s="19" t="str">
        <f>+IFERROR(IF(VLOOKUP(C837,Tabella4[#All],2,FALSE)=0,"",VLOOKUP(C837,Tabella4[#All],2,FALSE)),"")</f>
        <v>O.2</v>
      </c>
      <c r="C837" s="21" t="s">
        <v>34</v>
      </c>
      <c r="D837" s="22" t="s">
        <v>1</v>
      </c>
      <c r="E837" s="22" t="s">
        <v>50</v>
      </c>
      <c r="F837" s="20" t="s">
        <v>135</v>
      </c>
      <c r="G837" s="22">
        <v>2022</v>
      </c>
      <c r="H837" s="42">
        <v>10.5</v>
      </c>
    </row>
    <row r="838" spans="1:8" hidden="1" x14ac:dyDescent="0.2">
      <c r="A838" s="20" t="str">
        <f>+IFERROR(VLOOKUP(C838,Tabella4[#All],3,FALSE),"")</f>
        <v>Output</v>
      </c>
      <c r="B838" s="19" t="str">
        <f>+IFERROR(IF(VLOOKUP(C838,Tabella4[#All],2,FALSE)=0,"",VLOOKUP(C838,Tabella4[#All],2,FALSE)),"")</f>
        <v>O.2</v>
      </c>
      <c r="C838" s="21" t="s">
        <v>34</v>
      </c>
      <c r="D838" s="22" t="s">
        <v>1</v>
      </c>
      <c r="E838" s="22" t="s">
        <v>47</v>
      </c>
      <c r="F838" s="20" t="s">
        <v>136</v>
      </c>
      <c r="G838" s="22">
        <v>2022</v>
      </c>
      <c r="H838" s="42">
        <v>9.5</v>
      </c>
    </row>
    <row r="839" spans="1:8" hidden="1" x14ac:dyDescent="0.2">
      <c r="A839" s="20" t="str">
        <f>+IFERROR(VLOOKUP(C839,Tabella4[#All],3,FALSE),"")</f>
        <v>Output</v>
      </c>
      <c r="B839" s="19" t="str">
        <f>+IFERROR(IF(VLOOKUP(C839,Tabella4[#All],2,FALSE)=0,"",VLOOKUP(C839,Tabella4[#All],2,FALSE)),"")</f>
        <v>O.2</v>
      </c>
      <c r="C839" s="21" t="s">
        <v>34</v>
      </c>
      <c r="D839" s="22" t="s">
        <v>1</v>
      </c>
      <c r="E839" s="22" t="s">
        <v>110</v>
      </c>
      <c r="F839" s="20" t="s">
        <v>137</v>
      </c>
      <c r="G839" s="22">
        <v>2022</v>
      </c>
      <c r="H839" s="42">
        <v>12.1</v>
      </c>
    </row>
    <row r="840" spans="1:8" hidden="1" x14ac:dyDescent="0.2">
      <c r="A840" s="20" t="str">
        <f>+IFERROR(VLOOKUP(C840,Tabella4[#All],3,FALSE),"")</f>
        <v>Output</v>
      </c>
      <c r="B840" s="19" t="str">
        <f>+IFERROR(IF(VLOOKUP(C840,Tabella4[#All],2,FALSE)=0,"",VLOOKUP(C840,Tabella4[#All],2,FALSE)),"")</f>
        <v>O.2</v>
      </c>
      <c r="C840" s="21" t="s">
        <v>34</v>
      </c>
      <c r="D840" s="22" t="s">
        <v>1</v>
      </c>
      <c r="E840" s="22" t="s">
        <v>58</v>
      </c>
      <c r="F840" s="20" t="s">
        <v>138</v>
      </c>
      <c r="G840" s="22">
        <v>2022</v>
      </c>
      <c r="H840" s="42">
        <v>10.4</v>
      </c>
    </row>
    <row r="841" spans="1:8" hidden="1" x14ac:dyDescent="0.2">
      <c r="A841" s="20" t="str">
        <f>+IFERROR(VLOOKUP(C841,Tabella4[#All],3,FALSE),"")</f>
        <v>Output</v>
      </c>
      <c r="B841" s="19" t="str">
        <f>+IFERROR(IF(VLOOKUP(C841,Tabella4[#All],2,FALSE)=0,"",VLOOKUP(C841,Tabella4[#All],2,FALSE)),"")</f>
        <v>O.2</v>
      </c>
      <c r="C841" s="21" t="s">
        <v>34</v>
      </c>
      <c r="D841" s="22" t="s">
        <v>1</v>
      </c>
      <c r="E841" s="22" t="s">
        <v>48</v>
      </c>
      <c r="F841" s="20" t="s">
        <v>139</v>
      </c>
      <c r="G841" s="22">
        <v>2022</v>
      </c>
      <c r="H841" s="42">
        <v>5.3</v>
      </c>
    </row>
    <row r="842" spans="1:8" hidden="1" x14ac:dyDescent="0.2">
      <c r="A842" s="20" t="str">
        <f>+IFERROR(VLOOKUP(C842,Tabella4[#All],3,FALSE),"")</f>
        <v>Output</v>
      </c>
      <c r="B842" s="19" t="str">
        <f>+IFERROR(IF(VLOOKUP(C842,Tabella4[#All],2,FALSE)=0,"",VLOOKUP(C842,Tabella4[#All],2,FALSE)),"")</f>
        <v>O.2</v>
      </c>
      <c r="C842" s="21" t="s">
        <v>34</v>
      </c>
      <c r="D842" s="22" t="s">
        <v>1</v>
      </c>
      <c r="E842" s="22" t="s">
        <v>51</v>
      </c>
      <c r="F842" s="20" t="s">
        <v>140</v>
      </c>
      <c r="G842" s="22">
        <v>2022</v>
      </c>
      <c r="H842" s="42">
        <v>10.1</v>
      </c>
    </row>
    <row r="843" spans="1:8" hidden="1" x14ac:dyDescent="0.2">
      <c r="A843" s="20" t="str">
        <f>+IFERROR(VLOOKUP(C843,Tabella4[#All],3,FALSE),"")</f>
        <v>Output</v>
      </c>
      <c r="B843" s="19" t="str">
        <f>+IFERROR(IF(VLOOKUP(C843,Tabella4[#All],2,FALSE)=0,"",VLOOKUP(C843,Tabella4[#All],2,FALSE)),"")</f>
        <v>O.2</v>
      </c>
      <c r="C843" s="21" t="s">
        <v>34</v>
      </c>
      <c r="D843" s="22" t="s">
        <v>1</v>
      </c>
      <c r="E843" s="22" t="s">
        <v>59</v>
      </c>
      <c r="F843" s="20" t="s">
        <v>141</v>
      </c>
      <c r="G843" s="22">
        <v>2022</v>
      </c>
      <c r="H843" s="42"/>
    </row>
    <row r="844" spans="1:8" hidden="1" x14ac:dyDescent="0.2">
      <c r="A844" s="20" t="str">
        <f>+IFERROR(VLOOKUP(C844,Tabella4[#All],3,FALSE),"")</f>
        <v>Output</v>
      </c>
      <c r="B844" s="19" t="str">
        <f>+IFERROR(IF(VLOOKUP(C844,Tabella4[#All],2,FALSE)=0,"",VLOOKUP(C844,Tabella4[#All],2,FALSE)),"")</f>
        <v>O.2</v>
      </c>
      <c r="C844" s="21" t="s">
        <v>34</v>
      </c>
      <c r="D844" s="22" t="s">
        <v>1</v>
      </c>
      <c r="E844" s="22" t="s">
        <v>59</v>
      </c>
      <c r="F844" s="20" t="s">
        <v>141</v>
      </c>
      <c r="G844" s="22">
        <v>2022</v>
      </c>
      <c r="H844" s="42"/>
    </row>
    <row r="845" spans="1:8" hidden="1" x14ac:dyDescent="0.2">
      <c r="A845" s="20" t="str">
        <f>+IFERROR(VLOOKUP(C845,Tabella4[#All],3,FALSE),"")</f>
        <v>Output</v>
      </c>
      <c r="B845" s="19" t="str">
        <f>+IFERROR(IF(VLOOKUP(C845,Tabella4[#All],2,FALSE)=0,"",VLOOKUP(C845,Tabella4[#All],2,FALSE)),"")</f>
        <v>O.2</v>
      </c>
      <c r="C845" s="21" t="s">
        <v>34</v>
      </c>
      <c r="D845" s="22" t="s">
        <v>1</v>
      </c>
      <c r="E845" s="22" t="s">
        <v>52</v>
      </c>
      <c r="F845" s="20" t="s">
        <v>143</v>
      </c>
      <c r="G845" s="22">
        <v>2022</v>
      </c>
      <c r="H845" s="42">
        <v>9</v>
      </c>
    </row>
    <row r="846" spans="1:8" hidden="1" x14ac:dyDescent="0.2">
      <c r="A846" s="20" t="str">
        <f>+IFERROR(VLOOKUP(C846,Tabella4[#All],3,FALSE),"")</f>
        <v>Output</v>
      </c>
      <c r="B846" s="19" t="str">
        <f>+IFERROR(IF(VLOOKUP(C846,Tabella4[#All],2,FALSE)=0,"",VLOOKUP(C846,Tabella4[#All],2,FALSE)),"")</f>
        <v>O.2</v>
      </c>
      <c r="C846" s="21" t="s">
        <v>34</v>
      </c>
      <c r="D846" s="22" t="s">
        <v>1</v>
      </c>
      <c r="E846" s="22" t="s">
        <v>53</v>
      </c>
      <c r="F846" s="20" t="s">
        <v>142</v>
      </c>
      <c r="G846" s="22">
        <v>2022</v>
      </c>
      <c r="H846" s="42">
        <v>10.3</v>
      </c>
    </row>
    <row r="847" spans="1:8" hidden="1" x14ac:dyDescent="0.2">
      <c r="A847" s="20" t="str">
        <f>+IFERROR(VLOOKUP(C847,Tabella4[#All],3,FALSE),"")</f>
        <v>Output</v>
      </c>
      <c r="B847" s="19" t="str">
        <f>+IFERROR(IF(VLOOKUP(C847,Tabella4[#All],2,FALSE)=0,"",VLOOKUP(C847,Tabella4[#All],2,FALSE)),"")</f>
        <v>O.2</v>
      </c>
      <c r="C847" s="21" t="s">
        <v>34</v>
      </c>
      <c r="D847" s="22" t="s">
        <v>1</v>
      </c>
      <c r="E847" s="22" t="s">
        <v>60</v>
      </c>
      <c r="F847" s="20" t="s">
        <v>144</v>
      </c>
      <c r="G847" s="22">
        <v>2022</v>
      </c>
      <c r="H847" s="42">
        <v>7.4</v>
      </c>
    </row>
    <row r="848" spans="1:8" hidden="1" x14ac:dyDescent="0.2">
      <c r="A848" s="20" t="str">
        <f>+IFERROR(VLOOKUP(C848,Tabella4[#All],3,FALSE),"")</f>
        <v>Output</v>
      </c>
      <c r="B848" s="19" t="str">
        <f>+IFERROR(IF(VLOOKUP(C848,Tabella4[#All],2,FALSE)=0,"",VLOOKUP(C848,Tabella4[#All],2,FALSE)),"")</f>
        <v>O.2</v>
      </c>
      <c r="C848" s="21" t="s">
        <v>34</v>
      </c>
      <c r="D848" s="22" t="s">
        <v>1</v>
      </c>
      <c r="E848" s="22" t="s">
        <v>55</v>
      </c>
      <c r="F848" s="20" t="s">
        <v>145</v>
      </c>
      <c r="G848" s="22">
        <v>2022</v>
      </c>
      <c r="H848" s="42">
        <v>13.5</v>
      </c>
    </row>
    <row r="849" spans="1:8" hidden="1" x14ac:dyDescent="0.2">
      <c r="A849" s="20" t="str">
        <f>+IFERROR(VLOOKUP(C849,Tabella4[#All],3,FALSE),"")</f>
        <v>Output</v>
      </c>
      <c r="B849" s="19" t="str">
        <f>+IFERROR(IF(VLOOKUP(C849,Tabella4[#All],2,FALSE)=0,"",VLOOKUP(C849,Tabella4[#All],2,FALSE)),"")</f>
        <v>O.2</v>
      </c>
      <c r="C849" s="21" t="s">
        <v>34</v>
      </c>
      <c r="D849" s="22" t="s">
        <v>1</v>
      </c>
      <c r="E849" s="22" t="s">
        <v>49</v>
      </c>
      <c r="F849" s="20" t="s">
        <v>146</v>
      </c>
      <c r="G849" s="22">
        <v>2022</v>
      </c>
      <c r="H849" s="43">
        <v>9</v>
      </c>
    </row>
    <row r="850" spans="1:8" hidden="1" x14ac:dyDescent="0.2">
      <c r="A850" s="20" t="str">
        <f>+IFERROR(VLOOKUP(C850,Tabella4[#All],3,FALSE),"")</f>
        <v>Output</v>
      </c>
      <c r="B850" s="19" t="str">
        <f>+IFERROR(IF(VLOOKUP(C850,Tabella4[#All],2,FALSE)=0,"",VLOOKUP(C850,Tabella4[#All],2,FALSE)),"")</f>
        <v>O.2</v>
      </c>
      <c r="C850" s="21" t="s">
        <v>34</v>
      </c>
      <c r="D850" s="22" t="s">
        <v>1</v>
      </c>
      <c r="E850" s="22" t="s">
        <v>57</v>
      </c>
      <c r="F850" s="20" t="s">
        <v>147</v>
      </c>
      <c r="G850" s="22">
        <v>2022</v>
      </c>
      <c r="H850" s="40">
        <v>10.9</v>
      </c>
    </row>
    <row r="851" spans="1:8" hidden="1" x14ac:dyDescent="0.2">
      <c r="A851" s="20" t="str">
        <f>+IFERROR(VLOOKUP(C851,Tabella4[#All],3,FALSE),"")</f>
        <v>Output</v>
      </c>
      <c r="B851" s="19" t="str">
        <f>+IFERROR(IF(VLOOKUP(C851,Tabella4[#All],2,FALSE)=0,"",VLOOKUP(C851,Tabella4[#All],2,FALSE)),"")</f>
        <v>O.2</v>
      </c>
      <c r="C851" s="21" t="s">
        <v>34</v>
      </c>
      <c r="D851" s="22" t="s">
        <v>1</v>
      </c>
      <c r="E851" s="22" t="s">
        <v>61</v>
      </c>
      <c r="F851" s="20" t="s">
        <v>148</v>
      </c>
      <c r="G851" s="22">
        <v>2022</v>
      </c>
      <c r="H851" s="66">
        <v>2.7</v>
      </c>
    </row>
    <row r="852" spans="1:8" hidden="1" x14ac:dyDescent="0.2">
      <c r="A852" s="20" t="str">
        <f>+IFERROR(VLOOKUP(C852,Tabella4[#All],3,FALSE),"")</f>
        <v>Output</v>
      </c>
      <c r="B852" s="19" t="str">
        <f>+IFERROR(IF(VLOOKUP(C852,Tabella4[#All],2,FALSE)=0,"",VLOOKUP(C852,Tabella4[#All],2,FALSE)),"")</f>
        <v>O.2</v>
      </c>
      <c r="C852" s="21" t="s">
        <v>34</v>
      </c>
      <c r="D852" s="22" t="s">
        <v>1</v>
      </c>
      <c r="E852" s="22" t="s">
        <v>62</v>
      </c>
      <c r="F852" s="20" t="s">
        <v>149</v>
      </c>
      <c r="G852" s="22">
        <v>2022</v>
      </c>
      <c r="H852" s="42"/>
    </row>
    <row r="853" spans="1:8" hidden="1" x14ac:dyDescent="0.2">
      <c r="A853" s="20" t="str">
        <f>+IFERROR(VLOOKUP(C853,Tabella4[#All],3,FALSE),"")</f>
        <v>Output</v>
      </c>
      <c r="B853" s="19" t="str">
        <f>+IFERROR(IF(VLOOKUP(C853,Tabella4[#All],2,FALSE)=0,"",VLOOKUP(C853,Tabella4[#All],2,FALSE)),"")</f>
        <v>O.2.1</v>
      </c>
      <c r="C853" s="21" t="s">
        <v>35</v>
      </c>
      <c r="D853" s="22" t="s">
        <v>1</v>
      </c>
      <c r="E853" s="22" t="s">
        <v>54</v>
      </c>
      <c r="F853" s="20" t="s">
        <v>128</v>
      </c>
      <c r="G853" s="22">
        <v>2022</v>
      </c>
      <c r="H853" s="42">
        <v>10.8</v>
      </c>
    </row>
    <row r="854" spans="1:8" hidden="1" x14ac:dyDescent="0.2">
      <c r="A854" s="20" t="str">
        <f>+IFERROR(VLOOKUP(C854,Tabella4[#All],3,FALSE),"")</f>
        <v>Output</v>
      </c>
      <c r="B854" s="19" t="str">
        <f>+IFERROR(IF(VLOOKUP(C854,Tabella4[#All],2,FALSE)=0,"",VLOOKUP(C854,Tabella4[#All],2,FALSE)),"")</f>
        <v>O.2.1</v>
      </c>
      <c r="C854" s="21" t="s">
        <v>35</v>
      </c>
      <c r="D854" s="22" t="s">
        <v>1</v>
      </c>
      <c r="E854" s="22" t="s">
        <v>45</v>
      </c>
      <c r="F854" s="20" t="s">
        <v>129</v>
      </c>
      <c r="G854" s="22">
        <v>2022</v>
      </c>
      <c r="H854" s="42">
        <v>11</v>
      </c>
    </row>
    <row r="855" spans="1:8" hidden="1" x14ac:dyDescent="0.2">
      <c r="A855" s="20" t="str">
        <f>+IFERROR(VLOOKUP(C855,Tabella4[#All],3,FALSE),"")</f>
        <v>Output</v>
      </c>
      <c r="B855" s="19" t="str">
        <f>+IFERROR(IF(VLOOKUP(C855,Tabella4[#All],2,FALSE)=0,"",VLOOKUP(C855,Tabella4[#All],2,FALSE)),"")</f>
        <v>O.2.1</v>
      </c>
      <c r="C855" s="21" t="s">
        <v>35</v>
      </c>
      <c r="D855" s="22" t="s">
        <v>1</v>
      </c>
      <c r="E855" s="22" t="s">
        <v>46</v>
      </c>
      <c r="F855" s="20" t="s">
        <v>130</v>
      </c>
      <c r="G855" s="22">
        <v>2022</v>
      </c>
      <c r="H855" s="42">
        <v>12.4</v>
      </c>
    </row>
    <row r="856" spans="1:8" hidden="1" x14ac:dyDescent="0.2">
      <c r="A856" s="20" t="str">
        <f>+IFERROR(VLOOKUP(C856,Tabella4[#All],3,FALSE),"")</f>
        <v>Output</v>
      </c>
      <c r="B856" s="19" t="str">
        <f>+IFERROR(IF(VLOOKUP(C856,Tabella4[#All],2,FALSE)=0,"",VLOOKUP(C856,Tabella4[#All],2,FALSE)),"")</f>
        <v>O.2.1</v>
      </c>
      <c r="C856" s="21" t="s">
        <v>35</v>
      </c>
      <c r="D856" s="22" t="s">
        <v>1</v>
      </c>
      <c r="E856" s="22" t="s">
        <v>44</v>
      </c>
      <c r="F856" s="20" t="s">
        <v>131</v>
      </c>
      <c r="G856" s="22">
        <v>2022</v>
      </c>
      <c r="H856" s="42"/>
    </row>
    <row r="857" spans="1:8" hidden="1" x14ac:dyDescent="0.2">
      <c r="A857" s="20" t="str">
        <f>+IFERROR(VLOOKUP(C857,Tabella4[#All],3,FALSE),"")</f>
        <v>Output</v>
      </c>
      <c r="B857" s="19" t="str">
        <f>+IFERROR(IF(VLOOKUP(C857,Tabella4[#All],2,FALSE)=0,"",VLOOKUP(C857,Tabella4[#All],2,FALSE)),"")</f>
        <v>O.2.1</v>
      </c>
      <c r="C857" s="21" t="s">
        <v>35</v>
      </c>
      <c r="D857" s="22" t="s">
        <v>1</v>
      </c>
      <c r="E857" s="22" t="s">
        <v>42</v>
      </c>
      <c r="F857" s="20" t="s">
        <v>133</v>
      </c>
      <c r="G857" s="22">
        <v>2022</v>
      </c>
      <c r="H857" s="42"/>
    </row>
    <row r="858" spans="1:8" hidden="1" x14ac:dyDescent="0.2">
      <c r="A858" s="20" t="str">
        <f>+IFERROR(VLOOKUP(C858,Tabella4[#All],3,FALSE),"")</f>
        <v>Output</v>
      </c>
      <c r="B858" s="19" t="str">
        <f>+IFERROR(IF(VLOOKUP(C858,Tabella4[#All],2,FALSE)=0,"",VLOOKUP(C858,Tabella4[#All],2,FALSE)),"")</f>
        <v>O.2.1</v>
      </c>
      <c r="C858" s="21" t="s">
        <v>35</v>
      </c>
      <c r="D858" s="22" t="s">
        <v>1</v>
      </c>
      <c r="E858" s="22" t="s">
        <v>43</v>
      </c>
      <c r="F858" s="20" t="s">
        <v>132</v>
      </c>
      <c r="G858" s="22">
        <v>2022</v>
      </c>
      <c r="H858" s="42"/>
    </row>
    <row r="859" spans="1:8" hidden="1" x14ac:dyDescent="0.2">
      <c r="A859" s="20" t="str">
        <f>+IFERROR(VLOOKUP(C859,Tabella4[#All],3,FALSE),"")</f>
        <v>Output</v>
      </c>
      <c r="B859" s="19" t="str">
        <f>+IFERROR(IF(VLOOKUP(C859,Tabella4[#All],2,FALSE)=0,"",VLOOKUP(C859,Tabella4[#All],2,FALSE)),"")</f>
        <v>O.2.1</v>
      </c>
      <c r="C859" s="21" t="s">
        <v>35</v>
      </c>
      <c r="D859" s="22" t="s">
        <v>1</v>
      </c>
      <c r="E859" s="22" t="s">
        <v>56</v>
      </c>
      <c r="F859" s="20" t="s">
        <v>134</v>
      </c>
      <c r="G859" s="22">
        <v>2022</v>
      </c>
      <c r="H859" s="43">
        <v>13.4</v>
      </c>
    </row>
    <row r="860" spans="1:8" hidden="1" x14ac:dyDescent="0.2">
      <c r="A860" s="20" t="str">
        <f>+IFERROR(VLOOKUP(C860,Tabella4[#All],3,FALSE),"")</f>
        <v>Output</v>
      </c>
      <c r="B860" s="19" t="str">
        <f>+IFERROR(IF(VLOOKUP(C860,Tabella4[#All],2,FALSE)=0,"",VLOOKUP(C860,Tabella4[#All],2,FALSE)),"")</f>
        <v>O.2.1</v>
      </c>
      <c r="C860" s="19" t="s">
        <v>35</v>
      </c>
      <c r="D860" s="20" t="s">
        <v>1</v>
      </c>
      <c r="E860" s="22" t="s">
        <v>50</v>
      </c>
      <c r="F860" s="20" t="s">
        <v>135</v>
      </c>
      <c r="G860" s="22">
        <v>2022</v>
      </c>
      <c r="H860" s="42">
        <v>12.3</v>
      </c>
    </row>
    <row r="861" spans="1:8" hidden="1" x14ac:dyDescent="0.2">
      <c r="A861" s="20" t="str">
        <f>+IFERROR(VLOOKUP(C861,Tabella4[#All],3,FALSE),"")</f>
        <v>Output</v>
      </c>
      <c r="B861" s="19" t="str">
        <f>+IFERROR(IF(VLOOKUP(C861,Tabella4[#All],2,FALSE)=0,"",VLOOKUP(C861,Tabella4[#All],2,FALSE)),"")</f>
        <v>O.2.1</v>
      </c>
      <c r="C861" s="19" t="s">
        <v>35</v>
      </c>
      <c r="D861" s="20" t="s">
        <v>1</v>
      </c>
      <c r="E861" s="22" t="s">
        <v>47</v>
      </c>
      <c r="F861" s="20" t="s">
        <v>136</v>
      </c>
      <c r="G861" s="22">
        <v>2022</v>
      </c>
      <c r="H861" s="42">
        <v>10.1</v>
      </c>
    </row>
    <row r="862" spans="1:8" hidden="1" x14ac:dyDescent="0.2">
      <c r="A862" s="20" t="str">
        <f>+IFERROR(VLOOKUP(C862,Tabella4[#All],3,FALSE),"")</f>
        <v>Output</v>
      </c>
      <c r="B862" s="19" t="str">
        <f>+IFERROR(IF(VLOOKUP(C862,Tabella4[#All],2,FALSE)=0,"",VLOOKUP(C862,Tabella4[#All],2,FALSE)),"")</f>
        <v>O.2.1</v>
      </c>
      <c r="C862" s="19" t="s">
        <v>35</v>
      </c>
      <c r="D862" s="20" t="s">
        <v>1</v>
      </c>
      <c r="E862" s="22" t="s">
        <v>110</v>
      </c>
      <c r="F862" s="20" t="s">
        <v>137</v>
      </c>
      <c r="G862" s="22">
        <v>2022</v>
      </c>
      <c r="H862" s="42">
        <v>16.3</v>
      </c>
    </row>
    <row r="863" spans="1:8" hidden="1" x14ac:dyDescent="0.2">
      <c r="A863" s="20" t="str">
        <f>+IFERROR(VLOOKUP(C863,Tabella4[#All],3,FALSE),"")</f>
        <v>Output</v>
      </c>
      <c r="B863" s="19" t="str">
        <f>+IFERROR(IF(VLOOKUP(C863,Tabella4[#All],2,FALSE)=0,"",VLOOKUP(C863,Tabella4[#All],2,FALSE)),"")</f>
        <v>O.2.1</v>
      </c>
      <c r="C863" s="19" t="s">
        <v>35</v>
      </c>
      <c r="D863" s="20" t="s">
        <v>1</v>
      </c>
      <c r="E863" s="22" t="s">
        <v>58</v>
      </c>
      <c r="F863" s="20" t="s">
        <v>138</v>
      </c>
      <c r="G863" s="22">
        <v>2022</v>
      </c>
      <c r="H863" s="42">
        <v>10.9</v>
      </c>
    </row>
    <row r="864" spans="1:8" hidden="1" x14ac:dyDescent="0.2">
      <c r="A864" s="20" t="str">
        <f>+IFERROR(VLOOKUP(C864,Tabella4[#All],3,FALSE),"")</f>
        <v>Output</v>
      </c>
      <c r="B864" s="19" t="str">
        <f>+IFERROR(IF(VLOOKUP(C864,Tabella4[#All],2,FALSE)=0,"",VLOOKUP(C864,Tabella4[#All],2,FALSE)),"")</f>
        <v>O.2.1</v>
      </c>
      <c r="C864" s="19" t="s">
        <v>35</v>
      </c>
      <c r="D864" s="20" t="s">
        <v>1</v>
      </c>
      <c r="E864" s="22" t="s">
        <v>48</v>
      </c>
      <c r="F864" s="20" t="s">
        <v>139</v>
      </c>
      <c r="G864" s="22">
        <v>2022</v>
      </c>
      <c r="H864" s="42">
        <v>5.6</v>
      </c>
    </row>
    <row r="865" spans="1:8" hidden="1" x14ac:dyDescent="0.2">
      <c r="A865" s="20" t="str">
        <f>+IFERROR(VLOOKUP(C865,Tabella4[#All],3,FALSE),"")</f>
        <v>Output</v>
      </c>
      <c r="B865" s="19" t="str">
        <f>+IFERROR(IF(VLOOKUP(C865,Tabella4[#All],2,FALSE)=0,"",VLOOKUP(C865,Tabella4[#All],2,FALSE)),"")</f>
        <v>O.2.1</v>
      </c>
      <c r="C865" s="19" t="s">
        <v>35</v>
      </c>
      <c r="D865" s="20" t="s">
        <v>1</v>
      </c>
      <c r="E865" s="22" t="s">
        <v>51</v>
      </c>
      <c r="F865" s="20" t="s">
        <v>140</v>
      </c>
      <c r="G865" s="22">
        <v>2022</v>
      </c>
      <c r="H865" s="42">
        <v>11.4</v>
      </c>
    </row>
    <row r="866" spans="1:8" hidden="1" x14ac:dyDescent="0.2">
      <c r="A866" s="20" t="str">
        <f>+IFERROR(VLOOKUP(C866,Tabella4[#All],3,FALSE),"")</f>
        <v>Output</v>
      </c>
      <c r="B866" s="19" t="str">
        <f>+IFERROR(IF(VLOOKUP(C866,Tabella4[#All],2,FALSE)=0,"",VLOOKUP(C866,Tabella4[#All],2,FALSE)),"")</f>
        <v>O.2.1</v>
      </c>
      <c r="C866" s="19" t="s">
        <v>35</v>
      </c>
      <c r="D866" s="20" t="s">
        <v>1</v>
      </c>
      <c r="E866" s="22" t="s">
        <v>59</v>
      </c>
      <c r="F866" s="20" t="s">
        <v>141</v>
      </c>
      <c r="G866" s="22">
        <v>2022</v>
      </c>
      <c r="H866" s="42"/>
    </row>
    <row r="867" spans="1:8" hidden="1" x14ac:dyDescent="0.2">
      <c r="A867" s="20" t="str">
        <f>+IFERROR(VLOOKUP(C867,Tabella4[#All],3,FALSE),"")</f>
        <v>Output</v>
      </c>
      <c r="B867" s="19" t="str">
        <f>+IFERROR(IF(VLOOKUP(C867,Tabella4[#All],2,FALSE)=0,"",VLOOKUP(C867,Tabella4[#All],2,FALSE)),"")</f>
        <v>O.2.1</v>
      </c>
      <c r="C867" s="19" t="s">
        <v>35</v>
      </c>
      <c r="D867" s="20" t="s">
        <v>1</v>
      </c>
      <c r="E867" s="22" t="s">
        <v>59</v>
      </c>
      <c r="F867" s="20" t="s">
        <v>141</v>
      </c>
      <c r="G867" s="22">
        <v>2022</v>
      </c>
      <c r="H867" s="42"/>
    </row>
    <row r="868" spans="1:8" hidden="1" x14ac:dyDescent="0.2">
      <c r="A868" s="20" t="str">
        <f>+IFERROR(VLOOKUP(C868,Tabella4[#All],3,FALSE),"")</f>
        <v>Output</v>
      </c>
      <c r="B868" s="19" t="str">
        <f>+IFERROR(IF(VLOOKUP(C868,Tabella4[#All],2,FALSE)=0,"",VLOOKUP(C868,Tabella4[#All],2,FALSE)),"")</f>
        <v>O.2.1</v>
      </c>
      <c r="C868" s="19" t="s">
        <v>35</v>
      </c>
      <c r="D868" s="20" t="s">
        <v>1</v>
      </c>
      <c r="E868" s="22" t="s">
        <v>52</v>
      </c>
      <c r="F868" s="20" t="s">
        <v>143</v>
      </c>
      <c r="G868" s="22">
        <v>2022</v>
      </c>
      <c r="H868" s="42">
        <v>9.5</v>
      </c>
    </row>
    <row r="869" spans="1:8" hidden="1" x14ac:dyDescent="0.2">
      <c r="A869" s="20" t="str">
        <f>+IFERROR(VLOOKUP(C869,Tabella4[#All],3,FALSE),"")</f>
        <v>Output</v>
      </c>
      <c r="B869" s="19" t="str">
        <f>+IFERROR(IF(VLOOKUP(C869,Tabella4[#All],2,FALSE)=0,"",VLOOKUP(C869,Tabella4[#All],2,FALSE)),"")</f>
        <v>O.2.1</v>
      </c>
      <c r="C869" s="19" t="s">
        <v>35</v>
      </c>
      <c r="D869" s="20" t="s">
        <v>1</v>
      </c>
      <c r="E869" s="22" t="s">
        <v>53</v>
      </c>
      <c r="F869" s="20" t="s">
        <v>142</v>
      </c>
      <c r="G869" s="22">
        <v>2022</v>
      </c>
      <c r="H869" s="42">
        <v>10.4</v>
      </c>
    </row>
    <row r="870" spans="1:8" hidden="1" x14ac:dyDescent="0.2">
      <c r="A870" s="20" t="str">
        <f>+IFERROR(VLOOKUP(C870,Tabella4[#All],3,FALSE),"")</f>
        <v>Output</v>
      </c>
      <c r="B870" s="19" t="str">
        <f>+IFERROR(IF(VLOOKUP(C870,Tabella4[#All],2,FALSE)=0,"",VLOOKUP(C870,Tabella4[#All],2,FALSE)),"")</f>
        <v>O.2.1</v>
      </c>
      <c r="C870" s="19" t="s">
        <v>35</v>
      </c>
      <c r="D870" s="20" t="s">
        <v>1</v>
      </c>
      <c r="E870" s="22" t="s">
        <v>60</v>
      </c>
      <c r="F870" s="20" t="s">
        <v>144</v>
      </c>
      <c r="G870" s="22">
        <v>2022</v>
      </c>
      <c r="H870" s="42">
        <v>8.1999999999999993</v>
      </c>
    </row>
    <row r="871" spans="1:8" hidden="1" x14ac:dyDescent="0.2">
      <c r="A871" s="20" t="str">
        <f>+IFERROR(VLOOKUP(C871,Tabella4[#All],3,FALSE),"")</f>
        <v>Output</v>
      </c>
      <c r="B871" s="19" t="str">
        <f>+IFERROR(IF(VLOOKUP(C871,Tabella4[#All],2,FALSE)=0,"",VLOOKUP(C871,Tabella4[#All],2,FALSE)),"")</f>
        <v>O.2.1</v>
      </c>
      <c r="C871" s="19" t="s">
        <v>35</v>
      </c>
      <c r="D871" s="20" t="s">
        <v>1</v>
      </c>
      <c r="E871" s="22" t="s">
        <v>55</v>
      </c>
      <c r="F871" s="20" t="s">
        <v>145</v>
      </c>
      <c r="G871" s="22">
        <v>2022</v>
      </c>
      <c r="H871" s="42">
        <v>13.7</v>
      </c>
    </row>
    <row r="872" spans="1:8" hidden="1" x14ac:dyDescent="0.2">
      <c r="A872" s="20" t="str">
        <f>+IFERROR(VLOOKUP(C872,Tabella4[#All],3,FALSE),"")</f>
        <v>Output</v>
      </c>
      <c r="B872" s="19" t="str">
        <f>+IFERROR(IF(VLOOKUP(C872,Tabella4[#All],2,FALSE)=0,"",VLOOKUP(C872,Tabella4[#All],2,FALSE)),"")</f>
        <v>O.2.1</v>
      </c>
      <c r="C872" s="19" t="s">
        <v>35</v>
      </c>
      <c r="D872" s="20" t="s">
        <v>1</v>
      </c>
      <c r="E872" s="22" t="s">
        <v>49</v>
      </c>
      <c r="F872" s="20" t="s">
        <v>146</v>
      </c>
      <c r="G872" s="22">
        <v>2022</v>
      </c>
      <c r="H872" s="43">
        <v>10.4</v>
      </c>
    </row>
    <row r="873" spans="1:8" hidden="1" x14ac:dyDescent="0.2">
      <c r="A873" s="20" t="str">
        <f>+IFERROR(VLOOKUP(C873,Tabella4[#All],3,FALSE),"")</f>
        <v>Output</v>
      </c>
      <c r="B873" s="19" t="str">
        <f>+IFERROR(IF(VLOOKUP(C873,Tabella4[#All],2,FALSE)=0,"",VLOOKUP(C873,Tabella4[#All],2,FALSE)),"")</f>
        <v>O.2.1</v>
      </c>
      <c r="C873" s="19" t="s">
        <v>35</v>
      </c>
      <c r="D873" s="20" t="s">
        <v>1</v>
      </c>
      <c r="E873" s="22" t="s">
        <v>57</v>
      </c>
      <c r="F873" s="20" t="s">
        <v>147</v>
      </c>
      <c r="G873" s="22">
        <v>2022</v>
      </c>
      <c r="H873" s="40">
        <v>11.5</v>
      </c>
    </row>
    <row r="874" spans="1:8" hidden="1" x14ac:dyDescent="0.2">
      <c r="A874" s="20" t="str">
        <f>+IFERROR(VLOOKUP(C874,Tabella4[#All],3,FALSE),"")</f>
        <v>Output</v>
      </c>
      <c r="B874" s="19" t="str">
        <f>+IFERROR(IF(VLOOKUP(C874,Tabella4[#All],2,FALSE)=0,"",VLOOKUP(C874,Tabella4[#All],2,FALSE)),"")</f>
        <v>O.2.1</v>
      </c>
      <c r="C874" s="19" t="s">
        <v>35</v>
      </c>
      <c r="D874" s="20" t="s">
        <v>1</v>
      </c>
      <c r="E874" s="22" t="s">
        <v>61</v>
      </c>
      <c r="F874" s="20" t="s">
        <v>148</v>
      </c>
      <c r="G874" s="22">
        <v>2022</v>
      </c>
      <c r="H874" s="66">
        <v>4.9000000000000004</v>
      </c>
    </row>
    <row r="875" spans="1:8" hidden="1" x14ac:dyDescent="0.2">
      <c r="A875" s="20" t="str">
        <f>+IFERROR(VLOOKUP(C875,Tabella4[#All],3,FALSE),"")</f>
        <v>Output</v>
      </c>
      <c r="B875" s="19" t="str">
        <f>+IFERROR(IF(VLOOKUP(C875,Tabella4[#All],2,FALSE)=0,"",VLOOKUP(C875,Tabella4[#All],2,FALSE)),"")</f>
        <v>O.2.1</v>
      </c>
      <c r="C875" s="19" t="s">
        <v>35</v>
      </c>
      <c r="D875" s="20" t="s">
        <v>1</v>
      </c>
      <c r="E875" s="22" t="s">
        <v>62</v>
      </c>
      <c r="F875" s="20" t="s">
        <v>149</v>
      </c>
      <c r="G875" s="22">
        <v>2022</v>
      </c>
      <c r="H875" s="42"/>
    </row>
    <row r="876" spans="1:8" hidden="1" x14ac:dyDescent="0.2">
      <c r="A876" s="20" t="str">
        <f>+IFERROR(VLOOKUP(C876,Tabella4[#All],3,FALSE),"")</f>
        <v>Output</v>
      </c>
      <c r="B876" s="19" t="str">
        <f>+IFERROR(IF(VLOOKUP(C876,Tabella4[#All],2,FALSE)=0,"",VLOOKUP(C876,Tabella4[#All],2,FALSE)),"")</f>
        <v>O.2.2</v>
      </c>
      <c r="C876" s="19" t="s">
        <v>36</v>
      </c>
      <c r="D876" s="20" t="s">
        <v>1</v>
      </c>
      <c r="E876" s="22" t="s">
        <v>54</v>
      </c>
      <c r="F876" s="20" t="s">
        <v>128</v>
      </c>
      <c r="G876" s="22">
        <v>2022</v>
      </c>
      <c r="H876" s="42">
        <v>0.4</v>
      </c>
    </row>
    <row r="877" spans="1:8" hidden="1" x14ac:dyDescent="0.2">
      <c r="A877" s="20" t="str">
        <f>+IFERROR(VLOOKUP(C877,Tabella4[#All],3,FALSE),"")</f>
        <v>Output</v>
      </c>
      <c r="B877" s="19" t="str">
        <f>+IFERROR(IF(VLOOKUP(C877,Tabella4[#All],2,FALSE)=0,"",VLOOKUP(C877,Tabella4[#All],2,FALSE)),"")</f>
        <v>O.2.2</v>
      </c>
      <c r="C877" s="19" t="s">
        <v>36</v>
      </c>
      <c r="D877" s="20" t="s">
        <v>1</v>
      </c>
      <c r="E877" s="22" t="s">
        <v>45</v>
      </c>
      <c r="F877" s="20" t="s">
        <v>129</v>
      </c>
      <c r="G877" s="22">
        <v>2022</v>
      </c>
      <c r="H877" s="42">
        <v>0.8</v>
      </c>
    </row>
    <row r="878" spans="1:8" hidden="1" x14ac:dyDescent="0.2">
      <c r="A878" s="20" t="str">
        <f>+IFERROR(VLOOKUP(C878,Tabella4[#All],3,FALSE),"")</f>
        <v>Output</v>
      </c>
      <c r="B878" s="19" t="str">
        <f>+IFERROR(IF(VLOOKUP(C878,Tabella4[#All],2,FALSE)=0,"",VLOOKUP(C878,Tabella4[#All],2,FALSE)),"")</f>
        <v>O.2.2</v>
      </c>
      <c r="C878" s="19" t="s">
        <v>36</v>
      </c>
      <c r="D878" s="20" t="s">
        <v>1</v>
      </c>
      <c r="E878" s="22" t="s">
        <v>46</v>
      </c>
      <c r="F878" s="20" t="s">
        <v>130</v>
      </c>
      <c r="G878" s="22">
        <v>2022</v>
      </c>
      <c r="H878" s="42">
        <v>0.5</v>
      </c>
    </row>
    <row r="879" spans="1:8" hidden="1" x14ac:dyDescent="0.2">
      <c r="A879" s="20" t="str">
        <f>+IFERROR(VLOOKUP(C879,Tabella4[#All],3,FALSE),"")</f>
        <v>Output</v>
      </c>
      <c r="B879" s="19" t="str">
        <f>+IFERROR(IF(VLOOKUP(C879,Tabella4[#All],2,FALSE)=0,"",VLOOKUP(C879,Tabella4[#All],2,FALSE)),"")</f>
        <v>O.2.2</v>
      </c>
      <c r="C879" s="19" t="s">
        <v>36</v>
      </c>
      <c r="D879" s="20" t="s">
        <v>1</v>
      </c>
      <c r="E879" s="22" t="s">
        <v>44</v>
      </c>
      <c r="F879" s="20" t="s">
        <v>131</v>
      </c>
      <c r="G879" s="22">
        <v>2022</v>
      </c>
      <c r="H879" s="42"/>
    </row>
    <row r="880" spans="1:8" hidden="1" x14ac:dyDescent="0.2">
      <c r="A880" s="20" t="str">
        <f>+IFERROR(VLOOKUP(C880,Tabella4[#All],3,FALSE),"")</f>
        <v>Output</v>
      </c>
      <c r="B880" s="19" t="str">
        <f>+IFERROR(IF(VLOOKUP(C880,Tabella4[#All],2,FALSE)=0,"",VLOOKUP(C880,Tabella4[#All],2,FALSE)),"")</f>
        <v>O.2.2</v>
      </c>
      <c r="C880" s="19" t="s">
        <v>36</v>
      </c>
      <c r="D880" s="20" t="s">
        <v>1</v>
      </c>
      <c r="E880" s="22" t="s">
        <v>42</v>
      </c>
      <c r="F880" s="20" t="s">
        <v>133</v>
      </c>
      <c r="G880" s="22">
        <v>2022</v>
      </c>
      <c r="H880" s="42"/>
    </row>
    <row r="881" spans="1:8" hidden="1" x14ac:dyDescent="0.2">
      <c r="A881" s="20" t="str">
        <f>+IFERROR(VLOOKUP(C881,Tabella4[#All],3,FALSE),"")</f>
        <v>Output</v>
      </c>
      <c r="B881" s="19" t="str">
        <f>+IFERROR(IF(VLOOKUP(C881,Tabella4[#All],2,FALSE)=0,"",VLOOKUP(C881,Tabella4[#All],2,FALSE)),"")</f>
        <v>O.2.2</v>
      </c>
      <c r="C881" s="19" t="s">
        <v>36</v>
      </c>
      <c r="D881" s="20" t="s">
        <v>1</v>
      </c>
      <c r="E881" s="22" t="s">
        <v>43</v>
      </c>
      <c r="F881" s="20" t="s">
        <v>132</v>
      </c>
      <c r="G881" s="22">
        <v>2022</v>
      </c>
      <c r="H881" s="42"/>
    </row>
    <row r="882" spans="1:8" hidden="1" x14ac:dyDescent="0.2">
      <c r="A882" s="20" t="str">
        <f>+IFERROR(VLOOKUP(C882,Tabella4[#All],3,FALSE),"")</f>
        <v>Output</v>
      </c>
      <c r="B882" s="19" t="str">
        <f>+IFERROR(IF(VLOOKUP(C882,Tabella4[#All],2,FALSE)=0,"",VLOOKUP(C882,Tabella4[#All],2,FALSE)),"")</f>
        <v>O.2.2</v>
      </c>
      <c r="C882" s="19" t="s">
        <v>36</v>
      </c>
      <c r="D882" s="20" t="s">
        <v>1</v>
      </c>
      <c r="E882" s="22" t="s">
        <v>56</v>
      </c>
      <c r="F882" s="20" t="s">
        <v>134</v>
      </c>
      <c r="G882" s="22">
        <v>2022</v>
      </c>
      <c r="H882" s="42">
        <v>0.3</v>
      </c>
    </row>
    <row r="883" spans="1:8" hidden="1" x14ac:dyDescent="0.2">
      <c r="A883" s="20" t="str">
        <f>+IFERROR(VLOOKUP(C883,Tabella4[#All],3,FALSE),"")</f>
        <v>Output</v>
      </c>
      <c r="B883" s="19" t="str">
        <f>+IFERROR(IF(VLOOKUP(C883,Tabella4[#All],2,FALSE)=0,"",VLOOKUP(C883,Tabella4[#All],2,FALSE)),"")</f>
        <v>O.2.2</v>
      </c>
      <c r="C883" s="19" t="s">
        <v>36</v>
      </c>
      <c r="D883" s="20" t="s">
        <v>1</v>
      </c>
      <c r="E883" s="22" t="s">
        <v>50</v>
      </c>
      <c r="F883" s="20" t="s">
        <v>135</v>
      </c>
      <c r="G883" s="22">
        <v>2022</v>
      </c>
      <c r="H883" s="42">
        <v>1.7</v>
      </c>
    </row>
    <row r="884" spans="1:8" hidden="1" x14ac:dyDescent="0.2">
      <c r="A884" s="20" t="str">
        <f>+IFERROR(VLOOKUP(C884,Tabella4[#All],3,FALSE),"")</f>
        <v>Output</v>
      </c>
      <c r="B884" s="19" t="str">
        <f>+IFERROR(IF(VLOOKUP(C884,Tabella4[#All],2,FALSE)=0,"",VLOOKUP(C884,Tabella4[#All],2,FALSE)),"")</f>
        <v>O.2.2</v>
      </c>
      <c r="C884" s="19" t="s">
        <v>36</v>
      </c>
      <c r="D884" s="20" t="s">
        <v>1</v>
      </c>
      <c r="E884" s="22" t="s">
        <v>47</v>
      </c>
      <c r="F884" s="20" t="s">
        <v>136</v>
      </c>
      <c r="G884" s="22">
        <v>2022</v>
      </c>
      <c r="H884" s="42">
        <v>0.6</v>
      </c>
    </row>
    <row r="885" spans="1:8" hidden="1" x14ac:dyDescent="0.2">
      <c r="A885" s="20" t="str">
        <f>+IFERROR(VLOOKUP(C885,Tabella4[#All],3,FALSE),"")</f>
        <v>Output</v>
      </c>
      <c r="B885" s="19" t="str">
        <f>+IFERROR(IF(VLOOKUP(C885,Tabella4[#All],2,FALSE)=0,"",VLOOKUP(C885,Tabella4[#All],2,FALSE)),"")</f>
        <v>O.2.2</v>
      </c>
      <c r="C885" s="19" t="s">
        <v>36</v>
      </c>
      <c r="D885" s="20" t="s">
        <v>1</v>
      </c>
      <c r="E885" s="22" t="s">
        <v>110</v>
      </c>
      <c r="F885" s="20" t="s">
        <v>137</v>
      </c>
      <c r="G885" s="22">
        <v>2022</v>
      </c>
      <c r="H885" s="42">
        <v>4.2</v>
      </c>
    </row>
    <row r="886" spans="1:8" hidden="1" x14ac:dyDescent="0.2">
      <c r="A886" s="20" t="str">
        <f>+IFERROR(VLOOKUP(C886,Tabella4[#All],3,FALSE),"")</f>
        <v>Output</v>
      </c>
      <c r="B886" s="19" t="str">
        <f>+IFERROR(IF(VLOOKUP(C886,Tabella4[#All],2,FALSE)=0,"",VLOOKUP(C886,Tabella4[#All],2,FALSE)),"")</f>
        <v>O.2.2</v>
      </c>
      <c r="C886" s="19" t="s">
        <v>36</v>
      </c>
      <c r="D886" s="20" t="s">
        <v>1</v>
      </c>
      <c r="E886" s="22" t="s">
        <v>58</v>
      </c>
      <c r="F886" s="20" t="s">
        <v>138</v>
      </c>
      <c r="G886" s="22">
        <v>2022</v>
      </c>
      <c r="H886" s="42">
        <v>0.5</v>
      </c>
    </row>
    <row r="887" spans="1:8" hidden="1" x14ac:dyDescent="0.2">
      <c r="A887" s="20" t="str">
        <f>+IFERROR(VLOOKUP(C887,Tabella4[#All],3,FALSE),"")</f>
        <v>Output</v>
      </c>
      <c r="B887" s="19" t="str">
        <f>+IFERROR(IF(VLOOKUP(C887,Tabella4[#All],2,FALSE)=0,"",VLOOKUP(C887,Tabella4[#All],2,FALSE)),"")</f>
        <v>O.2.2</v>
      </c>
      <c r="C887" s="19" t="s">
        <v>36</v>
      </c>
      <c r="D887" s="20" t="s">
        <v>1</v>
      </c>
      <c r="E887" s="22" t="s">
        <v>48</v>
      </c>
      <c r="F887" s="20" t="s">
        <v>139</v>
      </c>
      <c r="G887" s="22">
        <v>2022</v>
      </c>
      <c r="H887" s="42">
        <v>0.4</v>
      </c>
    </row>
    <row r="888" spans="1:8" hidden="1" x14ac:dyDescent="0.2">
      <c r="A888" s="20" t="str">
        <f>+IFERROR(VLOOKUP(C888,Tabella4[#All],3,FALSE),"")</f>
        <v>Output</v>
      </c>
      <c r="B888" s="19" t="str">
        <f>+IFERROR(IF(VLOOKUP(C888,Tabella4[#All],2,FALSE)=0,"",VLOOKUP(C888,Tabella4[#All],2,FALSE)),"")</f>
        <v>O.2.2</v>
      </c>
      <c r="C888" s="19" t="s">
        <v>36</v>
      </c>
      <c r="D888" s="20" t="s">
        <v>1</v>
      </c>
      <c r="E888" s="22" t="s">
        <v>51</v>
      </c>
      <c r="F888" s="20" t="s">
        <v>140</v>
      </c>
      <c r="G888" s="22">
        <v>2022</v>
      </c>
      <c r="H888" s="42">
        <v>1.3</v>
      </c>
    </row>
    <row r="889" spans="1:8" hidden="1" x14ac:dyDescent="0.2">
      <c r="A889" s="20" t="str">
        <f>+IFERROR(VLOOKUP(C889,Tabella4[#All],3,FALSE),"")</f>
        <v>Output</v>
      </c>
      <c r="B889" s="19" t="str">
        <f>+IFERROR(IF(VLOOKUP(C889,Tabella4[#All],2,FALSE)=0,"",VLOOKUP(C889,Tabella4[#All],2,FALSE)),"")</f>
        <v>O.2.2</v>
      </c>
      <c r="C889" s="19" t="s">
        <v>36</v>
      </c>
      <c r="D889" s="20" t="s">
        <v>1</v>
      </c>
      <c r="E889" s="22" t="s">
        <v>59</v>
      </c>
      <c r="F889" s="20" t="s">
        <v>141</v>
      </c>
      <c r="G889" s="22">
        <v>2022</v>
      </c>
      <c r="H889" s="42"/>
    </row>
    <row r="890" spans="1:8" hidden="1" x14ac:dyDescent="0.2">
      <c r="A890" s="20" t="str">
        <f>+IFERROR(VLOOKUP(C890,Tabella4[#All],3,FALSE),"")</f>
        <v>Output</v>
      </c>
      <c r="B890" s="19" t="str">
        <f>+IFERROR(IF(VLOOKUP(C890,Tabella4[#All],2,FALSE)=0,"",VLOOKUP(C890,Tabella4[#All],2,FALSE)),"")</f>
        <v>O.2.2</v>
      </c>
      <c r="C890" s="19" t="s">
        <v>36</v>
      </c>
      <c r="D890" s="20" t="s">
        <v>1</v>
      </c>
      <c r="E890" s="22" t="s">
        <v>59</v>
      </c>
      <c r="F890" s="20" t="s">
        <v>141</v>
      </c>
      <c r="G890" s="22">
        <v>2022</v>
      </c>
      <c r="H890" s="42"/>
    </row>
    <row r="891" spans="1:8" hidden="1" x14ac:dyDescent="0.2">
      <c r="A891" s="20" t="str">
        <f>+IFERROR(VLOOKUP(C891,Tabella4[#All],3,FALSE),"")</f>
        <v>Output</v>
      </c>
      <c r="B891" s="19" t="str">
        <f>+IFERROR(IF(VLOOKUP(C891,Tabella4[#All],2,FALSE)=0,"",VLOOKUP(C891,Tabella4[#All],2,FALSE)),"")</f>
        <v>O.2.2</v>
      </c>
      <c r="C891" s="19" t="s">
        <v>36</v>
      </c>
      <c r="D891" s="20" t="s">
        <v>1</v>
      </c>
      <c r="E891" s="22" t="s">
        <v>52</v>
      </c>
      <c r="F891" s="20" t="s">
        <v>143</v>
      </c>
      <c r="G891" s="22">
        <v>2022</v>
      </c>
      <c r="H891" s="42">
        <v>0.5</v>
      </c>
    </row>
    <row r="892" spans="1:8" hidden="1" x14ac:dyDescent="0.2">
      <c r="A892" s="20" t="str">
        <f>+IFERROR(VLOOKUP(C892,Tabella4[#All],3,FALSE),"")</f>
        <v>Output</v>
      </c>
      <c r="B892" s="19" t="str">
        <f>+IFERROR(IF(VLOOKUP(C892,Tabella4[#All],2,FALSE)=0,"",VLOOKUP(C892,Tabella4[#All],2,FALSE)),"")</f>
        <v>O.2.2</v>
      </c>
      <c r="C892" s="19" t="s">
        <v>36</v>
      </c>
      <c r="D892" s="20" t="s">
        <v>1</v>
      </c>
      <c r="E892" s="22" t="s">
        <v>53</v>
      </c>
      <c r="F892" s="20" t="s">
        <v>142</v>
      </c>
      <c r="G892" s="22">
        <v>2022</v>
      </c>
      <c r="H892" s="42">
        <v>0.1</v>
      </c>
    </row>
    <row r="893" spans="1:8" hidden="1" x14ac:dyDescent="0.2">
      <c r="A893" s="20" t="str">
        <f>+IFERROR(VLOOKUP(C893,Tabella4[#All],3,FALSE),"")</f>
        <v>Output</v>
      </c>
      <c r="B893" s="19" t="str">
        <f>+IFERROR(IF(VLOOKUP(C893,Tabella4[#All],2,FALSE)=0,"",VLOOKUP(C893,Tabella4[#All],2,FALSE)),"")</f>
        <v>O.2.2</v>
      </c>
      <c r="C893" s="19" t="s">
        <v>36</v>
      </c>
      <c r="D893" s="20" t="s">
        <v>1</v>
      </c>
      <c r="E893" s="22" t="s">
        <v>60</v>
      </c>
      <c r="F893" s="20" t="s">
        <v>144</v>
      </c>
      <c r="G893" s="22">
        <v>2022</v>
      </c>
      <c r="H893" s="42">
        <v>0.7</v>
      </c>
    </row>
    <row r="894" spans="1:8" hidden="1" x14ac:dyDescent="0.2">
      <c r="A894" s="20" t="str">
        <f>+IFERROR(VLOOKUP(C894,Tabella4[#All],3,FALSE),"")</f>
        <v>Output</v>
      </c>
      <c r="B894" s="19" t="str">
        <f>+IFERROR(IF(VLOOKUP(C894,Tabella4[#All],2,FALSE)=0,"",VLOOKUP(C894,Tabella4[#All],2,FALSE)),"")</f>
        <v>O.2.2</v>
      </c>
      <c r="C894" s="19" t="s">
        <v>36</v>
      </c>
      <c r="D894" s="20" t="s">
        <v>1</v>
      </c>
      <c r="E894" s="22" t="s">
        <v>55</v>
      </c>
      <c r="F894" s="20" t="s">
        <v>145</v>
      </c>
      <c r="G894" s="22">
        <v>2022</v>
      </c>
      <c r="H894" s="42">
        <v>0.2</v>
      </c>
    </row>
    <row r="895" spans="1:8" hidden="1" x14ac:dyDescent="0.2">
      <c r="A895" s="20" t="str">
        <f>+IFERROR(VLOOKUP(C895,Tabella4[#All],3,FALSE),"")</f>
        <v>Output</v>
      </c>
      <c r="B895" s="19" t="str">
        <f>+IFERROR(IF(VLOOKUP(C895,Tabella4[#All],2,FALSE)=0,"",VLOOKUP(C895,Tabella4[#All],2,FALSE)),"")</f>
        <v>O.2.2</v>
      </c>
      <c r="C895" s="19" t="s">
        <v>36</v>
      </c>
      <c r="D895" s="20" t="s">
        <v>1</v>
      </c>
      <c r="E895" s="22" t="s">
        <v>49</v>
      </c>
      <c r="F895" s="20" t="s">
        <v>146</v>
      </c>
      <c r="G895" s="22">
        <v>2022</v>
      </c>
      <c r="H895" s="43">
        <v>1.4</v>
      </c>
    </row>
    <row r="896" spans="1:8" hidden="1" x14ac:dyDescent="0.2">
      <c r="A896" s="20" t="str">
        <f>+IFERROR(VLOOKUP(C896,Tabella4[#All],3,FALSE),"")</f>
        <v>Output</v>
      </c>
      <c r="B896" s="19" t="str">
        <f>+IFERROR(IF(VLOOKUP(C896,Tabella4[#All],2,FALSE)=0,"",VLOOKUP(C896,Tabella4[#All],2,FALSE)),"")</f>
        <v>O.2.2</v>
      </c>
      <c r="C896" s="19" t="s">
        <v>36</v>
      </c>
      <c r="D896" s="20" t="s">
        <v>1</v>
      </c>
      <c r="E896" s="22" t="s">
        <v>57</v>
      </c>
      <c r="F896" s="20" t="s">
        <v>147</v>
      </c>
      <c r="G896" s="22">
        <v>2022</v>
      </c>
      <c r="H896" s="40">
        <v>0.5</v>
      </c>
    </row>
    <row r="897" spans="1:8" hidden="1" x14ac:dyDescent="0.2">
      <c r="A897" s="20" t="str">
        <f>+IFERROR(VLOOKUP(C897,Tabella4[#All],3,FALSE),"")</f>
        <v>Output</v>
      </c>
      <c r="B897" s="19" t="str">
        <f>+IFERROR(IF(VLOOKUP(C897,Tabella4[#All],2,FALSE)=0,"",VLOOKUP(C897,Tabella4[#All],2,FALSE)),"")</f>
        <v>O.2.2</v>
      </c>
      <c r="C897" s="19" t="s">
        <v>36</v>
      </c>
      <c r="D897" s="20" t="s">
        <v>1</v>
      </c>
      <c r="E897" s="22" t="s">
        <v>61</v>
      </c>
      <c r="F897" s="20" t="s">
        <v>148</v>
      </c>
      <c r="G897" s="22">
        <v>2022</v>
      </c>
      <c r="H897" s="66">
        <v>2.2000000000000002</v>
      </c>
    </row>
    <row r="898" spans="1:8" hidden="1" x14ac:dyDescent="0.2">
      <c r="A898" s="22" t="str">
        <f>+IFERROR(VLOOKUP(C898,Tabella4[#All],3,FALSE),"")</f>
        <v>Output</v>
      </c>
      <c r="B898" s="21" t="str">
        <f>+IFERROR(IF(VLOOKUP(C898,Tabella4[#All],2,FALSE)=0,"",VLOOKUP(C898,Tabella4[#All],2,FALSE)),"")</f>
        <v>O.2.2</v>
      </c>
      <c r="C898" s="21" t="s">
        <v>36</v>
      </c>
      <c r="D898" s="22" t="s">
        <v>1</v>
      </c>
      <c r="E898" s="22" t="s">
        <v>45</v>
      </c>
      <c r="F898" s="20" t="s">
        <v>149</v>
      </c>
      <c r="G898" s="22">
        <v>2022</v>
      </c>
      <c r="H898" s="43"/>
    </row>
    <row r="899" spans="1:8" hidden="1" x14ac:dyDescent="0.2">
      <c r="A899" s="20"/>
      <c r="B899" s="19"/>
      <c r="C899" s="19" t="s">
        <v>192</v>
      </c>
      <c r="D899" s="22" t="s">
        <v>1</v>
      </c>
      <c r="E899" s="20" t="s">
        <v>165</v>
      </c>
      <c r="F899" s="20" t="s">
        <v>166</v>
      </c>
      <c r="G899" s="20">
        <v>2022</v>
      </c>
      <c r="H899" s="42">
        <v>100</v>
      </c>
    </row>
    <row r="900" spans="1:8" x14ac:dyDescent="0.2">
      <c r="A900" s="20" t="s">
        <v>79</v>
      </c>
      <c r="B900" s="19" t="str">
        <f>+IFERROR(IF(VLOOKUP(C900,Tabella4[#All],2,FALSE)=0,"",VLOOKUP(C900,Tabella4[#All],2,FALSE)),"")</f>
        <v>E.1.2</v>
      </c>
      <c r="C900" s="19" t="s">
        <v>9</v>
      </c>
      <c r="D900" s="22" t="s">
        <v>1</v>
      </c>
      <c r="E900" s="20" t="s">
        <v>165</v>
      </c>
      <c r="F900" s="20" t="s">
        <v>166</v>
      </c>
      <c r="G900" s="20">
        <v>2022</v>
      </c>
      <c r="H900" s="42">
        <v>68</v>
      </c>
    </row>
    <row r="901" spans="1:8" x14ac:dyDescent="0.2">
      <c r="A901" s="20" t="s">
        <v>79</v>
      </c>
      <c r="B901" s="19" t="str">
        <f>+IFERROR(IF(VLOOKUP(C901,Tabella4[#All],2,FALSE)=0,"",VLOOKUP(C901,Tabella4[#All],2,FALSE)),"")</f>
        <v>E.3</v>
      </c>
      <c r="C901" s="19" t="s">
        <v>13</v>
      </c>
      <c r="D901" s="22" t="s">
        <v>1</v>
      </c>
      <c r="E901" s="20" t="s">
        <v>165</v>
      </c>
      <c r="F901" s="20" t="s">
        <v>166</v>
      </c>
      <c r="G901" s="20">
        <v>2022</v>
      </c>
      <c r="H901" s="42">
        <v>22.1</v>
      </c>
    </row>
    <row r="902" spans="1:8" x14ac:dyDescent="0.2">
      <c r="A902" s="20" t="s">
        <v>79</v>
      </c>
      <c r="B902" s="19" t="str">
        <f>+IFERROR(IF(VLOOKUP(C902,Tabella4[#All],2,FALSE)=0,"",VLOOKUP(C902,Tabella4[#All],2,FALSE)),"")</f>
        <v>E.3.1</v>
      </c>
      <c r="C902" s="19" t="s">
        <v>14</v>
      </c>
      <c r="D902" s="22" t="s">
        <v>1</v>
      </c>
      <c r="E902" s="20" t="s">
        <v>165</v>
      </c>
      <c r="F902" s="20" t="s">
        <v>166</v>
      </c>
      <c r="G902" s="20">
        <v>2022</v>
      </c>
      <c r="H902" s="42">
        <v>21.5</v>
      </c>
    </row>
    <row r="903" spans="1:8" x14ac:dyDescent="0.2">
      <c r="A903" s="20" t="s">
        <v>79</v>
      </c>
      <c r="B903" s="19" t="str">
        <f>+IFERROR(IF(VLOOKUP(C903,Tabella4[#All],2,FALSE)=0,"",VLOOKUP(C903,Tabella4[#All],2,FALSE)),"")</f>
        <v>E.3.2</v>
      </c>
      <c r="C903" s="19" t="s">
        <v>15</v>
      </c>
      <c r="D903" s="22" t="s">
        <v>1</v>
      </c>
      <c r="E903" s="20" t="s">
        <v>165</v>
      </c>
      <c r="F903" s="20" t="s">
        <v>166</v>
      </c>
      <c r="G903" s="20">
        <v>2022</v>
      </c>
      <c r="H903" s="42">
        <v>0.6</v>
      </c>
    </row>
    <row r="904" spans="1:8" x14ac:dyDescent="0.2">
      <c r="A904" s="20" t="s">
        <v>79</v>
      </c>
      <c r="B904" s="19" t="s">
        <v>83</v>
      </c>
      <c r="C904" s="19" t="s">
        <v>18</v>
      </c>
      <c r="D904" s="22" t="s">
        <v>1</v>
      </c>
      <c r="E904" s="20" t="s">
        <v>165</v>
      </c>
      <c r="F904" s="20" t="s">
        <v>166</v>
      </c>
      <c r="G904" s="20">
        <v>2022</v>
      </c>
      <c r="H904" s="42">
        <v>11.600000000000001</v>
      </c>
    </row>
    <row r="905" spans="1:8" x14ac:dyDescent="0.2">
      <c r="A905" s="20" t="s">
        <v>79</v>
      </c>
      <c r="B905" s="19" t="s">
        <v>90</v>
      </c>
      <c r="C905" s="19" t="s">
        <v>19</v>
      </c>
      <c r="D905" s="22" t="s">
        <v>1</v>
      </c>
      <c r="E905" s="20" t="s">
        <v>165</v>
      </c>
      <c r="F905" s="20" t="s">
        <v>166</v>
      </c>
      <c r="G905" s="20">
        <v>2022</v>
      </c>
      <c r="H905" s="42">
        <v>0.8</v>
      </c>
    </row>
    <row r="906" spans="1:8" x14ac:dyDescent="0.2">
      <c r="A906" s="20" t="s">
        <v>79</v>
      </c>
      <c r="B906" s="19" t="s">
        <v>91</v>
      </c>
      <c r="C906" s="19" t="s">
        <v>20</v>
      </c>
      <c r="D906" s="22" t="s">
        <v>1</v>
      </c>
      <c r="E906" s="20" t="s">
        <v>165</v>
      </c>
      <c r="F906" s="20" t="s">
        <v>166</v>
      </c>
      <c r="G906" s="20">
        <v>2022</v>
      </c>
      <c r="H906" s="42">
        <v>3.5999999999999996</v>
      </c>
    </row>
    <row r="907" spans="1:8" x14ac:dyDescent="0.2">
      <c r="A907" s="20" t="s">
        <v>79</v>
      </c>
      <c r="B907" s="19" t="s">
        <v>84</v>
      </c>
      <c r="C907" s="19" t="s">
        <v>21</v>
      </c>
      <c r="D907" s="22" t="s">
        <v>1</v>
      </c>
      <c r="E907" s="20" t="s">
        <v>165</v>
      </c>
      <c r="F907" s="20" t="s">
        <v>166</v>
      </c>
      <c r="G907" s="20">
        <v>2022</v>
      </c>
      <c r="H907" s="42">
        <v>15.4</v>
      </c>
    </row>
    <row r="908" spans="1:8" x14ac:dyDescent="0.2">
      <c r="A908" s="20" t="s">
        <v>79</v>
      </c>
      <c r="B908" s="19" t="s">
        <v>94</v>
      </c>
      <c r="C908" s="19" t="s">
        <v>22</v>
      </c>
      <c r="D908" s="22" t="s">
        <v>1</v>
      </c>
      <c r="E908" s="20" t="s">
        <v>165</v>
      </c>
      <c r="F908" s="20" t="s">
        <v>166</v>
      </c>
      <c r="G908" s="20">
        <v>2022</v>
      </c>
      <c r="H908" s="42">
        <v>12.7</v>
      </c>
    </row>
    <row r="909" spans="1:8" x14ac:dyDescent="0.2">
      <c r="A909" s="20" t="s">
        <v>79</v>
      </c>
      <c r="B909" s="19" t="s">
        <v>95</v>
      </c>
      <c r="C909" s="19" t="s">
        <v>23</v>
      </c>
      <c r="D909" s="22" t="s">
        <v>1</v>
      </c>
      <c r="E909" s="22" t="s">
        <v>165</v>
      </c>
      <c r="F909" s="20" t="s">
        <v>166</v>
      </c>
      <c r="G909" s="20">
        <v>2022</v>
      </c>
      <c r="H909" s="42">
        <v>2.7</v>
      </c>
    </row>
    <row r="910" spans="1:8" x14ac:dyDescent="0.2">
      <c r="A910" s="20" t="s">
        <v>79</v>
      </c>
      <c r="B910" s="19" t="str">
        <f>+IFERROR(IF(VLOOKUP(C910,Tabella4[#All],2,FALSE)=0,"",VLOOKUP(C910,Tabella4[#All],2,FALSE)),"")</f>
        <v>E.1.1</v>
      </c>
      <c r="C910" s="19" t="s">
        <v>6</v>
      </c>
      <c r="D910" s="22" t="s">
        <v>1</v>
      </c>
      <c r="E910" s="20" t="s">
        <v>165</v>
      </c>
      <c r="F910" s="20" t="s">
        <v>166</v>
      </c>
      <c r="G910" s="20">
        <v>2022</v>
      </c>
      <c r="H910" s="40">
        <v>13.7</v>
      </c>
    </row>
    <row r="911" spans="1:8" hidden="1" x14ac:dyDescent="0.2">
      <c r="A911" s="20" t="s">
        <v>79</v>
      </c>
      <c r="B911" s="19" t="str">
        <f>+IFERROR(IF(VLOOKUP(#REF!,Tabella4[#All],2,FALSE)=0,"",VLOOKUP(#REF!,Tabella4[#All],2,FALSE)),"")</f>
        <v/>
      </c>
      <c r="C911" s="19" t="s">
        <v>38</v>
      </c>
      <c r="D911" s="22" t="s">
        <v>1</v>
      </c>
      <c r="E911" s="20" t="s">
        <v>165</v>
      </c>
      <c r="F911" s="20" t="s">
        <v>166</v>
      </c>
      <c r="G911" s="20">
        <v>2022</v>
      </c>
      <c r="H911" s="42"/>
    </row>
    <row r="912" spans="1:8" hidden="1" x14ac:dyDescent="0.2">
      <c r="A912" s="22" t="s">
        <v>78</v>
      </c>
      <c r="B912" s="21" t="s">
        <v>191</v>
      </c>
      <c r="C912" s="21" t="s">
        <v>39</v>
      </c>
      <c r="D912" s="22" t="s">
        <v>1</v>
      </c>
      <c r="E912" s="20" t="s">
        <v>165</v>
      </c>
      <c r="F912" s="20" t="s">
        <v>166</v>
      </c>
      <c r="G912" s="20">
        <v>2022</v>
      </c>
      <c r="H912" s="43"/>
    </row>
    <row r="913" spans="1:8" hidden="1" x14ac:dyDescent="0.2">
      <c r="A913" s="20" t="s">
        <v>78</v>
      </c>
      <c r="B913" s="19" t="s">
        <v>85</v>
      </c>
      <c r="C913" s="19" t="s">
        <v>27</v>
      </c>
      <c r="D913" s="22" t="s">
        <v>1</v>
      </c>
      <c r="E913" s="20" t="s">
        <v>165</v>
      </c>
      <c r="F913" s="20" t="s">
        <v>166</v>
      </c>
      <c r="G913" s="20">
        <v>2022</v>
      </c>
      <c r="H913" s="42">
        <v>52.2</v>
      </c>
    </row>
    <row r="914" spans="1:8" hidden="1" x14ac:dyDescent="0.2">
      <c r="A914" s="20" t="s">
        <v>78</v>
      </c>
      <c r="B914" s="19" t="s">
        <v>92</v>
      </c>
      <c r="C914" s="19" t="s">
        <v>29</v>
      </c>
      <c r="D914" s="22" t="s">
        <v>1</v>
      </c>
      <c r="E914" s="20" t="s">
        <v>165</v>
      </c>
      <c r="F914" s="20" t="s">
        <v>166</v>
      </c>
      <c r="G914" s="20">
        <v>2022</v>
      </c>
      <c r="H914" s="42">
        <v>9</v>
      </c>
    </row>
    <row r="915" spans="1:8" hidden="1" x14ac:dyDescent="0.2">
      <c r="A915" s="20" t="s">
        <v>78</v>
      </c>
      <c r="B915" s="19" t="s">
        <v>93</v>
      </c>
      <c r="C915" s="19" t="s">
        <v>28</v>
      </c>
      <c r="D915" s="22" t="s">
        <v>1</v>
      </c>
      <c r="E915" s="20" t="s">
        <v>165</v>
      </c>
      <c r="F915" s="20" t="s">
        <v>166</v>
      </c>
      <c r="G915" s="20">
        <v>2022</v>
      </c>
      <c r="H915" s="42">
        <v>43.2</v>
      </c>
    </row>
    <row r="916" spans="1:8" hidden="1" x14ac:dyDescent="0.2">
      <c r="A916" s="20" t="s">
        <v>78</v>
      </c>
      <c r="B916" s="19" t="s">
        <v>88</v>
      </c>
      <c r="C916" s="19" t="s">
        <v>30</v>
      </c>
      <c r="D916" s="22" t="s">
        <v>1</v>
      </c>
      <c r="E916" s="20" t="s">
        <v>165</v>
      </c>
      <c r="F916" s="20" t="s">
        <v>166</v>
      </c>
      <c r="G916" s="20">
        <v>2022</v>
      </c>
      <c r="H916" s="42">
        <v>41.3</v>
      </c>
    </row>
    <row r="917" spans="1:8" hidden="1" x14ac:dyDescent="0.2">
      <c r="A917" s="20" t="s">
        <v>78</v>
      </c>
      <c r="B917" s="19" t="s">
        <v>89</v>
      </c>
      <c r="C917" s="19" t="s">
        <v>31</v>
      </c>
      <c r="D917" s="22" t="s">
        <v>1</v>
      </c>
      <c r="E917" s="20" t="s">
        <v>165</v>
      </c>
      <c r="F917" s="20" t="s">
        <v>166</v>
      </c>
      <c r="G917" s="20">
        <v>2022</v>
      </c>
      <c r="H917" s="43">
        <v>6.5</v>
      </c>
    </row>
    <row r="918" spans="1:8" hidden="1" x14ac:dyDescent="0.2">
      <c r="A918" s="20" t="s">
        <v>78</v>
      </c>
      <c r="B918" s="19" t="s">
        <v>108</v>
      </c>
      <c r="C918" s="19" t="s">
        <v>32</v>
      </c>
      <c r="D918" s="22" t="s">
        <v>1</v>
      </c>
      <c r="E918" s="20" t="s">
        <v>165</v>
      </c>
      <c r="F918" s="20" t="s">
        <v>166</v>
      </c>
      <c r="G918" s="20">
        <v>2022</v>
      </c>
      <c r="H918" s="42">
        <v>7</v>
      </c>
    </row>
    <row r="919" spans="1:8" hidden="1" x14ac:dyDescent="0.2">
      <c r="A919" s="20" t="s">
        <v>78</v>
      </c>
      <c r="B919" s="19" t="s">
        <v>109</v>
      </c>
      <c r="C919" s="19" t="s">
        <v>33</v>
      </c>
      <c r="D919" s="22" t="s">
        <v>1</v>
      </c>
      <c r="E919" s="20" t="s">
        <v>165</v>
      </c>
      <c r="F919" s="20" t="s">
        <v>166</v>
      </c>
      <c r="G919" s="20">
        <v>2022</v>
      </c>
      <c r="H919" s="42">
        <v>0.5</v>
      </c>
    </row>
    <row r="923" spans="1:8" x14ac:dyDescent="0.2">
      <c r="F923" s="89"/>
    </row>
  </sheetData>
  <pageMargins left="0.7" right="0.7" top="0.75" bottom="0.75" header="0.3" footer="0.3"/>
  <ignoredErrors>
    <ignoredError sqref="B899 A911:B911 A900 A901 A902 A903 A904:A909 A910"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E268-F631-6A46-AD12-E52490717A7D}">
  <sheetPr>
    <tabColor rgb="FF002060"/>
  </sheetPr>
  <dimension ref="A1:AP1579"/>
  <sheetViews>
    <sheetView showGridLines="0" tabSelected="1" topLeftCell="A293" workbookViewId="0">
      <selection activeCell="A308" sqref="A308"/>
    </sheetView>
  </sheetViews>
  <sheetFormatPr baseColWidth="10" defaultColWidth="26.33203125" defaultRowHeight="15" x14ac:dyDescent="0.2"/>
  <cols>
    <col min="1" max="1" width="51.1640625" style="59" bestFit="1" customWidth="1"/>
    <col min="2" max="2" width="26.33203125" style="59"/>
    <col min="3" max="3" width="27.83203125" style="28" bestFit="1" customWidth="1"/>
    <col min="4" max="16384" width="26.33203125" style="28"/>
  </cols>
  <sheetData>
    <row r="1" spans="1:41" x14ac:dyDescent="0.2">
      <c r="A1"/>
      <c r="B1"/>
    </row>
    <row r="6" spans="1:41" ht="16" x14ac:dyDescent="0.2">
      <c r="A6" s="63" t="s">
        <v>75</v>
      </c>
      <c r="B6" s="63" t="s">
        <v>76</v>
      </c>
      <c r="C6" s="26" t="s">
        <v>73</v>
      </c>
      <c r="D6" s="27"/>
      <c r="E6" s="27"/>
      <c r="F6" s="27"/>
      <c r="G6" s="27"/>
      <c r="H6" s="27"/>
      <c r="I6" s="27"/>
      <c r="J6" s="27"/>
      <c r="K6" s="27"/>
      <c r="L6" s="27"/>
      <c r="M6" s="27"/>
      <c r="N6" s="27"/>
      <c r="O6" s="27"/>
      <c r="P6" s="27"/>
      <c r="Q6" s="27"/>
      <c r="R6" s="27"/>
      <c r="S6" s="27"/>
      <c r="T6"/>
      <c r="U6"/>
      <c r="V6"/>
      <c r="W6"/>
      <c r="X6"/>
      <c r="Y6"/>
      <c r="Z6"/>
      <c r="AA6"/>
      <c r="AB6"/>
      <c r="AC6"/>
      <c r="AD6"/>
      <c r="AE6"/>
      <c r="AF6"/>
      <c r="AG6"/>
      <c r="AH6"/>
      <c r="AI6"/>
      <c r="AJ6"/>
      <c r="AK6"/>
      <c r="AL6"/>
      <c r="AM6"/>
      <c r="AN6"/>
      <c r="AO6"/>
    </row>
    <row r="7" spans="1:41" ht="16" x14ac:dyDescent="0.2">
      <c r="A7" s="20"/>
      <c r="B7" s="20" t="s">
        <v>79</v>
      </c>
      <c r="C7" s="27"/>
      <c r="D7" s="27"/>
      <c r="E7" s="27"/>
      <c r="F7" s="27"/>
      <c r="G7" s="27"/>
      <c r="H7" s="27"/>
      <c r="I7" s="27"/>
      <c r="J7" s="27"/>
      <c r="K7" s="27" t="s">
        <v>78</v>
      </c>
      <c r="L7" s="27"/>
      <c r="M7" s="27"/>
      <c r="N7" s="27"/>
      <c r="O7" s="27"/>
      <c r="P7" s="27"/>
      <c r="Q7" s="27" t="s">
        <v>77</v>
      </c>
      <c r="R7" s="27"/>
      <c r="S7" s="27"/>
      <c r="T7"/>
      <c r="U7"/>
      <c r="V7"/>
      <c r="W7"/>
      <c r="X7"/>
      <c r="Y7"/>
      <c r="Z7"/>
      <c r="AA7"/>
      <c r="AB7"/>
      <c r="AC7"/>
      <c r="AD7"/>
      <c r="AE7"/>
      <c r="AF7"/>
      <c r="AG7"/>
      <c r="AH7"/>
      <c r="AI7"/>
      <c r="AJ7"/>
      <c r="AK7"/>
      <c r="AL7"/>
      <c r="AM7"/>
      <c r="AN7"/>
      <c r="AO7"/>
    </row>
    <row r="8" spans="1:41" ht="48" x14ac:dyDescent="0.2">
      <c r="A8" s="63" t="s">
        <v>72</v>
      </c>
      <c r="B8" s="20" t="s">
        <v>5</v>
      </c>
      <c r="C8" s="27" t="s">
        <v>9</v>
      </c>
      <c r="D8" s="27" t="s">
        <v>6</v>
      </c>
      <c r="E8" s="27" t="s">
        <v>13</v>
      </c>
      <c r="F8" s="27" t="s">
        <v>14</v>
      </c>
      <c r="G8" s="27" t="s">
        <v>15</v>
      </c>
      <c r="H8" s="27" t="s">
        <v>18</v>
      </c>
      <c r="I8" s="27" t="s">
        <v>21</v>
      </c>
      <c r="J8" s="27" t="s">
        <v>112</v>
      </c>
      <c r="K8" s="27" t="s">
        <v>27</v>
      </c>
      <c r="L8" s="27" t="s">
        <v>28</v>
      </c>
      <c r="M8" s="27" t="s">
        <v>29</v>
      </c>
      <c r="N8" s="27" t="s">
        <v>30</v>
      </c>
      <c r="O8" s="27" t="s">
        <v>31</v>
      </c>
      <c r="P8" s="27" t="s">
        <v>112</v>
      </c>
      <c r="Q8" s="27" t="s">
        <v>4</v>
      </c>
      <c r="R8" s="27" t="s">
        <v>34</v>
      </c>
      <c r="S8" s="27" t="s">
        <v>112</v>
      </c>
      <c r="T8"/>
      <c r="U8"/>
      <c r="V8"/>
      <c r="W8"/>
      <c r="X8"/>
      <c r="Y8"/>
      <c r="Z8"/>
      <c r="AA8"/>
      <c r="AB8"/>
      <c r="AC8"/>
      <c r="AD8"/>
      <c r="AE8"/>
      <c r="AF8"/>
      <c r="AG8"/>
      <c r="AH8"/>
      <c r="AI8"/>
      <c r="AJ8"/>
      <c r="AK8"/>
      <c r="AL8"/>
      <c r="AM8"/>
      <c r="AN8"/>
      <c r="AO8"/>
    </row>
    <row r="9" spans="1:41" x14ac:dyDescent="0.2">
      <c r="A9" s="20" t="s">
        <v>54</v>
      </c>
      <c r="B9" s="64">
        <v>71.8</v>
      </c>
      <c r="C9" s="29">
        <v>51.2</v>
      </c>
      <c r="D9" s="29">
        <v>20.6</v>
      </c>
      <c r="E9" s="29">
        <v>27.5</v>
      </c>
      <c r="F9" s="29">
        <v>25.3</v>
      </c>
      <c r="G9" s="29">
        <v>2.2999999999999998</v>
      </c>
      <c r="H9" s="29">
        <v>62.1</v>
      </c>
      <c r="I9" s="29">
        <v>61.6</v>
      </c>
      <c r="J9" s="29">
        <v>0.5</v>
      </c>
      <c r="K9" s="29">
        <v>48.6</v>
      </c>
      <c r="L9" s="29">
        <v>40.200000000000003</v>
      </c>
      <c r="M9" s="29">
        <v>8.4</v>
      </c>
      <c r="N9" s="29">
        <v>40.4</v>
      </c>
      <c r="O9" s="29">
        <v>11</v>
      </c>
      <c r="P9" s="29">
        <v>0</v>
      </c>
      <c r="Q9" s="29">
        <v>89.6</v>
      </c>
      <c r="R9" s="29">
        <v>10.4</v>
      </c>
      <c r="S9" s="29">
        <v>0</v>
      </c>
      <c r="T9"/>
      <c r="U9"/>
      <c r="V9"/>
      <c r="W9"/>
      <c r="X9"/>
      <c r="Y9"/>
      <c r="Z9"/>
      <c r="AA9"/>
      <c r="AB9"/>
      <c r="AC9"/>
      <c r="AD9"/>
      <c r="AE9"/>
      <c r="AF9"/>
      <c r="AG9"/>
      <c r="AH9"/>
      <c r="AI9"/>
      <c r="AJ9"/>
      <c r="AK9"/>
      <c r="AL9"/>
      <c r="AM9"/>
      <c r="AN9"/>
      <c r="AO9"/>
    </row>
    <row r="10" spans="1:41" x14ac:dyDescent="0.2">
      <c r="A10" s="20" t="s">
        <v>45</v>
      </c>
      <c r="B10" s="64">
        <v>74.5</v>
      </c>
      <c r="C10" s="29">
        <v>50.7</v>
      </c>
      <c r="D10" s="29">
        <v>23.8</v>
      </c>
      <c r="E10" s="29">
        <v>27.1</v>
      </c>
      <c r="F10" s="29">
        <v>23.9</v>
      </c>
      <c r="G10" s="29">
        <v>3.2</v>
      </c>
      <c r="H10" s="29">
        <v>95.7</v>
      </c>
      <c r="I10" s="29">
        <v>97.4</v>
      </c>
      <c r="J10" s="29">
        <v>-1.7000000000000028</v>
      </c>
      <c r="K10" s="29">
        <v>48.3</v>
      </c>
      <c r="L10" s="29">
        <v>36.1</v>
      </c>
      <c r="M10" s="29">
        <v>12.2</v>
      </c>
      <c r="N10" s="29">
        <v>42.5</v>
      </c>
      <c r="O10" s="29">
        <v>9.1999999999999993</v>
      </c>
      <c r="P10" s="29">
        <v>0</v>
      </c>
      <c r="Q10" s="29">
        <v>89.7</v>
      </c>
      <c r="R10" s="29">
        <v>10.3</v>
      </c>
      <c r="S10" s="29">
        <v>0</v>
      </c>
      <c r="T10"/>
      <c r="U10"/>
      <c r="V10"/>
      <c r="W10"/>
      <c r="X10"/>
      <c r="Y10"/>
      <c r="Z10"/>
      <c r="AA10"/>
      <c r="AB10"/>
      <c r="AC10"/>
      <c r="AD10"/>
      <c r="AE10"/>
      <c r="AF10"/>
      <c r="AG10"/>
      <c r="AH10"/>
      <c r="AI10"/>
      <c r="AJ10"/>
      <c r="AK10"/>
      <c r="AL10"/>
      <c r="AM10"/>
      <c r="AN10"/>
      <c r="AO10"/>
    </row>
    <row r="11" spans="1:41" x14ac:dyDescent="0.2">
      <c r="A11" s="20" t="s">
        <v>46</v>
      </c>
      <c r="B11" s="64">
        <v>65</v>
      </c>
      <c r="C11" s="29">
        <v>43.2</v>
      </c>
      <c r="D11" s="29">
        <v>21.8</v>
      </c>
      <c r="E11" s="29">
        <v>23.9</v>
      </c>
      <c r="F11" s="29">
        <v>21.7</v>
      </c>
      <c r="G11" s="29">
        <v>2.1</v>
      </c>
      <c r="H11" s="29">
        <v>70</v>
      </c>
      <c r="I11" s="29">
        <v>58.9</v>
      </c>
      <c r="J11" s="29">
        <v>11.100000000000001</v>
      </c>
      <c r="K11" s="29">
        <v>48.6</v>
      </c>
      <c r="L11" s="29">
        <v>44.8</v>
      </c>
      <c r="M11" s="29">
        <v>3.8</v>
      </c>
      <c r="N11" s="29">
        <v>38.6</v>
      </c>
      <c r="O11" s="29">
        <v>12.8</v>
      </c>
      <c r="P11" s="29">
        <v>0</v>
      </c>
      <c r="Q11" s="29">
        <v>88.1</v>
      </c>
      <c r="R11" s="29">
        <v>11.9</v>
      </c>
      <c r="S11" s="29">
        <v>0</v>
      </c>
      <c r="T11"/>
      <c r="U11"/>
      <c r="V11"/>
      <c r="W11"/>
      <c r="X11"/>
      <c r="Y11"/>
      <c r="Z11"/>
      <c r="AA11"/>
      <c r="AB11"/>
      <c r="AC11"/>
      <c r="AD11"/>
      <c r="AE11"/>
      <c r="AF11"/>
      <c r="AG11"/>
      <c r="AH11"/>
      <c r="AI11"/>
      <c r="AJ11"/>
      <c r="AK11"/>
      <c r="AL11"/>
      <c r="AM11"/>
      <c r="AN11"/>
      <c r="AO11"/>
    </row>
    <row r="12" spans="1:41" x14ac:dyDescent="0.2">
      <c r="A12" s="20" t="s">
        <v>44</v>
      </c>
      <c r="B12" s="64"/>
      <c r="C12" s="29"/>
      <c r="D12" s="29"/>
      <c r="E12" s="29"/>
      <c r="F12" s="29"/>
      <c r="G12" s="29"/>
      <c r="H12" s="29"/>
      <c r="I12" s="29"/>
      <c r="J12" s="29">
        <v>0</v>
      </c>
      <c r="K12" s="29"/>
      <c r="L12" s="29"/>
      <c r="M12" s="29"/>
      <c r="N12" s="29"/>
      <c r="O12" s="29"/>
      <c r="P12" s="29">
        <v>0</v>
      </c>
      <c r="Q12" s="29"/>
      <c r="R12" s="29"/>
      <c r="S12" s="29">
        <v>0</v>
      </c>
      <c r="T12"/>
      <c r="U12"/>
      <c r="V12"/>
      <c r="W12"/>
      <c r="X12"/>
      <c r="Y12"/>
      <c r="Z12"/>
      <c r="AA12"/>
      <c r="AB12"/>
      <c r="AC12"/>
      <c r="AD12"/>
      <c r="AE12"/>
      <c r="AF12"/>
      <c r="AG12"/>
      <c r="AH12"/>
      <c r="AI12"/>
      <c r="AJ12"/>
      <c r="AK12"/>
      <c r="AL12"/>
      <c r="AM12"/>
      <c r="AN12"/>
      <c r="AO12"/>
    </row>
    <row r="13" spans="1:41" x14ac:dyDescent="0.2">
      <c r="A13" s="20" t="s">
        <v>42</v>
      </c>
      <c r="B13" s="64">
        <v>73.5</v>
      </c>
      <c r="C13" s="29">
        <v>52.2</v>
      </c>
      <c r="D13" s="29">
        <v>21.3</v>
      </c>
      <c r="E13" s="29">
        <v>24.7</v>
      </c>
      <c r="F13" s="29">
        <v>22.5</v>
      </c>
      <c r="G13" s="29">
        <v>2.2000000000000002</v>
      </c>
      <c r="H13" s="29">
        <v>56.3</v>
      </c>
      <c r="I13" s="29">
        <v>54.5</v>
      </c>
      <c r="J13" s="29">
        <v>1.7999999999999972</v>
      </c>
      <c r="K13" s="29">
        <v>46.9</v>
      </c>
      <c r="L13" s="29">
        <v>37.299999999999997</v>
      </c>
      <c r="M13" s="29">
        <v>9.6</v>
      </c>
      <c r="N13" s="29">
        <v>42.1</v>
      </c>
      <c r="O13" s="29">
        <v>11.1</v>
      </c>
      <c r="P13" s="29">
        <v>0</v>
      </c>
      <c r="Q13" s="29">
        <v>89.9</v>
      </c>
      <c r="R13" s="29">
        <v>10.1</v>
      </c>
      <c r="S13" s="29">
        <v>0</v>
      </c>
      <c r="T13"/>
      <c r="U13"/>
      <c r="V13"/>
      <c r="W13"/>
      <c r="X13"/>
      <c r="Y13"/>
      <c r="Z13"/>
      <c r="AA13"/>
      <c r="AB13"/>
      <c r="AC13"/>
      <c r="AD13"/>
      <c r="AE13"/>
      <c r="AF13"/>
      <c r="AG13"/>
      <c r="AH13"/>
      <c r="AI13"/>
      <c r="AJ13"/>
      <c r="AK13"/>
      <c r="AL13"/>
      <c r="AM13"/>
      <c r="AN13"/>
      <c r="AO13"/>
    </row>
    <row r="14" spans="1:41" x14ac:dyDescent="0.2">
      <c r="A14" s="20" t="s">
        <v>43</v>
      </c>
      <c r="B14" s="64"/>
      <c r="C14" s="29"/>
      <c r="D14" s="29"/>
      <c r="E14" s="29"/>
      <c r="F14" s="29"/>
      <c r="G14" s="29"/>
      <c r="H14" s="29"/>
      <c r="I14" s="29"/>
      <c r="J14" s="29">
        <v>0</v>
      </c>
      <c r="K14" s="29"/>
      <c r="L14" s="29"/>
      <c r="M14" s="29"/>
      <c r="N14" s="29"/>
      <c r="O14" s="29"/>
      <c r="P14" s="29">
        <v>0</v>
      </c>
      <c r="Q14" s="29"/>
      <c r="R14" s="29"/>
      <c r="S14" s="29">
        <v>0</v>
      </c>
      <c r="T14"/>
      <c r="U14"/>
      <c r="V14"/>
      <c r="W14"/>
      <c r="X14"/>
      <c r="Y14"/>
      <c r="Z14"/>
      <c r="AA14"/>
      <c r="AB14"/>
      <c r="AC14"/>
      <c r="AD14"/>
      <c r="AE14"/>
      <c r="AF14"/>
      <c r="AG14"/>
      <c r="AH14"/>
      <c r="AI14"/>
      <c r="AJ14"/>
      <c r="AK14"/>
      <c r="AL14"/>
      <c r="AM14"/>
      <c r="AN14"/>
      <c r="AO14"/>
    </row>
    <row r="15" spans="1:41" x14ac:dyDescent="0.2">
      <c r="A15" s="20" t="s">
        <v>56</v>
      </c>
      <c r="B15" s="64">
        <v>75.5</v>
      </c>
      <c r="C15" s="29">
        <v>51.5</v>
      </c>
      <c r="D15" s="29">
        <v>24</v>
      </c>
      <c r="E15" s="29">
        <v>26.3</v>
      </c>
      <c r="F15" s="29">
        <v>24.2</v>
      </c>
      <c r="G15" s="29">
        <v>2.1</v>
      </c>
      <c r="H15" s="29">
        <v>45.3</v>
      </c>
      <c r="I15" s="29">
        <v>47.7</v>
      </c>
      <c r="J15" s="29">
        <v>-2.4000000000000057</v>
      </c>
      <c r="K15" s="29">
        <v>46.8</v>
      </c>
      <c r="L15" s="29">
        <v>38.9</v>
      </c>
      <c r="M15" s="29">
        <v>7.9</v>
      </c>
      <c r="N15" s="29">
        <v>40.9</v>
      </c>
      <c r="O15" s="29">
        <v>12.4</v>
      </c>
      <c r="P15" s="29">
        <v>0</v>
      </c>
      <c r="Q15" s="29">
        <v>87</v>
      </c>
      <c r="R15" s="29">
        <v>13</v>
      </c>
      <c r="S15" s="29">
        <v>0</v>
      </c>
      <c r="T15"/>
      <c r="U15"/>
      <c r="V15"/>
      <c r="W15"/>
      <c r="X15"/>
      <c r="Y15"/>
      <c r="Z15"/>
      <c r="AA15"/>
      <c r="AB15"/>
      <c r="AC15"/>
      <c r="AD15"/>
      <c r="AE15"/>
      <c r="AF15"/>
      <c r="AG15"/>
      <c r="AH15"/>
      <c r="AI15"/>
      <c r="AJ15"/>
      <c r="AK15"/>
      <c r="AL15"/>
      <c r="AM15"/>
      <c r="AN15"/>
      <c r="AO15"/>
    </row>
    <row r="16" spans="1:41" x14ac:dyDescent="0.2">
      <c r="A16" s="20" t="s">
        <v>50</v>
      </c>
      <c r="B16" s="64">
        <v>77.400000000000006</v>
      </c>
      <c r="C16" s="29">
        <v>53.4</v>
      </c>
      <c r="D16" s="29">
        <v>24</v>
      </c>
      <c r="E16" s="29">
        <v>26.5</v>
      </c>
      <c r="F16" s="29">
        <v>25.2</v>
      </c>
      <c r="G16" s="29">
        <v>1.3</v>
      </c>
      <c r="H16" s="29">
        <v>34.700000000000003</v>
      </c>
      <c r="I16" s="29">
        <v>38.6</v>
      </c>
      <c r="J16" s="29">
        <v>-3.8999999999999986</v>
      </c>
      <c r="K16" s="29">
        <v>52.4</v>
      </c>
      <c r="L16" s="29">
        <v>39.5</v>
      </c>
      <c r="M16" s="29">
        <v>12.9</v>
      </c>
      <c r="N16" s="29">
        <v>34.1</v>
      </c>
      <c r="O16" s="29">
        <v>13.6</v>
      </c>
      <c r="P16" s="29">
        <v>0</v>
      </c>
      <c r="Q16" s="29">
        <v>89.5</v>
      </c>
      <c r="R16" s="29">
        <v>10.5</v>
      </c>
      <c r="S16" s="29">
        <v>0</v>
      </c>
      <c r="T16"/>
      <c r="U16"/>
      <c r="V16"/>
      <c r="W16"/>
      <c r="X16"/>
      <c r="Y16"/>
      <c r="Z16"/>
      <c r="AA16"/>
      <c r="AB16"/>
      <c r="AC16"/>
      <c r="AD16"/>
      <c r="AE16"/>
      <c r="AF16"/>
      <c r="AG16"/>
      <c r="AH16"/>
      <c r="AI16"/>
      <c r="AJ16"/>
      <c r="AK16"/>
      <c r="AL16"/>
      <c r="AM16"/>
      <c r="AN16"/>
      <c r="AO16"/>
    </row>
    <row r="17" spans="1:41" x14ac:dyDescent="0.2">
      <c r="A17" s="20" t="s">
        <v>47</v>
      </c>
      <c r="B17" s="64">
        <v>73</v>
      </c>
      <c r="C17" s="29">
        <v>51.1</v>
      </c>
      <c r="D17" s="29">
        <v>21.9</v>
      </c>
      <c r="E17" s="29">
        <v>25</v>
      </c>
      <c r="F17" s="29">
        <v>22.1</v>
      </c>
      <c r="G17" s="29">
        <v>2.9</v>
      </c>
      <c r="H17" s="29">
        <v>50.9</v>
      </c>
      <c r="I17" s="29">
        <v>49</v>
      </c>
      <c r="J17" s="29">
        <v>1.8999999999999986</v>
      </c>
      <c r="K17" s="29">
        <v>52.1</v>
      </c>
      <c r="L17" s="29">
        <v>42.8</v>
      </c>
      <c r="M17" s="29">
        <v>9.3000000000000007</v>
      </c>
      <c r="N17" s="29">
        <v>38.799999999999997</v>
      </c>
      <c r="O17" s="29">
        <v>9.1</v>
      </c>
      <c r="P17" s="29">
        <v>0</v>
      </c>
      <c r="Q17" s="29">
        <v>90.5</v>
      </c>
      <c r="R17" s="29">
        <v>9.5</v>
      </c>
      <c r="S17" s="29">
        <v>0</v>
      </c>
      <c r="T17"/>
      <c r="U17"/>
      <c r="V17"/>
      <c r="W17"/>
      <c r="X17"/>
      <c r="Y17"/>
      <c r="Z17"/>
      <c r="AA17"/>
      <c r="AB17"/>
      <c r="AC17"/>
      <c r="AD17"/>
      <c r="AE17"/>
      <c r="AF17"/>
      <c r="AG17"/>
      <c r="AH17"/>
      <c r="AI17"/>
      <c r="AJ17"/>
      <c r="AK17"/>
      <c r="AL17"/>
      <c r="AM17"/>
      <c r="AN17"/>
      <c r="AO17"/>
    </row>
    <row r="18" spans="1:41" x14ac:dyDescent="0.2">
      <c r="A18" s="20" t="s">
        <v>58</v>
      </c>
      <c r="B18" s="64">
        <v>77.900000000000006</v>
      </c>
      <c r="C18" s="29">
        <v>51.7</v>
      </c>
      <c r="D18" s="29">
        <v>26.2</v>
      </c>
      <c r="E18" s="29">
        <v>22.5</v>
      </c>
      <c r="F18" s="29">
        <v>22.3</v>
      </c>
      <c r="G18" s="29">
        <v>0.3</v>
      </c>
      <c r="H18" s="29">
        <v>46.6</v>
      </c>
      <c r="I18" s="29">
        <v>47</v>
      </c>
      <c r="J18" s="29">
        <v>-0.39999999999999858</v>
      </c>
      <c r="K18" s="29">
        <v>52</v>
      </c>
      <c r="L18" s="29">
        <v>42</v>
      </c>
      <c r="M18" s="29">
        <v>10</v>
      </c>
      <c r="N18" s="29">
        <v>35.799999999999997</v>
      </c>
      <c r="O18" s="29">
        <v>12.2</v>
      </c>
      <c r="P18" s="29">
        <v>0</v>
      </c>
      <c r="Q18" s="29">
        <v>89.6</v>
      </c>
      <c r="R18" s="29">
        <v>10.4</v>
      </c>
      <c r="S18" s="29">
        <v>0</v>
      </c>
      <c r="T18"/>
      <c r="U18"/>
      <c r="V18"/>
      <c r="W18"/>
      <c r="X18"/>
      <c r="Y18"/>
      <c r="Z18"/>
      <c r="AA18"/>
      <c r="AB18"/>
      <c r="AC18"/>
      <c r="AD18"/>
      <c r="AE18"/>
      <c r="AF18"/>
      <c r="AG18"/>
      <c r="AH18"/>
      <c r="AI18"/>
      <c r="AJ18"/>
      <c r="AK18"/>
      <c r="AL18"/>
      <c r="AM18"/>
      <c r="AN18"/>
      <c r="AO18"/>
    </row>
    <row r="19" spans="1:41" x14ac:dyDescent="0.2">
      <c r="A19" s="20" t="s">
        <v>48</v>
      </c>
      <c r="B19" s="64">
        <v>35.9</v>
      </c>
      <c r="C19" s="29">
        <v>24.5</v>
      </c>
      <c r="D19" s="29">
        <v>11.4</v>
      </c>
      <c r="E19" s="29">
        <v>23.7</v>
      </c>
      <c r="F19" s="29">
        <v>21.6</v>
      </c>
      <c r="G19" s="29">
        <v>2.1</v>
      </c>
      <c r="H19" s="29">
        <v>137.1</v>
      </c>
      <c r="I19" s="29">
        <v>97.2</v>
      </c>
      <c r="J19" s="29">
        <v>39.899999999999991</v>
      </c>
      <c r="K19" s="29">
        <v>24.1</v>
      </c>
      <c r="L19" s="29">
        <v>20.100000000000001</v>
      </c>
      <c r="M19" s="29">
        <v>4</v>
      </c>
      <c r="N19" s="29">
        <v>70.900000000000006</v>
      </c>
      <c r="O19" s="29">
        <v>5.5</v>
      </c>
      <c r="P19" s="29">
        <v>0</v>
      </c>
      <c r="Q19" s="29">
        <v>95.2</v>
      </c>
      <c r="R19" s="29">
        <v>5.3</v>
      </c>
      <c r="S19" s="29">
        <v>0</v>
      </c>
      <c r="T19"/>
      <c r="U19"/>
      <c r="V19"/>
      <c r="W19"/>
      <c r="X19"/>
      <c r="Y19"/>
      <c r="Z19"/>
      <c r="AA19"/>
      <c r="AB19"/>
      <c r="AC19"/>
      <c r="AD19"/>
      <c r="AE19"/>
      <c r="AF19"/>
      <c r="AG19"/>
      <c r="AH19"/>
      <c r="AI19"/>
      <c r="AJ19"/>
      <c r="AK19"/>
      <c r="AL19"/>
      <c r="AM19"/>
      <c r="AN19"/>
      <c r="AO19"/>
    </row>
    <row r="20" spans="1:41" x14ac:dyDescent="0.2">
      <c r="A20" s="20" t="s">
        <v>51</v>
      </c>
      <c r="B20" s="64">
        <v>78.8</v>
      </c>
      <c r="C20" s="29">
        <v>59.6</v>
      </c>
      <c r="D20" s="29">
        <v>19.2</v>
      </c>
      <c r="E20" s="29">
        <v>22.7</v>
      </c>
      <c r="F20" s="29">
        <v>21.9</v>
      </c>
      <c r="G20" s="29">
        <v>0.7</v>
      </c>
      <c r="H20" s="29">
        <v>36.6</v>
      </c>
      <c r="I20" s="29">
        <v>38.1</v>
      </c>
      <c r="J20" s="29">
        <v>-1.5</v>
      </c>
      <c r="K20" s="29">
        <v>40.4</v>
      </c>
      <c r="L20" s="29">
        <v>29.6</v>
      </c>
      <c r="M20" s="29">
        <v>10.8</v>
      </c>
      <c r="N20" s="29">
        <v>48.1</v>
      </c>
      <c r="O20" s="29">
        <v>11.5</v>
      </c>
      <c r="P20" s="29">
        <v>0</v>
      </c>
      <c r="Q20" s="29">
        <v>89.9</v>
      </c>
      <c r="R20" s="29">
        <v>10.1</v>
      </c>
      <c r="S20" s="29">
        <v>0</v>
      </c>
      <c r="T20"/>
      <c r="U20"/>
      <c r="V20"/>
      <c r="W20"/>
      <c r="X20"/>
      <c r="Y20"/>
      <c r="Z20"/>
      <c r="AA20"/>
      <c r="AB20"/>
      <c r="AC20"/>
      <c r="AD20"/>
      <c r="AE20"/>
      <c r="AF20"/>
      <c r="AG20"/>
      <c r="AH20"/>
      <c r="AI20"/>
      <c r="AJ20"/>
      <c r="AK20"/>
      <c r="AL20"/>
      <c r="AM20"/>
      <c r="AN20"/>
      <c r="AO20"/>
    </row>
    <row r="21" spans="1:41" x14ac:dyDescent="0.2">
      <c r="A21" s="20" t="s">
        <v>59</v>
      </c>
      <c r="B21" s="64"/>
      <c r="C21" s="29"/>
      <c r="D21" s="29"/>
      <c r="E21" s="29"/>
      <c r="F21" s="29"/>
      <c r="G21" s="29"/>
      <c r="H21" s="29"/>
      <c r="I21" s="29"/>
      <c r="J21" s="29">
        <v>0</v>
      </c>
      <c r="K21" s="29"/>
      <c r="L21" s="29"/>
      <c r="M21" s="29"/>
      <c r="N21" s="29"/>
      <c r="O21" s="29"/>
      <c r="P21" s="29">
        <v>0</v>
      </c>
      <c r="Q21" s="29"/>
      <c r="R21" s="29"/>
      <c r="S21" s="29">
        <v>0</v>
      </c>
      <c r="T21"/>
      <c r="U21"/>
      <c r="V21"/>
      <c r="W21"/>
      <c r="X21"/>
      <c r="Y21"/>
      <c r="Z21"/>
      <c r="AA21"/>
      <c r="AB21"/>
      <c r="AC21"/>
      <c r="AD21"/>
      <c r="AE21"/>
      <c r="AF21"/>
      <c r="AG21"/>
      <c r="AH21"/>
      <c r="AI21"/>
      <c r="AJ21"/>
      <c r="AK21"/>
      <c r="AL21"/>
      <c r="AM21"/>
      <c r="AN21"/>
      <c r="AO21"/>
    </row>
    <row r="22" spans="1:41" x14ac:dyDescent="0.2">
      <c r="A22" s="20" t="s">
        <v>52</v>
      </c>
      <c r="B22" s="64">
        <v>48.2</v>
      </c>
      <c r="C22" s="29">
        <v>30.6</v>
      </c>
      <c r="D22" s="29">
        <v>17.600000000000001</v>
      </c>
      <c r="E22" s="29">
        <v>17.7</v>
      </c>
      <c r="F22" s="29">
        <v>17.5</v>
      </c>
      <c r="G22" s="29">
        <v>0.2</v>
      </c>
      <c r="H22" s="29">
        <v>211.3</v>
      </c>
      <c r="I22" s="29">
        <v>177.2</v>
      </c>
      <c r="J22" s="29">
        <v>34.100000000000023</v>
      </c>
      <c r="K22" s="29">
        <v>49.3</v>
      </c>
      <c r="L22" s="29">
        <v>43</v>
      </c>
      <c r="M22" s="29">
        <v>6.2</v>
      </c>
      <c r="N22" s="29">
        <v>40.299999999999997</v>
      </c>
      <c r="O22" s="29">
        <v>10.4</v>
      </c>
      <c r="P22" s="29">
        <v>0</v>
      </c>
      <c r="Q22" s="29">
        <v>91</v>
      </c>
      <c r="R22" s="29">
        <v>9</v>
      </c>
      <c r="S22" s="29">
        <v>0</v>
      </c>
      <c r="T22"/>
      <c r="U22"/>
      <c r="V22"/>
      <c r="W22"/>
      <c r="X22"/>
      <c r="Y22"/>
      <c r="Z22"/>
      <c r="AA22"/>
      <c r="AB22"/>
      <c r="AC22"/>
      <c r="AD22"/>
      <c r="AE22"/>
      <c r="AF22"/>
      <c r="AG22"/>
      <c r="AH22"/>
      <c r="AI22"/>
      <c r="AJ22"/>
      <c r="AK22"/>
      <c r="AL22"/>
      <c r="AM22"/>
      <c r="AN22"/>
      <c r="AO22"/>
    </row>
    <row r="23" spans="1:41" x14ac:dyDescent="0.2">
      <c r="A23" s="20" t="s">
        <v>53</v>
      </c>
      <c r="B23" s="64">
        <v>68</v>
      </c>
      <c r="C23" s="29">
        <v>42.9</v>
      </c>
      <c r="D23" s="29">
        <v>25.1</v>
      </c>
      <c r="E23" s="29">
        <v>21.2</v>
      </c>
      <c r="F23" s="29">
        <v>20.9</v>
      </c>
      <c r="G23" s="29">
        <v>0.4</v>
      </c>
      <c r="H23" s="29">
        <v>93.8</v>
      </c>
      <c r="I23" s="29">
        <v>83</v>
      </c>
      <c r="J23" s="29">
        <v>10.799999999999997</v>
      </c>
      <c r="K23" s="29">
        <v>47.1</v>
      </c>
      <c r="L23" s="29">
        <v>36.700000000000003</v>
      </c>
      <c r="M23" s="29">
        <v>10.4</v>
      </c>
      <c r="N23" s="29">
        <v>43.3</v>
      </c>
      <c r="O23" s="29">
        <v>9.5</v>
      </c>
      <c r="P23" s="29">
        <v>0</v>
      </c>
      <c r="Q23" s="29">
        <v>89.7</v>
      </c>
      <c r="R23" s="29">
        <v>10.3</v>
      </c>
      <c r="S23" s="29">
        <v>0</v>
      </c>
      <c r="T23"/>
      <c r="U23"/>
      <c r="V23"/>
      <c r="W23"/>
      <c r="X23"/>
      <c r="Y23"/>
      <c r="Z23"/>
      <c r="AA23"/>
      <c r="AB23"/>
      <c r="AC23"/>
      <c r="AD23"/>
      <c r="AE23"/>
      <c r="AF23"/>
      <c r="AG23"/>
      <c r="AH23"/>
      <c r="AI23"/>
      <c r="AJ23"/>
      <c r="AK23"/>
      <c r="AL23"/>
      <c r="AM23"/>
      <c r="AN23"/>
      <c r="AO23"/>
    </row>
    <row r="24" spans="1:41" x14ac:dyDescent="0.2">
      <c r="A24" s="20" t="s">
        <v>60</v>
      </c>
      <c r="B24" s="64">
        <v>50</v>
      </c>
      <c r="C24" s="29">
        <v>31.8</v>
      </c>
      <c r="D24" s="29">
        <v>18.2</v>
      </c>
      <c r="E24" s="29">
        <v>21.6</v>
      </c>
      <c r="F24" s="29">
        <v>19.7</v>
      </c>
      <c r="G24" s="29">
        <v>1.9</v>
      </c>
      <c r="H24" s="29">
        <v>55.5</v>
      </c>
      <c r="I24" s="29">
        <v>27.1</v>
      </c>
      <c r="J24" s="29">
        <v>28.4</v>
      </c>
      <c r="K24" s="29">
        <v>35</v>
      </c>
      <c r="L24" s="29">
        <v>27.9</v>
      </c>
      <c r="M24" s="29">
        <v>7.1</v>
      </c>
      <c r="N24" s="29">
        <v>58.2</v>
      </c>
      <c r="O24" s="29">
        <v>6.8</v>
      </c>
      <c r="P24" s="29">
        <v>0</v>
      </c>
      <c r="Q24" s="29">
        <v>92.6</v>
      </c>
      <c r="R24" s="29">
        <v>7.4</v>
      </c>
      <c r="S24" s="29">
        <v>0</v>
      </c>
      <c r="T24"/>
      <c r="U24"/>
      <c r="V24"/>
      <c r="W24"/>
      <c r="X24"/>
      <c r="Y24"/>
      <c r="Z24"/>
      <c r="AA24"/>
      <c r="AB24"/>
      <c r="AC24"/>
      <c r="AD24"/>
      <c r="AE24"/>
      <c r="AF24"/>
      <c r="AG24"/>
      <c r="AH24"/>
      <c r="AI24"/>
      <c r="AJ24"/>
      <c r="AK24"/>
      <c r="AL24"/>
      <c r="AM24"/>
      <c r="AN24"/>
      <c r="AO24"/>
    </row>
    <row r="25" spans="1:41" x14ac:dyDescent="0.2">
      <c r="A25" s="20" t="s">
        <v>55</v>
      </c>
      <c r="B25" s="64">
        <v>81.8</v>
      </c>
      <c r="C25" s="29">
        <v>64.2</v>
      </c>
      <c r="D25" s="29">
        <v>17.600000000000001</v>
      </c>
      <c r="E25" s="29">
        <v>20.7</v>
      </c>
      <c r="F25" s="29">
        <v>20.100000000000001</v>
      </c>
      <c r="G25" s="29">
        <v>0.6</v>
      </c>
      <c r="H25" s="29">
        <v>49.6</v>
      </c>
      <c r="I25" s="29">
        <v>52</v>
      </c>
      <c r="J25" s="29">
        <v>-2.3999999999999986</v>
      </c>
      <c r="K25" s="29">
        <v>46.6</v>
      </c>
      <c r="L25" s="29">
        <v>36</v>
      </c>
      <c r="M25" s="29">
        <v>10.6</v>
      </c>
      <c r="N25" s="29">
        <v>40.200000000000003</v>
      </c>
      <c r="O25" s="29">
        <v>13.2</v>
      </c>
      <c r="P25" s="29">
        <v>0</v>
      </c>
      <c r="Q25" s="29">
        <v>86.6</v>
      </c>
      <c r="R25" s="29">
        <v>13.5</v>
      </c>
      <c r="S25" s="29">
        <v>0</v>
      </c>
      <c r="T25"/>
      <c r="U25"/>
      <c r="V25"/>
      <c r="W25"/>
      <c r="X25"/>
      <c r="Y25"/>
      <c r="Z25"/>
      <c r="AA25"/>
      <c r="AB25"/>
      <c r="AC25"/>
      <c r="AD25"/>
      <c r="AE25"/>
      <c r="AF25"/>
      <c r="AG25"/>
      <c r="AH25"/>
      <c r="AI25"/>
      <c r="AJ25"/>
      <c r="AK25"/>
      <c r="AL25"/>
      <c r="AM25"/>
      <c r="AN25"/>
      <c r="AO25"/>
    </row>
    <row r="26" spans="1:41" x14ac:dyDescent="0.2">
      <c r="A26" s="20" t="s">
        <v>49</v>
      </c>
      <c r="B26" s="64">
        <v>77.3</v>
      </c>
      <c r="C26" s="29">
        <v>56.9</v>
      </c>
      <c r="D26" s="29">
        <v>20.399999999999999</v>
      </c>
      <c r="E26" s="29">
        <v>21.5</v>
      </c>
      <c r="F26" s="29">
        <v>20.100000000000001</v>
      </c>
      <c r="G26" s="29">
        <v>1.4</v>
      </c>
      <c r="H26" s="29">
        <v>40.9</v>
      </c>
      <c r="I26" s="29">
        <v>39.700000000000003</v>
      </c>
      <c r="J26" s="29">
        <v>1.1999999999999957</v>
      </c>
      <c r="K26" s="29">
        <v>47.8</v>
      </c>
      <c r="L26" s="29">
        <v>36.9</v>
      </c>
      <c r="M26" s="29">
        <v>10.8</v>
      </c>
      <c r="N26" s="29">
        <v>42.4</v>
      </c>
      <c r="O26" s="29">
        <v>9.8000000000000007</v>
      </c>
      <c r="P26" s="29">
        <v>0</v>
      </c>
      <c r="Q26" s="29">
        <v>91</v>
      </c>
      <c r="R26" s="29">
        <v>9</v>
      </c>
      <c r="S26" s="29">
        <v>0</v>
      </c>
      <c r="T26"/>
      <c r="U26"/>
      <c r="V26"/>
      <c r="W26"/>
      <c r="X26"/>
      <c r="Y26"/>
      <c r="Z26"/>
      <c r="AA26"/>
      <c r="AB26"/>
      <c r="AC26"/>
      <c r="AD26"/>
      <c r="AE26"/>
      <c r="AF26"/>
      <c r="AG26"/>
      <c r="AH26"/>
      <c r="AI26"/>
      <c r="AJ26"/>
      <c r="AK26"/>
      <c r="AL26"/>
      <c r="AM26"/>
      <c r="AN26"/>
      <c r="AO26"/>
    </row>
    <row r="27" spans="1:41" x14ac:dyDescent="0.2">
      <c r="A27" s="20" t="s">
        <v>57</v>
      </c>
      <c r="B27" s="64">
        <v>68.5</v>
      </c>
      <c r="C27" s="29">
        <v>43.7</v>
      </c>
      <c r="D27" s="29">
        <v>24.8</v>
      </c>
      <c r="E27" s="29">
        <v>28.3</v>
      </c>
      <c r="F27" s="29">
        <v>27</v>
      </c>
      <c r="G27" s="29">
        <v>1.3</v>
      </c>
      <c r="H27" s="29">
        <v>53</v>
      </c>
      <c r="I27" s="29">
        <v>49.9</v>
      </c>
      <c r="J27" s="29">
        <v>3.1000000000000014</v>
      </c>
      <c r="K27" s="29">
        <v>45.4</v>
      </c>
      <c r="L27" s="29">
        <v>37.9</v>
      </c>
      <c r="M27" s="29">
        <v>7.5</v>
      </c>
      <c r="N27" s="29">
        <v>34.9</v>
      </c>
      <c r="O27" s="29">
        <v>19.7</v>
      </c>
      <c r="P27" s="29">
        <v>0</v>
      </c>
      <c r="Q27" s="29">
        <v>89.1</v>
      </c>
      <c r="R27" s="29">
        <v>10.9</v>
      </c>
      <c r="S27" s="29">
        <v>0</v>
      </c>
      <c r="T27"/>
      <c r="U27"/>
      <c r="V27"/>
      <c r="W27"/>
      <c r="X27"/>
      <c r="Y27"/>
      <c r="Z27"/>
      <c r="AA27"/>
      <c r="AB27"/>
      <c r="AC27"/>
      <c r="AD27"/>
      <c r="AE27"/>
      <c r="AF27"/>
      <c r="AG27"/>
      <c r="AH27"/>
      <c r="AI27"/>
      <c r="AJ27"/>
      <c r="AK27"/>
      <c r="AL27"/>
      <c r="AM27"/>
      <c r="AN27"/>
      <c r="AO27"/>
    </row>
    <row r="28" spans="1:41" x14ac:dyDescent="0.2">
      <c r="A28" s="20" t="s">
        <v>61</v>
      </c>
      <c r="B28" s="64">
        <v>61.8</v>
      </c>
      <c r="C28" s="29">
        <v>50.4</v>
      </c>
      <c r="D28" s="29">
        <v>11.4</v>
      </c>
      <c r="E28" s="29">
        <v>24.5</v>
      </c>
      <c r="F28" s="29">
        <v>26.3</v>
      </c>
      <c r="G28" s="29">
        <v>-1.7</v>
      </c>
      <c r="H28" s="29">
        <v>76.900000000000006</v>
      </c>
      <c r="I28" s="29">
        <v>63.2</v>
      </c>
      <c r="J28" s="29">
        <v>13.700000000000003</v>
      </c>
      <c r="K28" s="29">
        <v>58.5</v>
      </c>
      <c r="L28" s="29">
        <v>48.9</v>
      </c>
      <c r="M28" s="29">
        <v>9.5</v>
      </c>
      <c r="N28" s="29">
        <v>39.299999999999997</v>
      </c>
      <c r="O28" s="29">
        <v>2.2000000000000002</v>
      </c>
      <c r="P28" s="29">
        <v>0</v>
      </c>
      <c r="Q28" s="29">
        <v>97.3</v>
      </c>
      <c r="R28" s="29">
        <v>2.7</v>
      </c>
      <c r="S28" s="29">
        <v>0</v>
      </c>
      <c r="T28"/>
      <c r="U28"/>
      <c r="V28"/>
      <c r="W28"/>
      <c r="X28"/>
      <c r="Y28"/>
      <c r="Z28"/>
      <c r="AA28"/>
      <c r="AB28"/>
      <c r="AC28"/>
      <c r="AD28"/>
      <c r="AE28"/>
      <c r="AF28"/>
      <c r="AG28"/>
      <c r="AH28"/>
      <c r="AI28"/>
      <c r="AJ28"/>
      <c r="AK28"/>
      <c r="AL28"/>
      <c r="AM28"/>
      <c r="AN28"/>
      <c r="AO28"/>
    </row>
    <row r="29" spans="1:41" x14ac:dyDescent="0.2">
      <c r="A29" s="20" t="s">
        <v>62</v>
      </c>
      <c r="B29" s="64"/>
      <c r="C29" s="29"/>
      <c r="D29" s="29"/>
      <c r="E29" s="29"/>
      <c r="F29" s="29"/>
      <c r="G29" s="29"/>
      <c r="H29" s="29"/>
      <c r="I29" s="29"/>
      <c r="J29" s="29">
        <v>0</v>
      </c>
      <c r="K29" s="29"/>
      <c r="L29" s="29"/>
      <c r="M29" s="29"/>
      <c r="N29" s="29"/>
      <c r="O29" s="29"/>
      <c r="P29" s="29">
        <v>0</v>
      </c>
      <c r="Q29" s="29"/>
      <c r="R29" s="29"/>
      <c r="S29" s="29">
        <v>0</v>
      </c>
      <c r="T29"/>
      <c r="U29"/>
      <c r="V29"/>
      <c r="W29"/>
      <c r="X29"/>
      <c r="Y29"/>
      <c r="Z29"/>
      <c r="AA29"/>
      <c r="AB29"/>
      <c r="AC29"/>
      <c r="AD29"/>
      <c r="AE29"/>
      <c r="AF29"/>
    </row>
    <row r="30" spans="1:41" x14ac:dyDescent="0.2">
      <c r="A30" s="20" t="s">
        <v>110</v>
      </c>
      <c r="B30" s="64">
        <v>88.6</v>
      </c>
      <c r="C30" s="29">
        <v>68.5</v>
      </c>
      <c r="D30" s="29">
        <v>20.100000000000001</v>
      </c>
      <c r="E30" s="29">
        <v>21.1</v>
      </c>
      <c r="F30" s="29">
        <v>13.7</v>
      </c>
      <c r="G30" s="29">
        <v>7.5</v>
      </c>
      <c r="H30" s="29">
        <v>49.1</v>
      </c>
      <c r="I30" s="29">
        <v>58.9</v>
      </c>
      <c r="J30" s="29">
        <v>-9.7999999999999972</v>
      </c>
      <c r="K30" s="29">
        <v>34.9</v>
      </c>
      <c r="L30" s="29">
        <v>27</v>
      </c>
      <c r="M30" s="29">
        <v>7.9</v>
      </c>
      <c r="N30" s="29">
        <v>52.5</v>
      </c>
      <c r="O30" s="29">
        <v>12.6</v>
      </c>
      <c r="P30" s="29">
        <v>0</v>
      </c>
      <c r="Q30" s="29">
        <v>87.9</v>
      </c>
      <c r="R30" s="29">
        <v>12.1</v>
      </c>
      <c r="S30" s="29">
        <v>0</v>
      </c>
      <c r="T30"/>
      <c r="U30"/>
      <c r="V30"/>
      <c r="W30"/>
      <c r="X30"/>
      <c r="Y30"/>
      <c r="Z30"/>
      <c r="AA30"/>
      <c r="AB30"/>
      <c r="AC30"/>
      <c r="AD30"/>
      <c r="AE30"/>
      <c r="AF30"/>
    </row>
    <row r="31" spans="1:41" x14ac:dyDescent="0.2">
      <c r="A31" s="20" t="s">
        <v>165</v>
      </c>
      <c r="B31" s="64"/>
      <c r="C31" s="29">
        <v>68</v>
      </c>
      <c r="D31" s="29">
        <v>13.7</v>
      </c>
      <c r="E31" s="29">
        <v>22.1</v>
      </c>
      <c r="F31" s="29">
        <v>21.5</v>
      </c>
      <c r="G31" s="29">
        <v>0.6</v>
      </c>
      <c r="H31" s="29">
        <v>11.600000000000001</v>
      </c>
      <c r="I31" s="29">
        <v>15.4</v>
      </c>
      <c r="J31" s="29">
        <v>-3.7999999999999989</v>
      </c>
      <c r="K31" s="29">
        <v>52.2</v>
      </c>
      <c r="L31" s="29">
        <v>43.2</v>
      </c>
      <c r="M31" s="29">
        <v>9</v>
      </c>
      <c r="N31" s="29">
        <v>41.3</v>
      </c>
      <c r="O31" s="29">
        <v>6.5</v>
      </c>
      <c r="P31" s="29">
        <v>0</v>
      </c>
      <c r="Q31" s="29"/>
      <c r="R31" s="29"/>
      <c r="S31" s="29">
        <v>0</v>
      </c>
      <c r="T31"/>
      <c r="U31"/>
      <c r="V31"/>
      <c r="W31"/>
      <c r="X31"/>
      <c r="Y31"/>
      <c r="Z31"/>
      <c r="AA31"/>
      <c r="AB31"/>
      <c r="AC31"/>
      <c r="AD31"/>
      <c r="AE31"/>
      <c r="AF31"/>
    </row>
    <row r="32" spans="1:41" x14ac:dyDescent="0.2">
      <c r="B32" s="106"/>
      <c r="C32" s="35"/>
      <c r="D32" s="35"/>
      <c r="E32" s="35"/>
      <c r="F32" s="35"/>
      <c r="G32" s="35"/>
      <c r="H32" s="35"/>
      <c r="I32" s="35"/>
      <c r="J32" s="35"/>
      <c r="K32" s="35"/>
      <c r="L32" s="35"/>
      <c r="M32" s="35"/>
      <c r="N32" s="35"/>
      <c r="O32" s="35"/>
      <c r="P32" s="35"/>
      <c r="Q32"/>
      <c r="R32"/>
      <c r="S32"/>
      <c r="T32"/>
      <c r="U32"/>
      <c r="V32"/>
      <c r="W32"/>
      <c r="X32"/>
      <c r="Y32"/>
      <c r="Z32"/>
      <c r="AA32"/>
      <c r="AB32"/>
      <c r="AC32"/>
      <c r="AD32"/>
      <c r="AE32"/>
      <c r="AF32"/>
    </row>
    <row r="33" spans="1:32" x14ac:dyDescent="0.2">
      <c r="B33" s="106"/>
      <c r="C33" s="35"/>
      <c r="D33" s="35"/>
      <c r="E33" s="35"/>
      <c r="F33" s="35"/>
      <c r="G33" s="35"/>
      <c r="H33" s="35"/>
      <c r="I33" s="35"/>
      <c r="J33" s="35"/>
      <c r="K33" s="35"/>
      <c r="L33" s="35"/>
      <c r="M33" s="35"/>
      <c r="N33" s="35"/>
      <c r="O33" s="35"/>
      <c r="P33" s="35"/>
      <c r="Q33"/>
      <c r="R33"/>
      <c r="S33"/>
      <c r="T33"/>
      <c r="U33"/>
      <c r="V33"/>
      <c r="W33"/>
      <c r="X33"/>
      <c r="Y33"/>
      <c r="Z33"/>
      <c r="AA33"/>
      <c r="AB33"/>
      <c r="AC33"/>
      <c r="AD33"/>
      <c r="AE33"/>
      <c r="AF33"/>
    </row>
    <row r="34" spans="1:32" x14ac:dyDescent="0.2">
      <c r="B34" s="106"/>
      <c r="C34" s="35"/>
      <c r="D34" s="35"/>
      <c r="E34" s="35"/>
      <c r="F34" s="35"/>
      <c r="G34" s="35"/>
      <c r="H34" s="35"/>
      <c r="I34" s="35"/>
      <c r="J34" s="35"/>
      <c r="K34" s="35"/>
      <c r="L34" s="35"/>
      <c r="M34" s="35"/>
      <c r="N34" s="35"/>
      <c r="O34" s="35"/>
      <c r="P34" s="35"/>
      <c r="Q34"/>
      <c r="R34"/>
      <c r="S34"/>
      <c r="T34"/>
      <c r="U34"/>
      <c r="V34"/>
      <c r="W34"/>
      <c r="X34"/>
      <c r="Y34"/>
      <c r="Z34"/>
      <c r="AA34"/>
      <c r="AB34"/>
      <c r="AC34"/>
      <c r="AD34"/>
      <c r="AE34"/>
      <c r="AF34"/>
    </row>
    <row r="35" spans="1:32" x14ac:dyDescent="0.2">
      <c r="B35" s="106"/>
      <c r="C35" s="35"/>
      <c r="D35" s="35"/>
      <c r="E35" s="35"/>
      <c r="F35" s="35"/>
      <c r="G35" s="35"/>
      <c r="H35" s="35"/>
      <c r="I35" s="35"/>
      <c r="J35" s="35"/>
      <c r="K35" s="35"/>
      <c r="L35" s="35"/>
      <c r="M35" s="35"/>
      <c r="N35" s="35"/>
      <c r="O35" s="35"/>
      <c r="P35" s="35"/>
      <c r="Q35"/>
      <c r="R35"/>
      <c r="S35"/>
      <c r="T35"/>
      <c r="U35"/>
      <c r="V35"/>
      <c r="W35"/>
      <c r="X35"/>
      <c r="Y35"/>
      <c r="Z35"/>
      <c r="AA35"/>
      <c r="AB35"/>
      <c r="AC35"/>
      <c r="AD35"/>
      <c r="AE35"/>
      <c r="AF35"/>
    </row>
    <row r="36" spans="1:32" x14ac:dyDescent="0.2">
      <c r="B36" s="106"/>
      <c r="C36" s="35"/>
      <c r="D36" s="35"/>
      <c r="E36" s="35"/>
      <c r="F36" s="35"/>
      <c r="G36" s="35"/>
      <c r="H36" s="35"/>
      <c r="I36" s="35"/>
      <c r="J36" s="35"/>
      <c r="K36" s="35"/>
      <c r="L36" s="35"/>
      <c r="M36" s="35"/>
      <c r="N36" s="35"/>
      <c r="O36" s="35"/>
      <c r="P36" s="35"/>
      <c r="Q36"/>
      <c r="R36"/>
      <c r="S36"/>
      <c r="T36"/>
      <c r="U36"/>
      <c r="V36"/>
      <c r="W36"/>
      <c r="X36"/>
      <c r="Y36"/>
      <c r="Z36"/>
      <c r="AA36"/>
      <c r="AB36"/>
      <c r="AC36"/>
      <c r="AD36"/>
      <c r="AE36"/>
      <c r="AF36"/>
    </row>
    <row r="37" spans="1:32" x14ac:dyDescent="0.2">
      <c r="A37"/>
      <c r="B37"/>
      <c r="C37"/>
      <c r="D37"/>
    </row>
    <row r="38" spans="1:32" x14ac:dyDescent="0.2">
      <c r="A38" s="63" t="s">
        <v>75</v>
      </c>
      <c r="B38" s="20"/>
      <c r="C38"/>
      <c r="D38"/>
      <c r="E38"/>
      <c r="F38"/>
      <c r="G38"/>
      <c r="H38"/>
      <c r="I38"/>
      <c r="J38"/>
      <c r="K38"/>
      <c r="L38"/>
      <c r="M38"/>
      <c r="N38"/>
      <c r="O38"/>
      <c r="P38"/>
    </row>
    <row r="39" spans="1:32" ht="16" x14ac:dyDescent="0.2">
      <c r="A39" s="63" t="s">
        <v>73</v>
      </c>
      <c r="B39" s="20" t="s">
        <v>193</v>
      </c>
      <c r="C39"/>
      <c r="D39"/>
      <c r="E39"/>
      <c r="F39"/>
      <c r="I39" s="26" t="s">
        <v>75</v>
      </c>
      <c r="J39" s="26" t="s">
        <v>73</v>
      </c>
      <c r="K39" s="27"/>
      <c r="L39"/>
      <c r="M39"/>
      <c r="N39"/>
      <c r="O39"/>
      <c r="P39"/>
    </row>
    <row r="40" spans="1:32" ht="32" x14ac:dyDescent="0.2">
      <c r="A40" s="20" t="s">
        <v>9</v>
      </c>
      <c r="B40" s="64">
        <v>24.5</v>
      </c>
      <c r="C40"/>
      <c r="D40"/>
      <c r="E40"/>
      <c r="F40"/>
      <c r="I40" s="26" t="s">
        <v>72</v>
      </c>
      <c r="J40" s="27" t="s">
        <v>9</v>
      </c>
      <c r="K40" s="27" t="s">
        <v>6</v>
      </c>
      <c r="L40"/>
      <c r="M40"/>
      <c r="N40"/>
      <c r="O40"/>
      <c r="P40"/>
    </row>
    <row r="41" spans="1:32" ht="16" x14ac:dyDescent="0.2">
      <c r="A41" s="20" t="s">
        <v>6</v>
      </c>
      <c r="B41" s="64">
        <v>11.4</v>
      </c>
      <c r="C41"/>
      <c r="D41"/>
      <c r="E41"/>
      <c r="F41"/>
      <c r="I41" s="27" t="s">
        <v>110</v>
      </c>
      <c r="J41" s="29">
        <v>68.5</v>
      </c>
      <c r="K41" s="29">
        <v>20.100000000000001</v>
      </c>
      <c r="L41"/>
      <c r="M41"/>
      <c r="N41"/>
      <c r="O41"/>
      <c r="P41"/>
    </row>
    <row r="42" spans="1:32" ht="16" x14ac:dyDescent="0.2">
      <c r="A42" s="20" t="s">
        <v>14</v>
      </c>
      <c r="B42" s="64">
        <v>21.6</v>
      </c>
      <c r="C42"/>
      <c r="D42"/>
      <c r="E42"/>
      <c r="F42"/>
      <c r="I42" s="27" t="s">
        <v>165</v>
      </c>
      <c r="J42" s="29">
        <v>68</v>
      </c>
      <c r="K42" s="29">
        <v>13.7</v>
      </c>
      <c r="L42"/>
      <c r="M42"/>
      <c r="N42"/>
      <c r="O42"/>
      <c r="P42"/>
    </row>
    <row r="43" spans="1:32" ht="16" x14ac:dyDescent="0.2">
      <c r="A43" s="20" t="s">
        <v>15</v>
      </c>
      <c r="B43" s="64">
        <v>2.1</v>
      </c>
      <c r="C43"/>
      <c r="D43"/>
      <c r="E43"/>
      <c r="F43"/>
      <c r="I43" s="27" t="s">
        <v>55</v>
      </c>
      <c r="J43" s="29">
        <v>64.2</v>
      </c>
      <c r="K43" s="29">
        <v>17.600000000000001</v>
      </c>
      <c r="L43"/>
      <c r="M43"/>
      <c r="N43"/>
      <c r="O43"/>
      <c r="P43"/>
    </row>
    <row r="44" spans="1:32" ht="16" x14ac:dyDescent="0.2">
      <c r="A44" s="20" t="s">
        <v>112</v>
      </c>
      <c r="B44" s="64">
        <v>39.899999999999991</v>
      </c>
      <c r="C44"/>
      <c r="D44"/>
      <c r="E44"/>
      <c r="F44"/>
      <c r="I44" s="27" t="s">
        <v>51</v>
      </c>
      <c r="J44" s="29">
        <v>59.6</v>
      </c>
      <c r="K44" s="29">
        <v>19.2</v>
      </c>
      <c r="L44"/>
      <c r="M44"/>
      <c r="N44"/>
      <c r="O44"/>
      <c r="P44"/>
    </row>
    <row r="45" spans="1:32" ht="16" x14ac:dyDescent="0.2">
      <c r="A45"/>
      <c r="B45"/>
      <c r="C45"/>
      <c r="D45"/>
      <c r="E45"/>
      <c r="F45"/>
      <c r="I45" s="27" t="s">
        <v>49</v>
      </c>
      <c r="J45" s="29">
        <v>56.9</v>
      </c>
      <c r="K45" s="29">
        <v>20.399999999999999</v>
      </c>
      <c r="L45"/>
      <c r="M45"/>
      <c r="N45"/>
      <c r="O45"/>
      <c r="P45"/>
    </row>
    <row r="46" spans="1:32" ht="16" x14ac:dyDescent="0.2">
      <c r="A46"/>
      <c r="B46"/>
      <c r="C46"/>
      <c r="D46"/>
      <c r="E46"/>
      <c r="F46"/>
      <c r="I46" s="27" t="s">
        <v>50</v>
      </c>
      <c r="J46" s="29">
        <v>53.4</v>
      </c>
      <c r="K46" s="29">
        <v>24</v>
      </c>
      <c r="L46"/>
      <c r="M46"/>
      <c r="N46"/>
      <c r="O46"/>
      <c r="P46"/>
    </row>
    <row r="47" spans="1:32" ht="32" x14ac:dyDescent="0.2">
      <c r="A47"/>
      <c r="B47"/>
      <c r="C47"/>
      <c r="D47"/>
      <c r="E47"/>
      <c r="F47"/>
      <c r="I47" s="27" t="s">
        <v>42</v>
      </c>
      <c r="J47" s="29">
        <v>52.2</v>
      </c>
      <c r="K47" s="29">
        <v>21.3</v>
      </c>
      <c r="L47"/>
      <c r="M47"/>
      <c r="N47"/>
      <c r="O47"/>
      <c r="P47"/>
    </row>
    <row r="48" spans="1:32" ht="16" x14ac:dyDescent="0.2">
      <c r="A48"/>
      <c r="B48"/>
      <c r="C48"/>
      <c r="D48"/>
      <c r="E48"/>
      <c r="F48"/>
      <c r="I48" s="27" t="s">
        <v>56</v>
      </c>
      <c r="J48" s="29">
        <v>51.5</v>
      </c>
      <c r="K48" s="29">
        <v>24</v>
      </c>
      <c r="L48"/>
      <c r="M48"/>
      <c r="N48"/>
      <c r="O48"/>
      <c r="P48"/>
    </row>
    <row r="49" spans="1:16" ht="16" x14ac:dyDescent="0.2">
      <c r="A49" s="63" t="s">
        <v>75</v>
      </c>
      <c r="B49" s="63" t="s">
        <v>72</v>
      </c>
      <c r="C49" s="27"/>
      <c r="D49" s="27"/>
      <c r="E49" s="27"/>
      <c r="F49" s="27"/>
      <c r="I49" s="27" t="s">
        <v>54</v>
      </c>
      <c r="J49" s="29">
        <v>51.2</v>
      </c>
      <c r="K49" s="29">
        <v>20.6</v>
      </c>
      <c r="L49"/>
      <c r="M49"/>
      <c r="N49"/>
      <c r="O49"/>
      <c r="P49"/>
    </row>
    <row r="50" spans="1:16" ht="16" x14ac:dyDescent="0.2">
      <c r="A50" s="63" t="s">
        <v>73</v>
      </c>
      <c r="B50" s="20" t="s">
        <v>51</v>
      </c>
      <c r="C50" s="27" t="s">
        <v>50</v>
      </c>
      <c r="D50" s="27" t="s">
        <v>47</v>
      </c>
      <c r="E50" s="27" t="s">
        <v>49</v>
      </c>
      <c r="F50" s="27" t="s">
        <v>165</v>
      </c>
      <c r="I50" s="27" t="s">
        <v>47</v>
      </c>
      <c r="J50" s="29">
        <v>51.1</v>
      </c>
      <c r="K50" s="29">
        <v>21.9</v>
      </c>
      <c r="L50"/>
      <c r="M50"/>
      <c r="N50"/>
      <c r="O50"/>
      <c r="P50"/>
    </row>
    <row r="51" spans="1:16" ht="16" x14ac:dyDescent="0.2">
      <c r="A51" s="20" t="s">
        <v>9</v>
      </c>
      <c r="B51" s="64">
        <v>59.6</v>
      </c>
      <c r="C51" s="29">
        <v>53.4</v>
      </c>
      <c r="D51" s="29">
        <v>51.1</v>
      </c>
      <c r="E51" s="29">
        <v>56.9</v>
      </c>
      <c r="F51" s="29">
        <v>68</v>
      </c>
      <c r="I51" s="27" t="s">
        <v>45</v>
      </c>
      <c r="J51" s="29">
        <v>50.7</v>
      </c>
      <c r="K51" s="29">
        <v>23.8</v>
      </c>
      <c r="L51"/>
      <c r="M51"/>
      <c r="N51"/>
      <c r="O51"/>
      <c r="P51"/>
    </row>
    <row r="52" spans="1:16" ht="16" x14ac:dyDescent="0.2">
      <c r="A52" s="20" t="s">
        <v>6</v>
      </c>
      <c r="B52" s="64">
        <v>19.2</v>
      </c>
      <c r="C52" s="29">
        <v>24</v>
      </c>
      <c r="D52" s="29">
        <v>21.9</v>
      </c>
      <c r="E52" s="29">
        <v>20.399999999999999</v>
      </c>
      <c r="F52" s="29">
        <v>13.7</v>
      </c>
      <c r="I52" s="27" t="s">
        <v>57</v>
      </c>
      <c r="J52" s="29">
        <v>43.7</v>
      </c>
      <c r="K52" s="29">
        <v>24.8</v>
      </c>
      <c r="L52"/>
      <c r="M52"/>
      <c r="N52"/>
      <c r="O52"/>
      <c r="P52"/>
    </row>
    <row r="53" spans="1:16" ht="16" x14ac:dyDescent="0.2">
      <c r="A53" s="20" t="s">
        <v>14</v>
      </c>
      <c r="B53" s="64">
        <v>21.9</v>
      </c>
      <c r="C53" s="29">
        <v>25.2</v>
      </c>
      <c r="D53" s="29">
        <v>22.1</v>
      </c>
      <c r="E53" s="29">
        <v>20.100000000000001</v>
      </c>
      <c r="F53" s="29">
        <v>21.5</v>
      </c>
      <c r="I53" s="27" t="s">
        <v>46</v>
      </c>
      <c r="J53" s="29">
        <v>43.2</v>
      </c>
      <c r="K53" s="29">
        <v>21.8</v>
      </c>
      <c r="L53"/>
      <c r="M53"/>
      <c r="N53"/>
      <c r="O53"/>
      <c r="P53"/>
    </row>
    <row r="54" spans="1:16" ht="16" x14ac:dyDescent="0.2">
      <c r="A54" s="20" t="s">
        <v>15</v>
      </c>
      <c r="B54" s="64">
        <v>0.7</v>
      </c>
      <c r="C54" s="29">
        <v>1.3</v>
      </c>
      <c r="D54" s="29">
        <v>2.9</v>
      </c>
      <c r="E54" s="29">
        <v>1.4</v>
      </c>
      <c r="F54" s="29">
        <v>0.6</v>
      </c>
      <c r="I54" s="27" t="s">
        <v>53</v>
      </c>
      <c r="J54" s="29">
        <v>42.9</v>
      </c>
      <c r="K54" s="29">
        <v>25.1</v>
      </c>
      <c r="L54"/>
      <c r="M54"/>
      <c r="N54"/>
      <c r="O54"/>
      <c r="P54"/>
    </row>
    <row r="55" spans="1:16" ht="16" x14ac:dyDescent="0.2">
      <c r="A55" s="20" t="s">
        <v>112</v>
      </c>
      <c r="B55" s="64">
        <v>-1.5</v>
      </c>
      <c r="C55" s="29">
        <v>-3.8999999999999986</v>
      </c>
      <c r="D55" s="29">
        <v>1.8999999999999986</v>
      </c>
      <c r="E55" s="29">
        <v>1.1999999999999957</v>
      </c>
      <c r="F55" s="29">
        <v>-3.7999999999999989</v>
      </c>
      <c r="I55" s="27" t="s">
        <v>52</v>
      </c>
      <c r="J55" s="29">
        <v>30.6</v>
      </c>
      <c r="K55" s="29">
        <v>17.600000000000001</v>
      </c>
      <c r="L55"/>
      <c r="M55"/>
      <c r="N55"/>
      <c r="O55"/>
      <c r="P55"/>
    </row>
    <row r="56" spans="1:16" ht="16" x14ac:dyDescent="0.2">
      <c r="A56"/>
      <c r="B56"/>
      <c r="C56"/>
      <c r="D56"/>
      <c r="E56"/>
      <c r="F56"/>
      <c r="I56" s="27" t="s">
        <v>48</v>
      </c>
      <c r="J56" s="29">
        <v>24.5</v>
      </c>
      <c r="K56" s="29">
        <v>11.4</v>
      </c>
      <c r="L56"/>
      <c r="M56"/>
      <c r="N56"/>
      <c r="O56"/>
      <c r="P56"/>
    </row>
    <row r="57" spans="1:16" x14ac:dyDescent="0.2">
      <c r="A57"/>
      <c r="B57"/>
      <c r="C57"/>
      <c r="D57"/>
      <c r="E57"/>
      <c r="F57"/>
      <c r="G57"/>
      <c r="H57"/>
      <c r="I57"/>
      <c r="J57"/>
      <c r="K57"/>
      <c r="L57"/>
      <c r="M57"/>
      <c r="N57"/>
      <c r="O57"/>
      <c r="P57"/>
    </row>
    <row r="58" spans="1:16" x14ac:dyDescent="0.2">
      <c r="A58"/>
      <c r="B58"/>
      <c r="C58"/>
      <c r="D58"/>
      <c r="E58"/>
      <c r="F58"/>
      <c r="G58"/>
      <c r="H58"/>
      <c r="I58"/>
      <c r="J58"/>
      <c r="K58"/>
      <c r="L58"/>
      <c r="M58"/>
      <c r="N58"/>
      <c r="O58"/>
      <c r="P58"/>
    </row>
    <row r="59" spans="1:16" x14ac:dyDescent="0.2">
      <c r="A59"/>
      <c r="B59"/>
      <c r="C59"/>
      <c r="D59"/>
      <c r="E59"/>
      <c r="F59"/>
      <c r="G59"/>
      <c r="H59"/>
      <c r="I59"/>
      <c r="J59"/>
      <c r="K59"/>
      <c r="L59"/>
      <c r="M59"/>
      <c r="N59"/>
      <c r="O59"/>
      <c r="P59"/>
    </row>
    <row r="60" spans="1:16" x14ac:dyDescent="0.2">
      <c r="A60"/>
      <c r="B60"/>
      <c r="C60"/>
      <c r="D60"/>
      <c r="E60"/>
      <c r="F60"/>
      <c r="G60"/>
      <c r="H60"/>
      <c r="I60"/>
      <c r="J60"/>
      <c r="K60"/>
      <c r="L60"/>
      <c r="M60"/>
      <c r="N60"/>
      <c r="O60"/>
      <c r="P60"/>
    </row>
    <row r="61" spans="1:16" x14ac:dyDescent="0.2">
      <c r="A61"/>
      <c r="B61"/>
      <c r="C61"/>
      <c r="D61"/>
      <c r="E61"/>
      <c r="F61"/>
      <c r="G61"/>
      <c r="H61"/>
      <c r="I61"/>
      <c r="J61"/>
      <c r="K61"/>
      <c r="L61"/>
      <c r="M61"/>
      <c r="N61"/>
      <c r="O61"/>
      <c r="P61"/>
    </row>
    <row r="62" spans="1:16" x14ac:dyDescent="0.2">
      <c r="A62"/>
      <c r="B62"/>
      <c r="C62"/>
      <c r="D62"/>
      <c r="E62"/>
      <c r="G62"/>
      <c r="H62"/>
      <c r="I62"/>
      <c r="J62"/>
    </row>
    <row r="63" spans="1:16" x14ac:dyDescent="0.2">
      <c r="A63"/>
      <c r="B63"/>
      <c r="C63"/>
      <c r="D63"/>
      <c r="E63"/>
      <c r="G63"/>
      <c r="H63"/>
      <c r="I63"/>
      <c r="J63"/>
    </row>
    <row r="64" spans="1:16" x14ac:dyDescent="0.2">
      <c r="A64"/>
      <c r="B64"/>
      <c r="C64"/>
      <c r="D64"/>
      <c r="E64"/>
      <c r="G64"/>
      <c r="H64"/>
      <c r="I64"/>
      <c r="J64"/>
    </row>
    <row r="65" spans="1:10" ht="16" x14ac:dyDescent="0.2">
      <c r="A65" s="63" t="s">
        <v>75</v>
      </c>
      <c r="B65" s="20"/>
      <c r="C65" s="27"/>
      <c r="D65"/>
      <c r="E65"/>
      <c r="G65" s="26" t="s">
        <v>75</v>
      </c>
      <c r="H65" s="26" t="s">
        <v>73</v>
      </c>
      <c r="I65" s="27"/>
      <c r="J65"/>
    </row>
    <row r="66" spans="1:10" ht="32" x14ac:dyDescent="0.2">
      <c r="A66" s="63" t="s">
        <v>73</v>
      </c>
      <c r="B66" s="63" t="s">
        <v>72</v>
      </c>
      <c r="C66" s="27" t="s">
        <v>193</v>
      </c>
      <c r="D66"/>
      <c r="E66"/>
      <c r="G66" s="26" t="s">
        <v>72</v>
      </c>
      <c r="H66" s="27" t="s">
        <v>27</v>
      </c>
      <c r="I66" s="27" t="s">
        <v>30</v>
      </c>
      <c r="J66"/>
    </row>
    <row r="67" spans="1:10" ht="16" x14ac:dyDescent="0.2">
      <c r="A67" s="20" t="s">
        <v>4</v>
      </c>
      <c r="B67" s="20" t="s">
        <v>48</v>
      </c>
      <c r="C67" s="29">
        <v>95.2</v>
      </c>
      <c r="D67"/>
      <c r="E67"/>
      <c r="G67" s="27" t="s">
        <v>48</v>
      </c>
      <c r="H67" s="29">
        <v>24.1</v>
      </c>
      <c r="I67" s="29">
        <v>70.900000000000006</v>
      </c>
      <c r="J67"/>
    </row>
    <row r="68" spans="1:10" ht="16" x14ac:dyDescent="0.2">
      <c r="A68" s="20"/>
      <c r="B68" s="20" t="s">
        <v>49</v>
      </c>
      <c r="C68" s="29">
        <v>91</v>
      </c>
      <c r="D68"/>
      <c r="E68"/>
      <c r="G68" s="27" t="s">
        <v>110</v>
      </c>
      <c r="H68" s="29">
        <v>34.9</v>
      </c>
      <c r="I68" s="29">
        <v>52.5</v>
      </c>
      <c r="J68"/>
    </row>
    <row r="69" spans="1:10" ht="16" x14ac:dyDescent="0.2">
      <c r="A69" s="20"/>
      <c r="B69" s="20" t="s">
        <v>52</v>
      </c>
      <c r="C69" s="29">
        <v>91</v>
      </c>
      <c r="D69"/>
      <c r="E69"/>
      <c r="G69" s="27" t="s">
        <v>51</v>
      </c>
      <c r="H69" s="29">
        <v>40.4</v>
      </c>
      <c r="I69" s="29">
        <v>48.1</v>
      </c>
      <c r="J69"/>
    </row>
    <row r="70" spans="1:10" ht="16" x14ac:dyDescent="0.2">
      <c r="A70" s="20"/>
      <c r="B70" s="20" t="s">
        <v>47</v>
      </c>
      <c r="C70" s="29">
        <v>90.5</v>
      </c>
      <c r="D70"/>
      <c r="E70"/>
      <c r="G70" s="27" t="s">
        <v>53</v>
      </c>
      <c r="H70" s="29">
        <v>47.1</v>
      </c>
      <c r="I70" s="29">
        <v>43.3</v>
      </c>
      <c r="J70"/>
    </row>
    <row r="71" spans="1:10" ht="16" x14ac:dyDescent="0.2">
      <c r="A71" s="20"/>
      <c r="B71" s="20" t="s">
        <v>42</v>
      </c>
      <c r="C71" s="29">
        <v>89.9</v>
      </c>
      <c r="D71"/>
      <c r="E71"/>
      <c r="G71" s="27" t="s">
        <v>45</v>
      </c>
      <c r="H71" s="29">
        <v>48.3</v>
      </c>
      <c r="I71" s="29">
        <v>42.5</v>
      </c>
      <c r="J71"/>
    </row>
    <row r="72" spans="1:10" ht="16" x14ac:dyDescent="0.2">
      <c r="A72" s="20"/>
      <c r="B72" s="20" t="s">
        <v>51</v>
      </c>
      <c r="C72" s="29">
        <v>89.9</v>
      </c>
      <c r="D72"/>
      <c r="E72"/>
      <c r="G72" s="27" t="s">
        <v>49</v>
      </c>
      <c r="H72" s="29">
        <v>47.8</v>
      </c>
      <c r="I72" s="29">
        <v>42.4</v>
      </c>
      <c r="J72"/>
    </row>
    <row r="73" spans="1:10" ht="32" x14ac:dyDescent="0.2">
      <c r="A73" s="20"/>
      <c r="B73" s="20" t="s">
        <v>53</v>
      </c>
      <c r="C73" s="29">
        <v>89.7</v>
      </c>
      <c r="D73"/>
      <c r="E73"/>
      <c r="G73" s="27" t="s">
        <v>42</v>
      </c>
      <c r="H73" s="29">
        <v>46.9</v>
      </c>
      <c r="I73" s="29">
        <v>42.1</v>
      </c>
      <c r="J73"/>
    </row>
    <row r="74" spans="1:10" ht="16" x14ac:dyDescent="0.2">
      <c r="A74" s="20"/>
      <c r="B74" s="20" t="s">
        <v>45</v>
      </c>
      <c r="C74" s="29">
        <v>89.7</v>
      </c>
      <c r="D74"/>
      <c r="E74"/>
      <c r="G74" s="27" t="s">
        <v>165</v>
      </c>
      <c r="H74" s="29">
        <v>52.2</v>
      </c>
      <c r="I74" s="29">
        <v>41.3</v>
      </c>
      <c r="J74"/>
    </row>
    <row r="75" spans="1:10" ht="16" x14ac:dyDescent="0.2">
      <c r="A75" s="20"/>
      <c r="B75" s="20" t="s">
        <v>54</v>
      </c>
      <c r="C75" s="29">
        <v>89.6</v>
      </c>
      <c r="D75"/>
      <c r="E75"/>
      <c r="G75" s="27" t="s">
        <v>56</v>
      </c>
      <c r="H75" s="29">
        <v>46.8</v>
      </c>
      <c r="I75" s="29">
        <v>40.9</v>
      </c>
      <c r="J75"/>
    </row>
    <row r="76" spans="1:10" ht="16" x14ac:dyDescent="0.2">
      <c r="A76" s="20"/>
      <c r="B76" s="20" t="s">
        <v>50</v>
      </c>
      <c r="C76" s="29">
        <v>89.5</v>
      </c>
      <c r="D76"/>
      <c r="E76"/>
      <c r="G76" s="27" t="s">
        <v>54</v>
      </c>
      <c r="H76" s="29">
        <v>48.6</v>
      </c>
      <c r="I76" s="29">
        <v>40.4</v>
      </c>
      <c r="J76"/>
    </row>
    <row r="77" spans="1:10" ht="16" x14ac:dyDescent="0.2">
      <c r="A77" s="20"/>
      <c r="B77" s="20" t="s">
        <v>57</v>
      </c>
      <c r="C77" s="29">
        <v>89.1</v>
      </c>
      <c r="D77"/>
      <c r="E77"/>
      <c r="G77" s="27" t="s">
        <v>52</v>
      </c>
      <c r="H77" s="29">
        <v>49.3</v>
      </c>
      <c r="I77" s="29">
        <v>40.299999999999997</v>
      </c>
      <c r="J77"/>
    </row>
    <row r="78" spans="1:10" ht="16" x14ac:dyDescent="0.2">
      <c r="A78" s="20"/>
      <c r="B78" s="20" t="s">
        <v>46</v>
      </c>
      <c r="C78" s="29">
        <v>88.1</v>
      </c>
      <c r="D78"/>
      <c r="E78"/>
      <c r="G78" s="27" t="s">
        <v>55</v>
      </c>
      <c r="H78" s="29">
        <v>46.6</v>
      </c>
      <c r="I78" s="29">
        <v>40.200000000000003</v>
      </c>
      <c r="J78"/>
    </row>
    <row r="79" spans="1:10" ht="16" x14ac:dyDescent="0.2">
      <c r="A79" s="20"/>
      <c r="B79" s="20" t="s">
        <v>110</v>
      </c>
      <c r="C79" s="29">
        <v>87.9</v>
      </c>
      <c r="D79"/>
      <c r="E79"/>
      <c r="G79" s="27" t="s">
        <v>47</v>
      </c>
      <c r="H79" s="29">
        <v>52.1</v>
      </c>
      <c r="I79" s="29">
        <v>38.799999999999997</v>
      </c>
      <c r="J79"/>
    </row>
    <row r="80" spans="1:10" ht="16" x14ac:dyDescent="0.2">
      <c r="A80" s="20"/>
      <c r="B80" s="20" t="s">
        <v>56</v>
      </c>
      <c r="C80" s="29">
        <v>87</v>
      </c>
      <c r="D80"/>
      <c r="E80"/>
      <c r="G80" s="27" t="s">
        <v>46</v>
      </c>
      <c r="H80" s="29">
        <v>48.6</v>
      </c>
      <c r="I80" s="29">
        <v>38.6</v>
      </c>
      <c r="J80"/>
    </row>
    <row r="81" spans="1:12" ht="16" x14ac:dyDescent="0.2">
      <c r="A81" s="20"/>
      <c r="B81" s="20" t="s">
        <v>55</v>
      </c>
      <c r="C81" s="29">
        <v>86.6</v>
      </c>
      <c r="D81"/>
      <c r="E81"/>
      <c r="G81" s="27" t="s">
        <v>57</v>
      </c>
      <c r="H81" s="29">
        <v>45.4</v>
      </c>
      <c r="I81" s="29">
        <v>34.9</v>
      </c>
      <c r="J81"/>
    </row>
    <row r="82" spans="1:12" ht="16" x14ac:dyDescent="0.2">
      <c r="A82"/>
      <c r="B82"/>
      <c r="C82"/>
      <c r="D82"/>
      <c r="E82"/>
      <c r="G82" s="27" t="s">
        <v>50</v>
      </c>
      <c r="H82" s="29">
        <v>52.4</v>
      </c>
      <c r="I82" s="29">
        <v>34.1</v>
      </c>
      <c r="J82"/>
    </row>
    <row r="83" spans="1:12" x14ac:dyDescent="0.2">
      <c r="A83"/>
      <c r="B83"/>
      <c r="C83"/>
      <c r="D83"/>
      <c r="E83"/>
      <c r="G83"/>
      <c r="H83"/>
      <c r="I83"/>
      <c r="J83"/>
    </row>
    <row r="84" spans="1:12" x14ac:dyDescent="0.2">
      <c r="A84"/>
      <c r="B84"/>
      <c r="C84"/>
      <c r="D84"/>
      <c r="E84"/>
      <c r="G84"/>
      <c r="H84"/>
      <c r="I84"/>
      <c r="J84"/>
    </row>
    <row r="85" spans="1:12" x14ac:dyDescent="0.2">
      <c r="A85"/>
      <c r="B85"/>
      <c r="C85"/>
      <c r="D85"/>
      <c r="E85"/>
      <c r="G85"/>
      <c r="H85"/>
      <c r="I85"/>
      <c r="J85"/>
    </row>
    <row r="86" spans="1:12" x14ac:dyDescent="0.2">
      <c r="A86"/>
      <c r="B86"/>
      <c r="C86"/>
      <c r="D86"/>
      <c r="E86"/>
      <c r="G86"/>
      <c r="H86"/>
      <c r="I86"/>
      <c r="J86"/>
    </row>
    <row r="87" spans="1:12" x14ac:dyDescent="0.2">
      <c r="A87"/>
      <c r="B87"/>
      <c r="C87"/>
      <c r="D87"/>
      <c r="E87"/>
      <c r="G87"/>
      <c r="H87"/>
      <c r="I87"/>
      <c r="J87"/>
    </row>
    <row r="88" spans="1:12" x14ac:dyDescent="0.2">
      <c r="A88"/>
      <c r="B88"/>
      <c r="C88"/>
      <c r="D88"/>
      <c r="E88"/>
      <c r="G88"/>
      <c r="H88"/>
      <c r="I88"/>
      <c r="J88"/>
    </row>
    <row r="89" spans="1:12" x14ac:dyDescent="0.2">
      <c r="E89"/>
      <c r="G89"/>
      <c r="H89"/>
      <c r="I89"/>
      <c r="J89"/>
    </row>
    <row r="90" spans="1:12" ht="16" x14ac:dyDescent="0.2">
      <c r="E90"/>
      <c r="H90" s="26" t="s">
        <v>75</v>
      </c>
      <c r="I90" s="26" t="s">
        <v>73</v>
      </c>
      <c r="J90"/>
      <c r="K90" s="26" t="s">
        <v>75</v>
      </c>
      <c r="L90" s="26" t="s">
        <v>73</v>
      </c>
    </row>
    <row r="91" spans="1:12" ht="16" x14ac:dyDescent="0.2">
      <c r="E91"/>
      <c r="H91" s="26" t="s">
        <v>72</v>
      </c>
      <c r="I91" s="27" t="s">
        <v>13</v>
      </c>
      <c r="J91"/>
      <c r="K91" s="26" t="s">
        <v>72</v>
      </c>
      <c r="L91" s="27" t="s">
        <v>14</v>
      </c>
    </row>
    <row r="92" spans="1:12" ht="16" x14ac:dyDescent="0.2">
      <c r="E92"/>
      <c r="H92" s="27" t="s">
        <v>57</v>
      </c>
      <c r="I92" s="29">
        <v>28.3</v>
      </c>
      <c r="J92"/>
      <c r="K92" s="27" t="s">
        <v>54</v>
      </c>
      <c r="L92" s="29">
        <v>25.3</v>
      </c>
    </row>
    <row r="93" spans="1:12" ht="16" x14ac:dyDescent="0.2">
      <c r="A93" s="63" t="s">
        <v>75</v>
      </c>
      <c r="B93" s="63" t="s">
        <v>72</v>
      </c>
      <c r="C93" s="27"/>
      <c r="D93" s="27"/>
      <c r="E93" s="27"/>
      <c r="F93" s="27"/>
      <c r="H93" s="27" t="s">
        <v>54</v>
      </c>
      <c r="I93" s="29">
        <v>27.5</v>
      </c>
      <c r="J93"/>
      <c r="K93" s="27" t="s">
        <v>45</v>
      </c>
      <c r="L93" s="29">
        <v>23.9</v>
      </c>
    </row>
    <row r="94" spans="1:12" ht="16" x14ac:dyDescent="0.2">
      <c r="A94" s="63" t="s">
        <v>73</v>
      </c>
      <c r="B94" s="20" t="s">
        <v>51</v>
      </c>
      <c r="C94" s="27" t="s">
        <v>50</v>
      </c>
      <c r="D94" s="27" t="s">
        <v>47</v>
      </c>
      <c r="E94" s="27" t="s">
        <v>49</v>
      </c>
      <c r="F94" s="27" t="s">
        <v>165</v>
      </c>
      <c r="H94" s="27" t="s">
        <v>45</v>
      </c>
      <c r="I94" s="29">
        <v>27.1</v>
      </c>
      <c r="J94"/>
      <c r="K94" s="27" t="s">
        <v>46</v>
      </c>
      <c r="L94" s="29">
        <v>21.7</v>
      </c>
    </row>
    <row r="95" spans="1:12" ht="32" x14ac:dyDescent="0.2">
      <c r="A95" s="20" t="s">
        <v>28</v>
      </c>
      <c r="B95" s="64">
        <v>29.6</v>
      </c>
      <c r="C95" s="29">
        <v>39.5</v>
      </c>
      <c r="D95" s="29">
        <v>42.8</v>
      </c>
      <c r="E95" s="29">
        <v>36.9</v>
      </c>
      <c r="F95" s="29">
        <v>43.2</v>
      </c>
      <c r="H95" s="27" t="s">
        <v>50</v>
      </c>
      <c r="I95" s="29">
        <v>26.5</v>
      </c>
      <c r="J95"/>
      <c r="K95" s="27" t="s">
        <v>42</v>
      </c>
      <c r="L95" s="29">
        <v>22.5</v>
      </c>
    </row>
    <row r="96" spans="1:12" ht="16" x14ac:dyDescent="0.2">
      <c r="A96" s="20" t="s">
        <v>29</v>
      </c>
      <c r="B96" s="64">
        <v>10.8</v>
      </c>
      <c r="C96" s="29">
        <v>12.9</v>
      </c>
      <c r="D96" s="29">
        <v>9.3000000000000007</v>
      </c>
      <c r="E96" s="29">
        <v>10.8</v>
      </c>
      <c r="F96" s="29">
        <v>9</v>
      </c>
      <c r="H96" s="27" t="s">
        <v>56</v>
      </c>
      <c r="I96" s="29">
        <v>26.3</v>
      </c>
      <c r="J96"/>
      <c r="K96" s="27" t="s">
        <v>56</v>
      </c>
      <c r="L96" s="29">
        <v>24.2</v>
      </c>
    </row>
    <row r="97" spans="1:12" ht="16" x14ac:dyDescent="0.2">
      <c r="A97" s="20" t="s">
        <v>30</v>
      </c>
      <c r="B97" s="64">
        <v>48.1</v>
      </c>
      <c r="C97" s="29">
        <v>34.1</v>
      </c>
      <c r="D97" s="29">
        <v>38.799999999999997</v>
      </c>
      <c r="E97" s="29">
        <v>42.4</v>
      </c>
      <c r="F97" s="29">
        <v>41.3</v>
      </c>
      <c r="H97" s="27" t="s">
        <v>47</v>
      </c>
      <c r="I97" s="29">
        <v>25</v>
      </c>
      <c r="J97"/>
      <c r="K97" s="27" t="s">
        <v>50</v>
      </c>
      <c r="L97" s="29">
        <v>25.2</v>
      </c>
    </row>
    <row r="98" spans="1:12" ht="32" x14ac:dyDescent="0.2">
      <c r="A98" s="20" t="s">
        <v>31</v>
      </c>
      <c r="B98" s="64">
        <v>11.5</v>
      </c>
      <c r="C98" s="29">
        <v>13.6</v>
      </c>
      <c r="D98" s="29">
        <v>9.1</v>
      </c>
      <c r="E98" s="29">
        <v>9.8000000000000007</v>
      </c>
      <c r="F98" s="29">
        <v>6.5</v>
      </c>
      <c r="H98" s="27" t="s">
        <v>42</v>
      </c>
      <c r="I98" s="29">
        <v>24.7</v>
      </c>
      <c r="J98"/>
      <c r="K98" s="27" t="s">
        <v>47</v>
      </c>
      <c r="L98" s="29">
        <v>22.1</v>
      </c>
    </row>
    <row r="99" spans="1:12" ht="16" x14ac:dyDescent="0.2">
      <c r="A99"/>
      <c r="B99"/>
      <c r="C99"/>
      <c r="D99"/>
      <c r="E99"/>
      <c r="H99" s="27" t="s">
        <v>46</v>
      </c>
      <c r="I99" s="29">
        <v>23.9</v>
      </c>
      <c r="J99"/>
      <c r="K99" s="27" t="s">
        <v>48</v>
      </c>
      <c r="L99" s="29">
        <v>21.6</v>
      </c>
    </row>
    <row r="100" spans="1:12" ht="16" x14ac:dyDescent="0.2">
      <c r="A100"/>
      <c r="B100"/>
      <c r="C100"/>
      <c r="D100"/>
      <c r="E100"/>
      <c r="H100" s="27" t="s">
        <v>48</v>
      </c>
      <c r="I100" s="29">
        <v>23.7</v>
      </c>
      <c r="J100"/>
      <c r="K100" s="27" t="s">
        <v>51</v>
      </c>
      <c r="L100" s="29">
        <v>21.9</v>
      </c>
    </row>
    <row r="101" spans="1:12" ht="16" x14ac:dyDescent="0.2">
      <c r="A101"/>
      <c r="B101"/>
      <c r="C101"/>
      <c r="D101"/>
      <c r="E101"/>
      <c r="H101" s="27" t="s">
        <v>51</v>
      </c>
      <c r="I101" s="29">
        <v>22.7</v>
      </c>
      <c r="J101"/>
      <c r="K101" s="27" t="s">
        <v>52</v>
      </c>
      <c r="L101" s="29">
        <v>17.5</v>
      </c>
    </row>
    <row r="102" spans="1:12" ht="16" x14ac:dyDescent="0.2">
      <c r="A102"/>
      <c r="B102"/>
      <c r="C102"/>
      <c r="D102"/>
      <c r="E102"/>
      <c r="H102" s="27" t="s">
        <v>165</v>
      </c>
      <c r="I102" s="29">
        <v>22.1</v>
      </c>
      <c r="J102"/>
      <c r="K102" s="27" t="s">
        <v>53</v>
      </c>
      <c r="L102" s="29">
        <v>20.9</v>
      </c>
    </row>
    <row r="103" spans="1:12" ht="16" x14ac:dyDescent="0.2">
      <c r="A103" s="63" t="s">
        <v>75</v>
      </c>
      <c r="B103" s="63" t="s">
        <v>73</v>
      </c>
      <c r="C103" s="27"/>
      <c r="D103"/>
      <c r="E103"/>
      <c r="H103" s="27" t="s">
        <v>49</v>
      </c>
      <c r="I103" s="29">
        <v>21.5</v>
      </c>
      <c r="J103"/>
      <c r="K103" s="27" t="s">
        <v>55</v>
      </c>
      <c r="L103" s="29">
        <v>20.100000000000001</v>
      </c>
    </row>
    <row r="104" spans="1:12" ht="16" x14ac:dyDescent="0.2">
      <c r="A104" s="63" t="s">
        <v>72</v>
      </c>
      <c r="B104" s="20" t="s">
        <v>18</v>
      </c>
      <c r="C104" s="27" t="s">
        <v>21</v>
      </c>
      <c r="D104"/>
      <c r="E104"/>
      <c r="H104" s="27" t="s">
        <v>53</v>
      </c>
      <c r="I104" s="29">
        <v>21.2</v>
      </c>
      <c r="J104"/>
      <c r="K104" s="27" t="s">
        <v>49</v>
      </c>
      <c r="L104" s="29">
        <v>20.100000000000001</v>
      </c>
    </row>
    <row r="105" spans="1:12" ht="16" x14ac:dyDescent="0.2">
      <c r="A105" s="20" t="s">
        <v>52</v>
      </c>
      <c r="B105" s="64">
        <v>211.3</v>
      </c>
      <c r="C105" s="29">
        <v>177.2</v>
      </c>
      <c r="D105"/>
      <c r="E105"/>
      <c r="H105" s="27" t="s">
        <v>110</v>
      </c>
      <c r="I105" s="29">
        <v>21.1</v>
      </c>
      <c r="J105"/>
      <c r="K105" s="27" t="s">
        <v>57</v>
      </c>
      <c r="L105" s="29">
        <v>27</v>
      </c>
    </row>
    <row r="106" spans="1:12" ht="16" x14ac:dyDescent="0.2">
      <c r="A106" s="20" t="s">
        <v>48</v>
      </c>
      <c r="B106" s="64">
        <v>137.1</v>
      </c>
      <c r="C106" s="29">
        <v>97.2</v>
      </c>
      <c r="D106"/>
      <c r="E106"/>
      <c r="H106" s="27" t="s">
        <v>55</v>
      </c>
      <c r="I106" s="29">
        <v>20.7</v>
      </c>
      <c r="J106"/>
      <c r="K106" s="27" t="s">
        <v>110</v>
      </c>
      <c r="L106" s="29">
        <v>13.7</v>
      </c>
    </row>
    <row r="107" spans="1:12" ht="16" x14ac:dyDescent="0.2">
      <c r="A107" s="20" t="s">
        <v>45</v>
      </c>
      <c r="B107" s="64">
        <v>95.7</v>
      </c>
      <c r="C107" s="29">
        <v>97.4</v>
      </c>
      <c r="D107"/>
      <c r="E107"/>
      <c r="H107" s="27" t="s">
        <v>52</v>
      </c>
      <c r="I107" s="29">
        <v>17.7</v>
      </c>
      <c r="J107"/>
      <c r="K107" s="27" t="s">
        <v>165</v>
      </c>
      <c r="L107" s="29">
        <v>21.5</v>
      </c>
    </row>
    <row r="108" spans="1:12" x14ac:dyDescent="0.2">
      <c r="A108" s="20" t="s">
        <v>53</v>
      </c>
      <c r="B108" s="64">
        <v>93.8</v>
      </c>
      <c r="C108" s="29">
        <v>83</v>
      </c>
      <c r="D108"/>
      <c r="E108"/>
      <c r="H108"/>
      <c r="I108"/>
      <c r="J108"/>
    </row>
    <row r="109" spans="1:12" x14ac:dyDescent="0.2">
      <c r="A109" s="20" t="s">
        <v>46</v>
      </c>
      <c r="B109" s="64">
        <v>70</v>
      </c>
      <c r="C109" s="29">
        <v>58.9</v>
      </c>
      <c r="D109"/>
      <c r="E109"/>
      <c r="H109"/>
      <c r="I109"/>
      <c r="J109"/>
    </row>
    <row r="110" spans="1:12" x14ac:dyDescent="0.2">
      <c r="A110" s="20" t="s">
        <v>54</v>
      </c>
      <c r="B110" s="64">
        <v>62.1</v>
      </c>
      <c r="C110" s="29">
        <v>61.6</v>
      </c>
      <c r="D110"/>
      <c r="E110"/>
      <c r="G110"/>
      <c r="H110"/>
      <c r="I110"/>
      <c r="J110"/>
    </row>
    <row r="111" spans="1:12" x14ac:dyDescent="0.2">
      <c r="A111" s="20" t="s">
        <v>57</v>
      </c>
      <c r="B111" s="64">
        <v>53</v>
      </c>
      <c r="C111" s="29">
        <v>49.9</v>
      </c>
      <c r="D111"/>
      <c r="E111"/>
      <c r="G111"/>
      <c r="H111"/>
      <c r="I111"/>
      <c r="J111"/>
    </row>
    <row r="112" spans="1:12" x14ac:dyDescent="0.2">
      <c r="A112" s="20" t="s">
        <v>47</v>
      </c>
      <c r="B112" s="64">
        <v>50.9</v>
      </c>
      <c r="C112" s="29">
        <v>49</v>
      </c>
      <c r="D112"/>
      <c r="E112"/>
      <c r="G112"/>
      <c r="H112"/>
      <c r="I112"/>
      <c r="J112"/>
    </row>
    <row r="113" spans="1:10" x14ac:dyDescent="0.2">
      <c r="A113" s="20" t="s">
        <v>55</v>
      </c>
      <c r="B113" s="64">
        <v>49.6</v>
      </c>
      <c r="C113" s="29">
        <v>52</v>
      </c>
      <c r="D113"/>
      <c r="E113"/>
      <c r="G113"/>
      <c r="H113"/>
      <c r="I113"/>
      <c r="J113"/>
    </row>
    <row r="114" spans="1:10" x14ac:dyDescent="0.2">
      <c r="A114" s="20" t="s">
        <v>110</v>
      </c>
      <c r="B114" s="64">
        <v>49.1</v>
      </c>
      <c r="C114" s="29">
        <v>58.9</v>
      </c>
      <c r="D114"/>
      <c r="E114"/>
      <c r="G114"/>
      <c r="H114"/>
      <c r="I114"/>
      <c r="J114"/>
    </row>
    <row r="115" spans="1:10" x14ac:dyDescent="0.2">
      <c r="A115" s="20" t="s">
        <v>56</v>
      </c>
      <c r="B115" s="64">
        <v>45.3</v>
      </c>
      <c r="C115" s="29">
        <v>47.7</v>
      </c>
      <c r="D115"/>
      <c r="E115"/>
      <c r="G115"/>
      <c r="H115"/>
      <c r="I115"/>
      <c r="J115"/>
    </row>
    <row r="116" spans="1:10" x14ac:dyDescent="0.2">
      <c r="A116" s="20" t="s">
        <v>49</v>
      </c>
      <c r="B116" s="64">
        <v>40.9</v>
      </c>
      <c r="C116" s="29">
        <v>39.700000000000003</v>
      </c>
      <c r="D116"/>
      <c r="E116"/>
      <c r="J116"/>
    </row>
    <row r="117" spans="1:10" x14ac:dyDescent="0.2">
      <c r="A117" s="20" t="s">
        <v>51</v>
      </c>
      <c r="B117" s="64">
        <v>36.6</v>
      </c>
      <c r="C117" s="29">
        <v>38.1</v>
      </c>
      <c r="D117"/>
      <c r="E117"/>
      <c r="J117"/>
    </row>
    <row r="118" spans="1:10" x14ac:dyDescent="0.2">
      <c r="A118" s="20" t="s">
        <v>50</v>
      </c>
      <c r="B118" s="64">
        <v>34.700000000000003</v>
      </c>
      <c r="C118" s="29">
        <v>38.6</v>
      </c>
      <c r="D118"/>
      <c r="E118"/>
      <c r="J118"/>
    </row>
    <row r="119" spans="1:10" x14ac:dyDescent="0.2">
      <c r="A119" s="20" t="s">
        <v>165</v>
      </c>
      <c r="B119" s="64">
        <v>11.600000000000001</v>
      </c>
      <c r="C119" s="29">
        <v>15.4</v>
      </c>
      <c r="D119"/>
      <c r="E119"/>
      <c r="J119"/>
    </row>
    <row r="120" spans="1:10" x14ac:dyDescent="0.2">
      <c r="A120"/>
      <c r="B120"/>
      <c r="C120"/>
      <c r="D120"/>
      <c r="E120"/>
      <c r="J120"/>
    </row>
    <row r="121" spans="1:10" x14ac:dyDescent="0.2">
      <c r="A121" s="107" t="s">
        <v>113</v>
      </c>
      <c r="B121" s="57">
        <f>+CORREL(B105:B119,C105:C119)</f>
        <v>0.9819373527580757</v>
      </c>
      <c r="C121"/>
      <c r="D121"/>
      <c r="E121"/>
      <c r="J121"/>
    </row>
    <row r="122" spans="1:10" x14ac:dyDescent="0.2">
      <c r="A122"/>
      <c r="B122"/>
      <c r="C122"/>
      <c r="D122"/>
      <c r="E122"/>
      <c r="J122"/>
    </row>
    <row r="123" spans="1:10" x14ac:dyDescent="0.2">
      <c r="A123"/>
      <c r="B123"/>
      <c r="C123"/>
      <c r="D123"/>
      <c r="E123"/>
      <c r="J123"/>
    </row>
    <row r="124" spans="1:10" x14ac:dyDescent="0.2">
      <c r="A124"/>
      <c r="B124"/>
      <c r="C124"/>
      <c r="D124"/>
      <c r="E124"/>
      <c r="J124"/>
    </row>
    <row r="125" spans="1:10" x14ac:dyDescent="0.2">
      <c r="C125"/>
      <c r="D125"/>
      <c r="E125"/>
      <c r="J125"/>
    </row>
    <row r="126" spans="1:10" x14ac:dyDescent="0.2">
      <c r="A126"/>
      <c r="B126"/>
      <c r="C126"/>
      <c r="D126"/>
      <c r="E126"/>
      <c r="J126"/>
    </row>
    <row r="127" spans="1:10" x14ac:dyDescent="0.2">
      <c r="A127"/>
      <c r="B127"/>
      <c r="C127"/>
      <c r="D127"/>
      <c r="E127"/>
      <c r="J127"/>
    </row>
    <row r="128" spans="1:10" x14ac:dyDescent="0.2">
      <c r="A128" s="108" t="s">
        <v>75</v>
      </c>
      <c r="B128" s="108" t="s">
        <v>73</v>
      </c>
      <c r="C128" s="36"/>
      <c r="D128" s="36"/>
      <c r="E128"/>
      <c r="J128"/>
    </row>
    <row r="129" spans="1:10" ht="16" x14ac:dyDescent="0.2">
      <c r="A129" s="109" t="s">
        <v>72</v>
      </c>
      <c r="B129" s="110" t="s">
        <v>18</v>
      </c>
      <c r="C129" s="38" t="s">
        <v>21</v>
      </c>
      <c r="D129" s="39" t="s">
        <v>111</v>
      </c>
      <c r="E129"/>
      <c r="J129"/>
    </row>
    <row r="130" spans="1:10" x14ac:dyDescent="0.2">
      <c r="A130" s="19" t="s">
        <v>48</v>
      </c>
      <c r="B130" s="64">
        <f t="shared" ref="B130:C144" si="0">+IFERROR(GETPIVOTDATA("Value",$A$103,$B$128,B$129,$A$129,$A130),"")</f>
        <v>137.1</v>
      </c>
      <c r="C130" s="29">
        <f t="shared" si="0"/>
        <v>97.2</v>
      </c>
      <c r="D130" s="37">
        <f>+Tabella3[[#This Row],[Exports of goods and services]]-Tabella3[[#This Row],[Imports of goods and services]]</f>
        <v>39.899999999999991</v>
      </c>
      <c r="E130"/>
      <c r="J130"/>
    </row>
    <row r="131" spans="1:10" x14ac:dyDescent="0.2">
      <c r="A131" s="19" t="s">
        <v>52</v>
      </c>
      <c r="B131" s="64">
        <f t="shared" si="0"/>
        <v>211.3</v>
      </c>
      <c r="C131" s="29">
        <f t="shared" si="0"/>
        <v>177.2</v>
      </c>
      <c r="D131" s="37">
        <f>+Tabella3[[#This Row],[Exports of goods and services]]-Tabella3[[#This Row],[Imports of goods and services]]</f>
        <v>34.100000000000023</v>
      </c>
      <c r="E131"/>
      <c r="J131"/>
    </row>
    <row r="132" spans="1:10" x14ac:dyDescent="0.2">
      <c r="A132" s="19" t="s">
        <v>46</v>
      </c>
      <c r="B132" s="64">
        <f t="shared" si="0"/>
        <v>70</v>
      </c>
      <c r="C132" s="29">
        <f t="shared" si="0"/>
        <v>58.9</v>
      </c>
      <c r="D132" s="37">
        <f>+Tabella3[[#This Row],[Exports of goods and services]]-Tabella3[[#This Row],[Imports of goods and services]]</f>
        <v>11.100000000000001</v>
      </c>
      <c r="E132"/>
      <c r="J132"/>
    </row>
    <row r="133" spans="1:10" x14ac:dyDescent="0.2">
      <c r="A133" s="19" t="s">
        <v>53</v>
      </c>
      <c r="B133" s="64">
        <f t="shared" si="0"/>
        <v>93.8</v>
      </c>
      <c r="C133" s="29">
        <f t="shared" si="0"/>
        <v>83</v>
      </c>
      <c r="D133" s="37">
        <f>+Tabella3[[#This Row],[Exports of goods and services]]-Tabella3[[#This Row],[Imports of goods and services]]</f>
        <v>10.799999999999997</v>
      </c>
      <c r="E133"/>
      <c r="J133"/>
    </row>
    <row r="134" spans="1:10" x14ac:dyDescent="0.2">
      <c r="A134" s="19" t="s">
        <v>57</v>
      </c>
      <c r="B134" s="64">
        <f t="shared" si="0"/>
        <v>53</v>
      </c>
      <c r="C134" s="29">
        <f t="shared" si="0"/>
        <v>49.9</v>
      </c>
      <c r="D134" s="37">
        <f>+Tabella3[[#This Row],[Exports of goods and services]]-Tabella3[[#This Row],[Imports of goods and services]]</f>
        <v>3.1000000000000014</v>
      </c>
      <c r="E134"/>
      <c r="I134"/>
      <c r="J134"/>
    </row>
    <row r="135" spans="1:10" x14ac:dyDescent="0.2">
      <c r="A135" s="19" t="s">
        <v>47</v>
      </c>
      <c r="B135" s="64">
        <f t="shared" si="0"/>
        <v>50.9</v>
      </c>
      <c r="C135" s="29">
        <f t="shared" si="0"/>
        <v>49</v>
      </c>
      <c r="D135" s="37">
        <f>+Tabella3[[#This Row],[Exports of goods and services]]-Tabella3[[#This Row],[Imports of goods and services]]</f>
        <v>1.8999999999999986</v>
      </c>
      <c r="E135"/>
      <c r="G135"/>
      <c r="H135"/>
      <c r="I135"/>
      <c r="J135"/>
    </row>
    <row r="136" spans="1:10" x14ac:dyDescent="0.2">
      <c r="A136" s="19" t="s">
        <v>49</v>
      </c>
      <c r="B136" s="64">
        <f t="shared" si="0"/>
        <v>40.9</v>
      </c>
      <c r="C136" s="29">
        <f t="shared" si="0"/>
        <v>39.700000000000003</v>
      </c>
      <c r="D136" s="37">
        <f>+Tabella3[[#This Row],[Exports of goods and services]]-Tabella3[[#This Row],[Imports of goods and services]]</f>
        <v>1.1999999999999957</v>
      </c>
      <c r="E136"/>
      <c r="I136"/>
      <c r="J136"/>
    </row>
    <row r="137" spans="1:10" x14ac:dyDescent="0.2">
      <c r="A137" s="19" t="s">
        <v>54</v>
      </c>
      <c r="B137" s="64">
        <f t="shared" si="0"/>
        <v>62.1</v>
      </c>
      <c r="C137" s="29">
        <f t="shared" si="0"/>
        <v>61.6</v>
      </c>
      <c r="D137" s="37">
        <f>+Tabella3[[#This Row],[Exports of goods and services]]-Tabella3[[#This Row],[Imports of goods and services]]</f>
        <v>0.5</v>
      </c>
      <c r="E137"/>
      <c r="G137"/>
      <c r="H137"/>
      <c r="I137"/>
      <c r="J137"/>
    </row>
    <row r="138" spans="1:10" x14ac:dyDescent="0.2">
      <c r="A138" s="19" t="s">
        <v>51</v>
      </c>
      <c r="B138" s="64">
        <f t="shared" si="0"/>
        <v>36.6</v>
      </c>
      <c r="C138" s="29">
        <f t="shared" si="0"/>
        <v>38.1</v>
      </c>
      <c r="D138" s="37">
        <f>+Tabella3[[#This Row],[Exports of goods and services]]-Tabella3[[#This Row],[Imports of goods and services]]</f>
        <v>-1.5</v>
      </c>
      <c r="E138"/>
      <c r="G138"/>
      <c r="H138"/>
      <c r="I138"/>
      <c r="J138"/>
    </row>
    <row r="139" spans="1:10" x14ac:dyDescent="0.2">
      <c r="A139" s="19" t="s">
        <v>45</v>
      </c>
      <c r="B139" s="64">
        <f t="shared" si="0"/>
        <v>95.7</v>
      </c>
      <c r="C139" s="29">
        <f t="shared" si="0"/>
        <v>97.4</v>
      </c>
      <c r="D139" s="37">
        <f>+Tabella3[[#This Row],[Exports of goods and services]]-Tabella3[[#This Row],[Imports of goods and services]]</f>
        <v>-1.7000000000000028</v>
      </c>
      <c r="E139"/>
      <c r="G139"/>
      <c r="H139"/>
      <c r="I139"/>
      <c r="J139"/>
    </row>
    <row r="140" spans="1:10" x14ac:dyDescent="0.2">
      <c r="A140" s="19" t="s">
        <v>55</v>
      </c>
      <c r="B140" s="64">
        <f t="shared" si="0"/>
        <v>49.6</v>
      </c>
      <c r="C140" s="29">
        <f t="shared" si="0"/>
        <v>52</v>
      </c>
      <c r="D140" s="37">
        <f>+Tabella3[[#This Row],[Exports of goods and services]]-Tabella3[[#This Row],[Imports of goods and services]]</f>
        <v>-2.3999999999999986</v>
      </c>
      <c r="E140"/>
      <c r="G140"/>
      <c r="H140"/>
      <c r="I140"/>
      <c r="J140"/>
    </row>
    <row r="141" spans="1:10" x14ac:dyDescent="0.2">
      <c r="A141" s="19" t="s">
        <v>56</v>
      </c>
      <c r="B141" s="64">
        <f t="shared" si="0"/>
        <v>45.3</v>
      </c>
      <c r="C141" s="29">
        <f t="shared" si="0"/>
        <v>47.7</v>
      </c>
      <c r="D141" s="37">
        <f>+Tabella3[[#This Row],[Exports of goods and services]]-Tabella3[[#This Row],[Imports of goods and services]]</f>
        <v>-2.4000000000000057</v>
      </c>
      <c r="E141"/>
    </row>
    <row r="142" spans="1:10" x14ac:dyDescent="0.2">
      <c r="A142" s="19" t="s">
        <v>50</v>
      </c>
      <c r="B142" s="64">
        <f t="shared" si="0"/>
        <v>34.700000000000003</v>
      </c>
      <c r="C142" s="29">
        <f t="shared" si="0"/>
        <v>38.6</v>
      </c>
      <c r="D142" s="37">
        <f>+Tabella3[[#This Row],[Exports of goods and services]]-Tabella3[[#This Row],[Imports of goods and services]]</f>
        <v>-3.8999999999999986</v>
      </c>
      <c r="E142"/>
    </row>
    <row r="143" spans="1:10" x14ac:dyDescent="0.2">
      <c r="A143" s="19" t="s">
        <v>165</v>
      </c>
      <c r="B143" s="64">
        <f t="shared" si="0"/>
        <v>11.600000000000001</v>
      </c>
      <c r="C143" s="29">
        <f t="shared" si="0"/>
        <v>15.4</v>
      </c>
      <c r="D143" s="37">
        <f>+Tabella3[[#This Row],[Exports of goods and services]]-Tabella3[[#This Row],[Imports of goods and services]]</f>
        <v>-3.7999999999999989</v>
      </c>
      <c r="E143"/>
    </row>
    <row r="144" spans="1:10" x14ac:dyDescent="0.2">
      <c r="A144" s="21" t="s">
        <v>110</v>
      </c>
      <c r="B144" s="111">
        <f t="shared" si="0"/>
        <v>49.1</v>
      </c>
      <c r="C144" s="67">
        <f t="shared" si="0"/>
        <v>58.9</v>
      </c>
      <c r="D144" s="37">
        <f>+Tabella3[[#This Row],[Exports of goods and services]]-Tabella3[[#This Row],[Imports of goods and services]]</f>
        <v>-9.7999999999999972</v>
      </c>
      <c r="E144"/>
    </row>
    <row r="147" spans="1:10" x14ac:dyDescent="0.2">
      <c r="A147" s="108" t="s">
        <v>75</v>
      </c>
      <c r="B147" s="108" t="s">
        <v>73</v>
      </c>
      <c r="C147" s="36"/>
      <c r="D147" s="36"/>
    </row>
    <row r="148" spans="1:10" ht="16" x14ac:dyDescent="0.2">
      <c r="A148" s="109" t="s">
        <v>72</v>
      </c>
      <c r="B148" s="110" t="s">
        <v>18</v>
      </c>
      <c r="C148" s="39" t="s">
        <v>21</v>
      </c>
      <c r="D148" s="38" t="s">
        <v>152</v>
      </c>
    </row>
    <row r="149" spans="1:10" x14ac:dyDescent="0.2">
      <c r="A149" s="19" t="s">
        <v>52</v>
      </c>
      <c r="B149" s="40">
        <f>+VLOOKUP(Tabella6[[#This Row],[Country]],Tabella3[[#All],[Country]:[Imports of goods and services]],2,FALSE)</f>
        <v>211.3</v>
      </c>
      <c r="C149" s="41">
        <f>VLOOKUP(Tabella6[[#This Row],[Country]],Tabella3[[#All],[Country]:[Imports of goods and services]],3,FALSE)</f>
        <v>177.2</v>
      </c>
      <c r="D149" s="40">
        <f>+AVERAGE(Tabella6[[#This Row],[Exports of goods and services]],Tabella6[[#This Row],[Imports of goods and services]])</f>
        <v>194.25</v>
      </c>
    </row>
    <row r="150" spans="1:10" x14ac:dyDescent="0.2">
      <c r="A150" s="19" t="s">
        <v>48</v>
      </c>
      <c r="B150" s="40">
        <f>+VLOOKUP(Tabella6[[#This Row],[Country]],Tabella3[[#All],[Country]:[Imports of goods and services]],2,FALSE)</f>
        <v>137.1</v>
      </c>
      <c r="C150" s="41">
        <f>VLOOKUP(Tabella6[[#This Row],[Country]],Tabella3[[#All],[Country]:[Imports of goods and services]],3,FALSE)</f>
        <v>97.2</v>
      </c>
      <c r="D150" s="40">
        <f>+AVERAGE(Tabella6[[#This Row],[Exports of goods and services]],Tabella6[[#This Row],[Imports of goods and services]])</f>
        <v>117.15</v>
      </c>
      <c r="E150"/>
    </row>
    <row r="151" spans="1:10" x14ac:dyDescent="0.2">
      <c r="A151" s="19" t="s">
        <v>45</v>
      </c>
      <c r="B151" s="40">
        <f>+VLOOKUP(Tabella6[[#This Row],[Country]],Tabella3[[#All],[Country]:[Imports of goods and services]],2,FALSE)</f>
        <v>95.7</v>
      </c>
      <c r="C151" s="41">
        <f>VLOOKUP(Tabella6[[#This Row],[Country]],Tabella3[[#All],[Country]:[Imports of goods and services]],3,FALSE)</f>
        <v>97.4</v>
      </c>
      <c r="D151" s="40">
        <f>+AVERAGE(Tabella6[[#This Row],[Exports of goods and services]],Tabella6[[#This Row],[Imports of goods and services]])</f>
        <v>96.550000000000011</v>
      </c>
      <c r="E151"/>
    </row>
    <row r="152" spans="1:10" x14ac:dyDescent="0.2">
      <c r="A152" s="19" t="s">
        <v>53</v>
      </c>
      <c r="B152" s="40">
        <f>+VLOOKUP(Tabella6[[#This Row],[Country]],Tabella3[[#All],[Country]:[Imports of goods and services]],2,FALSE)</f>
        <v>93.8</v>
      </c>
      <c r="C152" s="41">
        <f>VLOOKUP(Tabella6[[#This Row],[Country]],Tabella3[[#All],[Country]:[Imports of goods and services]],3,FALSE)</f>
        <v>83</v>
      </c>
      <c r="D152" s="40">
        <f>+AVERAGE(Tabella6[[#This Row],[Exports of goods and services]],Tabella6[[#This Row],[Imports of goods and services]])</f>
        <v>88.4</v>
      </c>
      <c r="E152"/>
    </row>
    <row r="153" spans="1:10" x14ac:dyDescent="0.2">
      <c r="A153" s="19" t="s">
        <v>46</v>
      </c>
      <c r="B153" s="40">
        <f>+VLOOKUP(Tabella6[[#This Row],[Country]],Tabella3[[#All],[Country]:[Imports of goods and services]],2,FALSE)</f>
        <v>70</v>
      </c>
      <c r="C153" s="41">
        <f>VLOOKUP(Tabella6[[#This Row],[Country]],Tabella3[[#All],[Country]:[Imports of goods and services]],3,FALSE)</f>
        <v>58.9</v>
      </c>
      <c r="D153" s="40">
        <f>+AVERAGE(Tabella6[[#This Row],[Exports of goods and services]],Tabella6[[#This Row],[Imports of goods and services]])</f>
        <v>64.45</v>
      </c>
      <c r="E153"/>
    </row>
    <row r="154" spans="1:10" x14ac:dyDescent="0.2">
      <c r="A154" s="19" t="s">
        <v>54</v>
      </c>
      <c r="B154" s="40">
        <f>+VLOOKUP(Tabella6[[#This Row],[Country]],Tabella3[[#All],[Country]:[Imports of goods and services]],2,FALSE)</f>
        <v>62.1</v>
      </c>
      <c r="C154" s="41">
        <f>VLOOKUP(Tabella6[[#This Row],[Country]],Tabella3[[#All],[Country]:[Imports of goods and services]],3,FALSE)</f>
        <v>61.6</v>
      </c>
      <c r="D154" s="40">
        <f>+AVERAGE(Tabella6[[#This Row],[Exports of goods and services]],Tabella6[[#This Row],[Imports of goods and services]])</f>
        <v>61.85</v>
      </c>
      <c r="E154"/>
    </row>
    <row r="155" spans="1:10" x14ac:dyDescent="0.2">
      <c r="A155" s="19" t="s">
        <v>57</v>
      </c>
      <c r="B155" s="40">
        <f>+VLOOKUP(Tabella6[[#This Row],[Country]],Tabella3[[#All],[Country]:[Imports of goods and services]],2,FALSE)</f>
        <v>53</v>
      </c>
      <c r="C155" s="41">
        <f>VLOOKUP(Tabella6[[#This Row],[Country]],Tabella3[[#All],[Country]:[Imports of goods and services]],3,FALSE)</f>
        <v>49.9</v>
      </c>
      <c r="D155" s="40">
        <f>+AVERAGE(Tabella6[[#This Row],[Exports of goods and services]],Tabella6[[#This Row],[Imports of goods and services]])</f>
        <v>51.45</v>
      </c>
      <c r="E155"/>
    </row>
    <row r="156" spans="1:10" x14ac:dyDescent="0.2">
      <c r="A156" s="19" t="s">
        <v>47</v>
      </c>
      <c r="B156" s="40">
        <f>+VLOOKUP(Tabella6[[#This Row],[Country]],Tabella3[[#All],[Country]:[Imports of goods and services]],2,FALSE)</f>
        <v>50.9</v>
      </c>
      <c r="C156" s="41">
        <f>VLOOKUP(Tabella6[[#This Row],[Country]],Tabella3[[#All],[Country]:[Imports of goods and services]],3,FALSE)</f>
        <v>49</v>
      </c>
      <c r="D156" s="40">
        <f>+AVERAGE(Tabella6[[#This Row],[Exports of goods and services]],Tabella6[[#This Row],[Imports of goods and services]])</f>
        <v>49.95</v>
      </c>
      <c r="E156"/>
    </row>
    <row r="157" spans="1:10" x14ac:dyDescent="0.2">
      <c r="A157" s="19" t="s">
        <v>55</v>
      </c>
      <c r="B157" s="40">
        <f>+VLOOKUP(Tabella6[[#This Row],[Country]],Tabella3[[#All],[Country]:[Imports of goods and services]],2,FALSE)</f>
        <v>49.6</v>
      </c>
      <c r="C157" s="41">
        <f>VLOOKUP(Tabella6[[#This Row],[Country]],Tabella3[[#All],[Country]:[Imports of goods and services]],3,FALSE)</f>
        <v>52</v>
      </c>
      <c r="D157" s="40">
        <f>+AVERAGE(Tabella6[[#This Row],[Exports of goods and services]],Tabella6[[#This Row],[Imports of goods and services]])</f>
        <v>50.8</v>
      </c>
      <c r="E157"/>
    </row>
    <row r="158" spans="1:10" x14ac:dyDescent="0.2">
      <c r="A158" s="19" t="s">
        <v>110</v>
      </c>
      <c r="B158" s="40">
        <f>+VLOOKUP(Tabella6[[#This Row],[Country]],Tabella3[[#All],[Country]:[Imports of goods and services]],2,FALSE)</f>
        <v>49.1</v>
      </c>
      <c r="C158" s="41">
        <f>VLOOKUP(Tabella6[[#This Row],[Country]],Tabella3[[#All],[Country]:[Imports of goods and services]],3,FALSE)</f>
        <v>58.9</v>
      </c>
      <c r="D158" s="40">
        <f>+AVERAGE(Tabella6[[#This Row],[Exports of goods and services]],Tabella6[[#This Row],[Imports of goods and services]])</f>
        <v>54</v>
      </c>
      <c r="E158"/>
    </row>
    <row r="159" spans="1:10" x14ac:dyDescent="0.2">
      <c r="A159" s="19" t="s">
        <v>56</v>
      </c>
      <c r="B159" s="40">
        <f>+VLOOKUP(Tabella6[[#This Row],[Country]],Tabella3[[#All],[Country]:[Imports of goods and services]],2,FALSE)</f>
        <v>45.3</v>
      </c>
      <c r="C159" s="41">
        <f>VLOOKUP(Tabella6[[#This Row],[Country]],Tabella3[[#All],[Country]:[Imports of goods and services]],3,FALSE)</f>
        <v>47.7</v>
      </c>
      <c r="D159" s="40">
        <f>+AVERAGE(Tabella6[[#This Row],[Exports of goods and services]],Tabella6[[#This Row],[Imports of goods and services]])</f>
        <v>46.5</v>
      </c>
      <c r="E159"/>
      <c r="G159"/>
      <c r="H159"/>
      <c r="I159"/>
      <c r="J159"/>
    </row>
    <row r="160" spans="1:10" x14ac:dyDescent="0.2">
      <c r="A160" s="19" t="s">
        <v>49</v>
      </c>
      <c r="B160" s="40">
        <f>+VLOOKUP(Tabella6[[#This Row],[Country]],Tabella3[[#All],[Country]:[Imports of goods and services]],2,FALSE)</f>
        <v>40.9</v>
      </c>
      <c r="C160" s="41">
        <f>VLOOKUP(Tabella6[[#This Row],[Country]],Tabella3[[#All],[Country]:[Imports of goods and services]],3,FALSE)</f>
        <v>39.700000000000003</v>
      </c>
      <c r="D160" s="40">
        <f>+AVERAGE(Tabella6[[#This Row],[Exports of goods and services]],Tabella6[[#This Row],[Imports of goods and services]])</f>
        <v>40.299999999999997</v>
      </c>
      <c r="E160"/>
      <c r="G160"/>
      <c r="H160"/>
      <c r="I160"/>
      <c r="J160"/>
    </row>
    <row r="161" spans="1:6" x14ac:dyDescent="0.2">
      <c r="A161" s="19" t="s">
        <v>51</v>
      </c>
      <c r="B161" s="40">
        <f>+VLOOKUP(Tabella6[[#This Row],[Country]],Tabella3[[#All],[Country]:[Imports of goods and services]],2,FALSE)</f>
        <v>36.6</v>
      </c>
      <c r="C161" s="41">
        <f>VLOOKUP(Tabella6[[#This Row],[Country]],Tabella3[[#All],[Country]:[Imports of goods and services]],3,FALSE)</f>
        <v>38.1</v>
      </c>
      <c r="D161" s="40">
        <f>+AVERAGE(Tabella6[[#This Row],[Exports of goods and services]],Tabella6[[#This Row],[Imports of goods and services]])</f>
        <v>37.35</v>
      </c>
      <c r="E161"/>
    </row>
    <row r="162" spans="1:6" x14ac:dyDescent="0.2">
      <c r="A162" s="21" t="s">
        <v>50</v>
      </c>
      <c r="B162" s="40">
        <f>+VLOOKUP(Tabella6[[#This Row],[Country]],Tabella3[[#All],[Country]:[Imports of goods and services]],2,FALSE)</f>
        <v>34.700000000000003</v>
      </c>
      <c r="C162" s="41">
        <f>VLOOKUP(Tabella6[[#This Row],[Country]],Tabella3[[#All],[Country]:[Imports of goods and services]],3,FALSE)</f>
        <v>38.6</v>
      </c>
      <c r="D162" s="40">
        <f>+AVERAGE(Tabella6[[#This Row],[Exports of goods and services]],Tabella6[[#This Row],[Imports of goods and services]])</f>
        <v>36.650000000000006</v>
      </c>
      <c r="E162"/>
    </row>
    <row r="163" spans="1:6" x14ac:dyDescent="0.2">
      <c r="A163" s="21" t="s">
        <v>165</v>
      </c>
      <c r="B163" s="40">
        <f>+VLOOKUP(Tabella6[[#This Row],[Country]],Tabella3[[#All],[Country]:[Imports of goods and services]],2,FALSE)</f>
        <v>11.600000000000001</v>
      </c>
      <c r="C163" s="41">
        <f>VLOOKUP(Tabella6[[#This Row],[Country]],Tabella3[[#All],[Country]:[Imports of goods and services]],3,FALSE)</f>
        <v>15.4</v>
      </c>
      <c r="D163" s="69">
        <f>+AVERAGE(Tabella6[[#This Row],[Exports of goods and services]],Tabella6[[#This Row],[Imports of goods and services]])</f>
        <v>13.5</v>
      </c>
      <c r="E163"/>
    </row>
    <row r="164" spans="1:6" x14ac:dyDescent="0.2">
      <c r="A164"/>
      <c r="B164"/>
      <c r="C164"/>
      <c r="D164"/>
      <c r="E164"/>
    </row>
    <row r="165" spans="1:6" x14ac:dyDescent="0.2">
      <c r="A165"/>
      <c r="B165"/>
      <c r="C165"/>
      <c r="D165"/>
      <c r="E165"/>
    </row>
    <row r="166" spans="1:6" x14ac:dyDescent="0.2">
      <c r="A166"/>
      <c r="B166"/>
      <c r="C166"/>
      <c r="D166"/>
      <c r="E166"/>
    </row>
    <row r="167" spans="1:6" x14ac:dyDescent="0.2">
      <c r="A167"/>
      <c r="B167"/>
      <c r="C167"/>
      <c r="D167"/>
      <c r="E167"/>
    </row>
    <row r="168" spans="1:6" x14ac:dyDescent="0.2">
      <c r="A168"/>
      <c r="B168"/>
      <c r="C168"/>
      <c r="D168"/>
      <c r="E168"/>
    </row>
    <row r="169" spans="1:6" x14ac:dyDescent="0.2">
      <c r="A169" s="63" t="s">
        <v>75</v>
      </c>
      <c r="B169" s="63" t="s">
        <v>73</v>
      </c>
      <c r="C169" s="27"/>
      <c r="D169" s="27"/>
      <c r="E169" s="27"/>
      <c r="F169" s="27"/>
    </row>
    <row r="170" spans="1:6" ht="32" x14ac:dyDescent="0.2">
      <c r="A170" s="63" t="s">
        <v>72</v>
      </c>
      <c r="B170" s="20" t="s">
        <v>9</v>
      </c>
      <c r="C170" s="27" t="s">
        <v>6</v>
      </c>
      <c r="D170" s="27" t="s">
        <v>13</v>
      </c>
      <c r="E170" s="27" t="s">
        <v>38</v>
      </c>
      <c r="F170" s="27" t="s">
        <v>112</v>
      </c>
    </row>
    <row r="171" spans="1:6" x14ac:dyDescent="0.2">
      <c r="A171" s="20" t="s">
        <v>42</v>
      </c>
      <c r="B171" s="64">
        <v>52.2</v>
      </c>
      <c r="C171" s="29">
        <v>21.3</v>
      </c>
      <c r="D171" s="29">
        <v>24.7</v>
      </c>
      <c r="E171" s="29"/>
      <c r="F171" s="29">
        <v>1.7999999999999972</v>
      </c>
    </row>
    <row r="172" spans="1:6" x14ac:dyDescent="0.2">
      <c r="A172" s="20" t="s">
        <v>50</v>
      </c>
      <c r="B172" s="64">
        <v>53.4</v>
      </c>
      <c r="C172" s="29">
        <v>24</v>
      </c>
      <c r="D172" s="29">
        <v>26.5</v>
      </c>
      <c r="E172" s="29"/>
      <c r="F172" s="29">
        <v>-3.8999999999999986</v>
      </c>
    </row>
    <row r="173" spans="1:6" x14ac:dyDescent="0.2">
      <c r="A173" s="20" t="s">
        <v>47</v>
      </c>
      <c r="B173" s="64">
        <v>51.1</v>
      </c>
      <c r="C173" s="29">
        <v>21.9</v>
      </c>
      <c r="D173" s="29">
        <v>25</v>
      </c>
      <c r="E173" s="29"/>
      <c r="F173" s="29">
        <v>1.8999999999999986</v>
      </c>
    </row>
    <row r="174" spans="1:6" x14ac:dyDescent="0.2">
      <c r="A174" s="20" t="s">
        <v>51</v>
      </c>
      <c r="B174" s="64">
        <v>59.6</v>
      </c>
      <c r="C174" s="29">
        <v>19.2</v>
      </c>
      <c r="D174" s="29">
        <v>22.7</v>
      </c>
      <c r="E174" s="29"/>
      <c r="F174" s="29">
        <v>-1.5</v>
      </c>
    </row>
    <row r="175" spans="1:6" x14ac:dyDescent="0.2">
      <c r="A175" s="20" t="s">
        <v>49</v>
      </c>
      <c r="B175" s="64">
        <v>56.9</v>
      </c>
      <c r="C175" s="29">
        <v>20.399999999999999</v>
      </c>
      <c r="D175" s="29">
        <v>21.5</v>
      </c>
      <c r="E175" s="29"/>
      <c r="F175" s="29">
        <v>1.1999999999999957</v>
      </c>
    </row>
    <row r="176" spans="1:6" x14ac:dyDescent="0.2">
      <c r="A176" s="20" t="s">
        <v>165</v>
      </c>
      <c r="B176" s="64">
        <v>68</v>
      </c>
      <c r="C176" s="29">
        <v>13.7</v>
      </c>
      <c r="D176" s="29">
        <v>22.1</v>
      </c>
      <c r="E176" s="29"/>
      <c r="F176" s="29">
        <v>-3.7999999999999989</v>
      </c>
    </row>
    <row r="177" spans="1:25" x14ac:dyDescent="0.2">
      <c r="G177"/>
      <c r="H177"/>
      <c r="I177"/>
      <c r="J177"/>
      <c r="K177"/>
      <c r="L177"/>
      <c r="M177"/>
      <c r="N177"/>
      <c r="O177"/>
      <c r="P177"/>
      <c r="Q177"/>
      <c r="R177"/>
      <c r="S177"/>
      <c r="T177"/>
      <c r="U177"/>
      <c r="V177"/>
      <c r="W177"/>
      <c r="X177"/>
      <c r="Y177"/>
    </row>
    <row r="178" spans="1:25" x14ac:dyDescent="0.2">
      <c r="G178"/>
      <c r="H178"/>
      <c r="I178"/>
      <c r="J178"/>
      <c r="K178"/>
      <c r="L178"/>
      <c r="M178"/>
      <c r="N178"/>
      <c r="O178"/>
      <c r="P178"/>
      <c r="Q178"/>
      <c r="R178"/>
      <c r="S178"/>
      <c r="T178"/>
      <c r="U178"/>
      <c r="V178"/>
      <c r="W178"/>
      <c r="X178"/>
      <c r="Y178"/>
    </row>
    <row r="179" spans="1:25" x14ac:dyDescent="0.2">
      <c r="G179"/>
      <c r="H179"/>
      <c r="I179"/>
      <c r="J179"/>
      <c r="K179"/>
      <c r="L179"/>
      <c r="M179"/>
      <c r="N179"/>
      <c r="O179"/>
      <c r="P179"/>
      <c r="Q179"/>
      <c r="R179"/>
      <c r="S179"/>
      <c r="T179"/>
      <c r="U179"/>
      <c r="V179"/>
      <c r="W179"/>
      <c r="X179"/>
      <c r="Y179"/>
    </row>
    <row r="180" spans="1:25" x14ac:dyDescent="0.2">
      <c r="A180"/>
      <c r="B180"/>
      <c r="C180"/>
      <c r="D180"/>
      <c r="E180"/>
      <c r="F180"/>
      <c r="G180"/>
      <c r="H180"/>
      <c r="I180"/>
      <c r="J180"/>
    </row>
    <row r="181" spans="1:25" x14ac:dyDescent="0.2">
      <c r="A181" s="63" t="s">
        <v>75</v>
      </c>
      <c r="B181" s="63" t="s">
        <v>0</v>
      </c>
      <c r="C181" s="63" t="s">
        <v>72</v>
      </c>
      <c r="D181"/>
      <c r="E181"/>
      <c r="G181"/>
      <c r="H181"/>
      <c r="I181"/>
      <c r="J181"/>
    </row>
    <row r="182" spans="1:25" x14ac:dyDescent="0.2">
      <c r="A182" s="20"/>
      <c r="B182" s="20" t="s">
        <v>1</v>
      </c>
      <c r="C182" s="20"/>
      <c r="D182"/>
      <c r="E182"/>
      <c r="G182"/>
      <c r="H182"/>
      <c r="I182"/>
      <c r="J182"/>
    </row>
    <row r="183" spans="1:25" x14ac:dyDescent="0.2">
      <c r="A183" s="63" t="s">
        <v>73</v>
      </c>
      <c r="B183" s="20" t="s">
        <v>165</v>
      </c>
      <c r="C183" s="20"/>
      <c r="D183"/>
      <c r="E183"/>
      <c r="G183"/>
      <c r="H183"/>
      <c r="I183"/>
      <c r="J183"/>
    </row>
    <row r="184" spans="1:25" x14ac:dyDescent="0.2">
      <c r="A184" s="20" t="s">
        <v>6</v>
      </c>
      <c r="B184" s="64">
        <v>13.7</v>
      </c>
      <c r="C184" s="20"/>
      <c r="D184"/>
      <c r="E184"/>
      <c r="G184"/>
      <c r="H184"/>
      <c r="I184"/>
      <c r="J184"/>
    </row>
    <row r="185" spans="1:25" x14ac:dyDescent="0.2">
      <c r="A185" s="20" t="s">
        <v>9</v>
      </c>
      <c r="B185" s="64">
        <v>68</v>
      </c>
      <c r="C185" s="20"/>
      <c r="D185"/>
      <c r="E185"/>
      <c r="G185"/>
      <c r="H185"/>
      <c r="I185"/>
      <c r="J185"/>
    </row>
    <row r="186" spans="1:25" x14ac:dyDescent="0.2">
      <c r="A186" s="20" t="s">
        <v>13</v>
      </c>
      <c r="B186" s="64">
        <v>22.1</v>
      </c>
      <c r="C186" s="20"/>
      <c r="D186"/>
      <c r="E186"/>
      <c r="G186"/>
      <c r="H186"/>
      <c r="I186"/>
      <c r="J186"/>
    </row>
    <row r="187" spans="1:25" x14ac:dyDescent="0.2">
      <c r="A187" s="20" t="s">
        <v>112</v>
      </c>
      <c r="B187" s="64">
        <v>-3.7999999999999989</v>
      </c>
      <c r="C187" s="20"/>
      <c r="D187"/>
      <c r="E187"/>
      <c r="G187"/>
      <c r="H187"/>
      <c r="I187"/>
      <c r="J187"/>
    </row>
    <row r="188" spans="1:25" x14ac:dyDescent="0.2">
      <c r="A188"/>
      <c r="B188"/>
      <c r="C188"/>
      <c r="D188"/>
      <c r="E188"/>
      <c r="G188"/>
      <c r="H188"/>
      <c r="I188"/>
      <c r="J188"/>
    </row>
    <row r="189" spans="1:25" x14ac:dyDescent="0.2">
      <c r="A189"/>
      <c r="B189"/>
      <c r="C189"/>
      <c r="D189"/>
      <c r="E189"/>
      <c r="G189"/>
      <c r="H189"/>
      <c r="I189"/>
      <c r="J189"/>
    </row>
    <row r="190" spans="1:25" x14ac:dyDescent="0.2">
      <c r="A190"/>
      <c r="B190"/>
      <c r="C190"/>
      <c r="D190"/>
      <c r="E190"/>
      <c r="G190"/>
      <c r="H190"/>
      <c r="I190"/>
      <c r="J190"/>
    </row>
    <row r="191" spans="1:25" x14ac:dyDescent="0.2">
      <c r="A191"/>
      <c r="B191"/>
      <c r="C191"/>
      <c r="D191"/>
      <c r="E191"/>
      <c r="G191"/>
      <c r="H191"/>
      <c r="I191"/>
      <c r="J191"/>
    </row>
    <row r="192" spans="1:25" x14ac:dyDescent="0.2">
      <c r="A192" s="63" t="s">
        <v>75</v>
      </c>
      <c r="B192" s="63" t="s">
        <v>0</v>
      </c>
      <c r="C192" s="63" t="s">
        <v>72</v>
      </c>
      <c r="D192"/>
      <c r="E192"/>
      <c r="G192"/>
      <c r="H192"/>
      <c r="I192"/>
      <c r="J192"/>
    </row>
    <row r="193" spans="1:42" x14ac:dyDescent="0.2">
      <c r="A193" s="20"/>
      <c r="B193" s="20" t="s">
        <v>1</v>
      </c>
      <c r="C193" s="20"/>
      <c r="D193"/>
      <c r="E193"/>
      <c r="G193"/>
      <c r="H193"/>
      <c r="I193"/>
      <c r="J193"/>
    </row>
    <row r="194" spans="1:42" x14ac:dyDescent="0.2">
      <c r="A194" s="63" t="s">
        <v>73</v>
      </c>
      <c r="B194" s="20" t="s">
        <v>42</v>
      </c>
      <c r="C194" s="20"/>
      <c r="D194"/>
      <c r="E194"/>
      <c r="G194"/>
      <c r="H194"/>
      <c r="I194"/>
      <c r="J194"/>
    </row>
    <row r="195" spans="1:42" x14ac:dyDescent="0.2">
      <c r="A195" s="20" t="s">
        <v>6</v>
      </c>
      <c r="B195" s="64">
        <v>21.3</v>
      </c>
      <c r="C195" s="20"/>
      <c r="D195"/>
      <c r="E195"/>
      <c r="G195"/>
      <c r="H195"/>
      <c r="I195"/>
      <c r="J195"/>
    </row>
    <row r="196" spans="1:42" x14ac:dyDescent="0.2">
      <c r="A196" s="20" t="s">
        <v>9</v>
      </c>
      <c r="B196" s="64">
        <v>52.2</v>
      </c>
      <c r="C196" s="20"/>
      <c r="D196"/>
      <c r="E196"/>
      <c r="F196"/>
      <c r="G196"/>
      <c r="H196"/>
      <c r="I196"/>
      <c r="J196"/>
    </row>
    <row r="197" spans="1:42" x14ac:dyDescent="0.2">
      <c r="A197" s="20" t="s">
        <v>13</v>
      </c>
      <c r="B197" s="64">
        <v>24.7</v>
      </c>
      <c r="C197" s="20"/>
      <c r="D197"/>
      <c r="E197"/>
      <c r="F197"/>
      <c r="G197"/>
      <c r="H197"/>
      <c r="I197"/>
      <c r="J197"/>
    </row>
    <row r="198" spans="1:42" x14ac:dyDescent="0.2">
      <c r="A198" s="20" t="s">
        <v>112</v>
      </c>
      <c r="B198" s="64">
        <v>1.7999999999999972</v>
      </c>
      <c r="C198" s="20"/>
      <c r="D198"/>
      <c r="E198"/>
      <c r="F198"/>
      <c r="G198"/>
      <c r="H198"/>
      <c r="I198"/>
      <c r="J198"/>
    </row>
    <row r="199" spans="1:42" x14ac:dyDescent="0.2">
      <c r="A199"/>
      <c r="B199"/>
      <c r="C199"/>
      <c r="D199"/>
      <c r="E199"/>
      <c r="G199"/>
      <c r="H199"/>
      <c r="I199"/>
      <c r="J199"/>
    </row>
    <row r="200" spans="1:42" x14ac:dyDescent="0.2">
      <c r="A200"/>
      <c r="B200"/>
      <c r="C200"/>
      <c r="D200"/>
      <c r="E200"/>
      <c r="G200"/>
      <c r="H200"/>
      <c r="I200"/>
      <c r="J200"/>
    </row>
    <row r="201" spans="1:42" x14ac:dyDescent="0.2">
      <c r="A201"/>
      <c r="B201"/>
      <c r="C201"/>
      <c r="D201"/>
      <c r="E201"/>
      <c r="G201"/>
      <c r="H201"/>
      <c r="I201"/>
      <c r="J201"/>
    </row>
    <row r="202" spans="1:42" x14ac:dyDescent="0.2">
      <c r="A202"/>
      <c r="B202"/>
      <c r="C202"/>
      <c r="D202"/>
      <c r="E202"/>
      <c r="G202"/>
      <c r="H202"/>
      <c r="I202"/>
      <c r="J202"/>
    </row>
    <row r="203" spans="1:42" x14ac:dyDescent="0.2">
      <c r="A203"/>
      <c r="B203"/>
      <c r="C203"/>
      <c r="D203"/>
      <c r="E203"/>
      <c r="G203"/>
      <c r="H203"/>
      <c r="I203"/>
      <c r="J203"/>
    </row>
    <row r="204" spans="1:42" x14ac:dyDescent="0.2">
      <c r="A204"/>
      <c r="B204"/>
      <c r="C204"/>
      <c r="D204"/>
      <c r="E204"/>
      <c r="G204"/>
      <c r="H204"/>
      <c r="I204"/>
      <c r="J204"/>
    </row>
    <row r="205" spans="1:42" x14ac:dyDescent="0.2">
      <c r="A205"/>
      <c r="B205"/>
      <c r="C205"/>
      <c r="D205"/>
      <c r="E205"/>
      <c r="G205"/>
      <c r="H205"/>
      <c r="I205"/>
      <c r="J205"/>
    </row>
    <row r="206" spans="1:42" x14ac:dyDescent="0.2">
      <c r="A206"/>
      <c r="B206"/>
      <c r="C206"/>
      <c r="D206"/>
      <c r="E206"/>
      <c r="G206"/>
      <c r="H206"/>
      <c r="I206"/>
      <c r="J206"/>
    </row>
    <row r="207" spans="1:42" x14ac:dyDescent="0.2">
      <c r="A207"/>
      <c r="B207"/>
      <c r="C207"/>
      <c r="D207"/>
      <c r="E207"/>
      <c r="G207"/>
      <c r="H207"/>
      <c r="I207"/>
      <c r="J207"/>
    </row>
    <row r="208" spans="1:42" ht="16" x14ac:dyDescent="0.2">
      <c r="A208" s="63" t="s">
        <v>75</v>
      </c>
      <c r="B208" s="63" t="s">
        <v>76</v>
      </c>
      <c r="C208" s="26" t="s">
        <v>73</v>
      </c>
      <c r="D208" s="27"/>
      <c r="E208" s="27"/>
      <c r="F208" s="27"/>
      <c r="G208" s="27"/>
      <c r="H208" s="27"/>
      <c r="I208" s="27"/>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row>
    <row r="209" spans="1:42" x14ac:dyDescent="0.2">
      <c r="A209" s="20"/>
      <c r="B209" s="20" t="s">
        <v>79</v>
      </c>
      <c r="C209" s="27"/>
      <c r="D209" s="27"/>
      <c r="E209" s="27"/>
      <c r="F209" s="27"/>
      <c r="G209" s="27"/>
      <c r="H209" s="27"/>
      <c r="I209" s="27"/>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ht="48" x14ac:dyDescent="0.2">
      <c r="A210" s="63" t="s">
        <v>72</v>
      </c>
      <c r="B210" s="20" t="s">
        <v>9</v>
      </c>
      <c r="C210" s="27" t="s">
        <v>6</v>
      </c>
      <c r="D210" s="27" t="s">
        <v>13</v>
      </c>
      <c r="E210" s="27" t="s">
        <v>14</v>
      </c>
      <c r="F210" s="27" t="s">
        <v>15</v>
      </c>
      <c r="G210" s="27" t="s">
        <v>18</v>
      </c>
      <c r="H210" s="27" t="s">
        <v>21</v>
      </c>
      <c r="I210" s="27" t="s">
        <v>112</v>
      </c>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row>
    <row r="211" spans="1:42" x14ac:dyDescent="0.2">
      <c r="A211" s="20" t="s">
        <v>54</v>
      </c>
      <c r="B211" s="64">
        <v>51.2</v>
      </c>
      <c r="C211" s="29">
        <v>20.6</v>
      </c>
      <c r="D211" s="29">
        <v>27.5</v>
      </c>
      <c r="E211" s="29">
        <v>25.3</v>
      </c>
      <c r="F211" s="29">
        <v>2.2999999999999998</v>
      </c>
      <c r="G211" s="29">
        <v>62.1</v>
      </c>
      <c r="H211" s="29">
        <v>61.6</v>
      </c>
      <c r="I211" s="29">
        <v>0.5</v>
      </c>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row>
    <row r="212" spans="1:42" x14ac:dyDescent="0.2">
      <c r="A212" s="20" t="s">
        <v>45</v>
      </c>
      <c r="B212" s="64">
        <v>50.7</v>
      </c>
      <c r="C212" s="29">
        <v>23.8</v>
      </c>
      <c r="D212" s="29">
        <v>27.1</v>
      </c>
      <c r="E212" s="29">
        <v>23.9</v>
      </c>
      <c r="F212" s="29">
        <v>3.2</v>
      </c>
      <c r="G212" s="29">
        <v>95.7</v>
      </c>
      <c r="H212" s="29">
        <v>97.4</v>
      </c>
      <c r="I212" s="29">
        <v>-1.7000000000000028</v>
      </c>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row>
    <row r="213" spans="1:42" x14ac:dyDescent="0.2">
      <c r="A213" s="20" t="s">
        <v>46</v>
      </c>
      <c r="B213" s="64">
        <v>43.2</v>
      </c>
      <c r="C213" s="29">
        <v>21.8</v>
      </c>
      <c r="D213" s="29">
        <v>23.9</v>
      </c>
      <c r="E213" s="29">
        <v>21.7</v>
      </c>
      <c r="F213" s="29">
        <v>2.1</v>
      </c>
      <c r="G213" s="29">
        <v>70</v>
      </c>
      <c r="H213" s="29">
        <v>58.9</v>
      </c>
      <c r="I213" s="29">
        <v>11.100000000000001</v>
      </c>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row>
    <row r="214" spans="1:42" x14ac:dyDescent="0.2">
      <c r="A214" s="20" t="s">
        <v>56</v>
      </c>
      <c r="B214" s="64">
        <v>51.5</v>
      </c>
      <c r="C214" s="29">
        <v>24</v>
      </c>
      <c r="D214" s="29">
        <v>26.3</v>
      </c>
      <c r="E214" s="29">
        <v>24.2</v>
      </c>
      <c r="F214" s="29">
        <v>2.1</v>
      </c>
      <c r="G214" s="29">
        <v>45.3</v>
      </c>
      <c r="H214" s="29">
        <v>47.7</v>
      </c>
      <c r="I214" s="29">
        <v>-2.4000000000000057</v>
      </c>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row>
    <row r="215" spans="1:42" x14ac:dyDescent="0.2">
      <c r="A215" s="20" t="s">
        <v>50</v>
      </c>
      <c r="B215" s="64">
        <v>53.4</v>
      </c>
      <c r="C215" s="29">
        <v>24</v>
      </c>
      <c r="D215" s="29">
        <v>26.5</v>
      </c>
      <c r="E215" s="29">
        <v>25.2</v>
      </c>
      <c r="F215" s="29">
        <v>1.3</v>
      </c>
      <c r="G215" s="29">
        <v>34.700000000000003</v>
      </c>
      <c r="H215" s="29">
        <v>38.6</v>
      </c>
      <c r="I215" s="29">
        <v>-3.8999999999999986</v>
      </c>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
      <c r="A216" s="20" t="s">
        <v>47</v>
      </c>
      <c r="B216" s="64">
        <v>51.1</v>
      </c>
      <c r="C216" s="29">
        <v>21.9</v>
      </c>
      <c r="D216" s="29">
        <v>25</v>
      </c>
      <c r="E216" s="29">
        <v>22.1</v>
      </c>
      <c r="F216" s="29">
        <v>2.9</v>
      </c>
      <c r="G216" s="29">
        <v>50.9</v>
      </c>
      <c r="H216" s="29">
        <v>49</v>
      </c>
      <c r="I216" s="29">
        <v>1.8999999999999986</v>
      </c>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row>
    <row r="217" spans="1:42" x14ac:dyDescent="0.2">
      <c r="A217" s="20" t="s">
        <v>58</v>
      </c>
      <c r="B217" s="64">
        <v>51.7</v>
      </c>
      <c r="C217" s="29">
        <v>26.2</v>
      </c>
      <c r="D217" s="29">
        <v>22.5</v>
      </c>
      <c r="E217" s="29">
        <v>22.3</v>
      </c>
      <c r="F217" s="29">
        <v>0.3</v>
      </c>
      <c r="G217" s="29">
        <v>46.6</v>
      </c>
      <c r="H217" s="29">
        <v>47</v>
      </c>
      <c r="I217" s="29">
        <v>-0.39999999999999858</v>
      </c>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row>
    <row r="218" spans="1:42" x14ac:dyDescent="0.2">
      <c r="A218" s="20" t="s">
        <v>48</v>
      </c>
      <c r="B218" s="64">
        <v>24.5</v>
      </c>
      <c r="C218" s="29">
        <v>11.4</v>
      </c>
      <c r="D218" s="29">
        <v>23.7</v>
      </c>
      <c r="E218" s="29">
        <v>21.6</v>
      </c>
      <c r="F218" s="29">
        <v>2.1</v>
      </c>
      <c r="G218" s="29">
        <v>137.1</v>
      </c>
      <c r="H218" s="29">
        <v>97.2</v>
      </c>
      <c r="I218" s="29">
        <v>39.899999999999991</v>
      </c>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row>
    <row r="219" spans="1:42" x14ac:dyDescent="0.2">
      <c r="A219" s="20" t="s">
        <v>51</v>
      </c>
      <c r="B219" s="64">
        <v>59.6</v>
      </c>
      <c r="C219" s="29">
        <v>19.2</v>
      </c>
      <c r="D219" s="29">
        <v>22.7</v>
      </c>
      <c r="E219" s="29">
        <v>21.9</v>
      </c>
      <c r="F219" s="29">
        <v>0.7</v>
      </c>
      <c r="G219" s="29">
        <v>36.6</v>
      </c>
      <c r="H219" s="29">
        <v>38.1</v>
      </c>
      <c r="I219" s="29">
        <v>-1.5</v>
      </c>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row>
    <row r="220" spans="1:42" x14ac:dyDescent="0.2">
      <c r="A220" s="20" t="s">
        <v>52</v>
      </c>
      <c r="B220" s="64">
        <v>30.6</v>
      </c>
      <c r="C220" s="29">
        <v>17.600000000000001</v>
      </c>
      <c r="D220" s="29">
        <v>17.7</v>
      </c>
      <c r="E220" s="29">
        <v>17.5</v>
      </c>
      <c r="F220" s="29">
        <v>0.2</v>
      </c>
      <c r="G220" s="29">
        <v>211.3</v>
      </c>
      <c r="H220" s="29">
        <v>177.2</v>
      </c>
      <c r="I220" s="29">
        <v>34.100000000000023</v>
      </c>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row>
    <row r="221" spans="1:42" x14ac:dyDescent="0.2">
      <c r="A221" s="20" t="s">
        <v>53</v>
      </c>
      <c r="B221" s="64">
        <v>42.9</v>
      </c>
      <c r="C221" s="29">
        <v>25.1</v>
      </c>
      <c r="D221" s="29">
        <v>21.2</v>
      </c>
      <c r="E221" s="29">
        <v>20.9</v>
      </c>
      <c r="F221" s="29">
        <v>0.4</v>
      </c>
      <c r="G221" s="29">
        <v>93.8</v>
      </c>
      <c r="H221" s="29">
        <v>83</v>
      </c>
      <c r="I221" s="29">
        <v>10.799999999999997</v>
      </c>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
      <c r="A222" s="20" t="s">
        <v>60</v>
      </c>
      <c r="B222" s="64">
        <v>31.8</v>
      </c>
      <c r="C222" s="29">
        <v>18.2</v>
      </c>
      <c r="D222" s="29">
        <v>21.6</v>
      </c>
      <c r="E222" s="29">
        <v>19.7</v>
      </c>
      <c r="F222" s="29">
        <v>1.9</v>
      </c>
      <c r="G222" s="29">
        <v>55.5</v>
      </c>
      <c r="H222" s="29">
        <v>27.1</v>
      </c>
      <c r="I222" s="29">
        <v>28.4</v>
      </c>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row>
    <row r="223" spans="1:42" x14ac:dyDescent="0.2">
      <c r="A223" s="20" t="s">
        <v>55</v>
      </c>
      <c r="B223" s="64">
        <v>64.2</v>
      </c>
      <c r="C223" s="29">
        <v>17.600000000000001</v>
      </c>
      <c r="D223" s="29">
        <v>20.7</v>
      </c>
      <c r="E223" s="29">
        <v>20.100000000000001</v>
      </c>
      <c r="F223" s="29">
        <v>0.6</v>
      </c>
      <c r="G223" s="29">
        <v>49.6</v>
      </c>
      <c r="H223" s="29">
        <v>52</v>
      </c>
      <c r="I223" s="29">
        <v>-2.3999999999999986</v>
      </c>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row>
    <row r="224" spans="1:42" x14ac:dyDescent="0.2">
      <c r="A224" s="20" t="s">
        <v>49</v>
      </c>
      <c r="B224" s="64">
        <v>56.9</v>
      </c>
      <c r="C224" s="29">
        <v>20.399999999999999</v>
      </c>
      <c r="D224" s="29">
        <v>21.5</v>
      </c>
      <c r="E224" s="29">
        <v>20.100000000000001</v>
      </c>
      <c r="F224" s="29">
        <v>1.4</v>
      </c>
      <c r="G224" s="29">
        <v>40.9</v>
      </c>
      <c r="H224" s="29">
        <v>39.700000000000003</v>
      </c>
      <c r="I224" s="29">
        <v>1.1999999999999957</v>
      </c>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row>
    <row r="225" spans="1:42" x14ac:dyDescent="0.2">
      <c r="A225" s="20" t="s">
        <v>57</v>
      </c>
      <c r="B225" s="64">
        <v>43.7</v>
      </c>
      <c r="C225" s="29">
        <v>24.8</v>
      </c>
      <c r="D225" s="29">
        <v>28.3</v>
      </c>
      <c r="E225" s="29">
        <v>27</v>
      </c>
      <c r="F225" s="29">
        <v>1.3</v>
      </c>
      <c r="G225" s="29">
        <v>53</v>
      </c>
      <c r="H225" s="29">
        <v>49.9</v>
      </c>
      <c r="I225" s="29">
        <v>3.1000000000000014</v>
      </c>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row>
    <row r="226" spans="1:42" x14ac:dyDescent="0.2">
      <c r="A226" s="20" t="s">
        <v>61</v>
      </c>
      <c r="B226" s="64">
        <v>50.4</v>
      </c>
      <c r="C226" s="29">
        <v>11.4</v>
      </c>
      <c r="D226" s="29">
        <v>24.5</v>
      </c>
      <c r="E226" s="29">
        <v>26.3</v>
      </c>
      <c r="F226" s="29">
        <v>-1.7</v>
      </c>
      <c r="G226" s="29">
        <v>76.900000000000006</v>
      </c>
      <c r="H226" s="29">
        <v>63.2</v>
      </c>
      <c r="I226" s="29">
        <v>13.700000000000003</v>
      </c>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row>
    <row r="227" spans="1:42" x14ac:dyDescent="0.2">
      <c r="A227" s="20" t="s">
        <v>110</v>
      </c>
      <c r="B227" s="64">
        <v>68.5</v>
      </c>
      <c r="C227" s="29">
        <v>20.100000000000001</v>
      </c>
      <c r="D227" s="29">
        <v>21.1</v>
      </c>
      <c r="E227" s="29">
        <v>13.7</v>
      </c>
      <c r="F227" s="29">
        <v>7.5</v>
      </c>
      <c r="G227" s="29">
        <v>49.1</v>
      </c>
      <c r="H227" s="29">
        <v>58.9</v>
      </c>
      <c r="I227" s="29">
        <v>-9.7999999999999972</v>
      </c>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
      <c r="A228" s="20" t="s">
        <v>165</v>
      </c>
      <c r="B228" s="64">
        <v>68</v>
      </c>
      <c r="C228" s="29">
        <v>13.7</v>
      </c>
      <c r="D228" s="29">
        <v>22.1</v>
      </c>
      <c r="E228" s="29">
        <v>21.5</v>
      </c>
      <c r="F228" s="29">
        <v>0.6</v>
      </c>
      <c r="G228" s="29">
        <v>11.600000000000001</v>
      </c>
      <c r="H228" s="29">
        <v>15.4</v>
      </c>
      <c r="I228" s="29">
        <v>-3.7999999999999989</v>
      </c>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row>
    <row r="229" spans="1:42" x14ac:dyDescent="0.2">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row>
    <row r="230" spans="1:42" x14ac:dyDescent="0.2">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row>
    <row r="231" spans="1:42" x14ac:dyDescent="0.2">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row>
    <row r="232" spans="1:42" x14ac:dyDescent="0.2">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row>
    <row r="233" spans="1:42" ht="16" x14ac:dyDescent="0.2">
      <c r="A233" s="108" t="s">
        <v>75</v>
      </c>
      <c r="B233" s="108" t="s">
        <v>76</v>
      </c>
      <c r="C233" s="36" t="s">
        <v>73</v>
      </c>
      <c r="D233" s="36"/>
      <c r="E233" s="36"/>
      <c r="F233" s="36"/>
      <c r="G233" s="36"/>
      <c r="H233" s="36"/>
      <c r="I233" s="36"/>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
      <c r="A234" s="108"/>
      <c r="B234" s="108" t="s">
        <v>79</v>
      </c>
      <c r="C234" s="36"/>
      <c r="D234" s="36"/>
      <c r="E234" s="36"/>
      <c r="F234" s="36"/>
      <c r="G234" s="36"/>
      <c r="H234" s="36"/>
      <c r="I234" s="36"/>
      <c r="J234"/>
    </row>
    <row r="235" spans="1:42" ht="48" x14ac:dyDescent="0.2">
      <c r="A235" s="108" t="s">
        <v>72</v>
      </c>
      <c r="B235" s="108" t="s">
        <v>9</v>
      </c>
      <c r="C235" s="36" t="s">
        <v>6</v>
      </c>
      <c r="D235" s="36" t="s">
        <v>13</v>
      </c>
      <c r="E235" s="36" t="s">
        <v>14</v>
      </c>
      <c r="F235" s="36" t="s">
        <v>15</v>
      </c>
      <c r="G235" s="36" t="s">
        <v>18</v>
      </c>
      <c r="H235" s="36" t="s">
        <v>21</v>
      </c>
      <c r="I235" s="36" t="s">
        <v>112</v>
      </c>
      <c r="J235"/>
    </row>
    <row r="236" spans="1:42" x14ac:dyDescent="0.2">
      <c r="A236" s="20" t="s">
        <v>54</v>
      </c>
      <c r="B236" s="64">
        <f>+GETPIVOTDATA("Value",$A$208,"Approach","Expenditure","Series",B$235,"Country",$A236)</f>
        <v>51.2</v>
      </c>
      <c r="C236" s="64">
        <f t="shared" ref="C236:I236" si="1">+GETPIVOTDATA("Value",$A$208,"Approach","Expenditure","Series",C$235,"Country",$A236)</f>
        <v>20.6</v>
      </c>
      <c r="D236" s="64">
        <f t="shared" si="1"/>
        <v>27.5</v>
      </c>
      <c r="E236" s="64">
        <f t="shared" si="1"/>
        <v>25.3</v>
      </c>
      <c r="F236" s="64">
        <f t="shared" si="1"/>
        <v>2.2999999999999998</v>
      </c>
      <c r="G236" s="64">
        <f t="shared" si="1"/>
        <v>62.1</v>
      </c>
      <c r="H236" s="64">
        <f t="shared" si="1"/>
        <v>61.6</v>
      </c>
      <c r="I236" s="64">
        <f t="shared" si="1"/>
        <v>0.5</v>
      </c>
      <c r="J236"/>
    </row>
    <row r="237" spans="1:42" x14ac:dyDescent="0.2">
      <c r="A237" s="20" t="s">
        <v>45</v>
      </c>
      <c r="B237" s="64">
        <f t="shared" ref="B237:I253" si="2">+GETPIVOTDATA("Value",$A$208,"Approach","Expenditure","Series",B$235,"Country",$A237)</f>
        <v>50.7</v>
      </c>
      <c r="C237" s="64">
        <f t="shared" si="2"/>
        <v>23.8</v>
      </c>
      <c r="D237" s="64">
        <f t="shared" si="2"/>
        <v>27.1</v>
      </c>
      <c r="E237" s="64">
        <f t="shared" si="2"/>
        <v>23.9</v>
      </c>
      <c r="F237" s="64">
        <f t="shared" si="2"/>
        <v>3.2</v>
      </c>
      <c r="G237" s="64">
        <f t="shared" si="2"/>
        <v>95.7</v>
      </c>
      <c r="H237" s="64">
        <f t="shared" si="2"/>
        <v>97.4</v>
      </c>
      <c r="I237" s="64">
        <f t="shared" si="2"/>
        <v>-1.7000000000000028</v>
      </c>
      <c r="J237"/>
    </row>
    <row r="238" spans="1:42" x14ac:dyDescent="0.2">
      <c r="A238" s="20" t="s">
        <v>46</v>
      </c>
      <c r="B238" s="64">
        <f t="shared" si="2"/>
        <v>43.2</v>
      </c>
      <c r="C238" s="64">
        <f t="shared" si="2"/>
        <v>21.8</v>
      </c>
      <c r="D238" s="64">
        <f t="shared" si="2"/>
        <v>23.9</v>
      </c>
      <c r="E238" s="64">
        <f t="shared" si="2"/>
        <v>21.7</v>
      </c>
      <c r="F238" s="64">
        <f t="shared" si="2"/>
        <v>2.1</v>
      </c>
      <c r="G238" s="64">
        <f t="shared" si="2"/>
        <v>70</v>
      </c>
      <c r="H238" s="64">
        <f t="shared" si="2"/>
        <v>58.9</v>
      </c>
      <c r="I238" s="64">
        <f t="shared" si="2"/>
        <v>11.100000000000001</v>
      </c>
      <c r="J238"/>
    </row>
    <row r="239" spans="1:42" x14ac:dyDescent="0.2">
      <c r="A239" s="20" t="s">
        <v>56</v>
      </c>
      <c r="B239" s="64">
        <f t="shared" si="2"/>
        <v>51.5</v>
      </c>
      <c r="C239" s="64">
        <f t="shared" si="2"/>
        <v>24</v>
      </c>
      <c r="D239" s="64">
        <f t="shared" si="2"/>
        <v>26.3</v>
      </c>
      <c r="E239" s="64">
        <f t="shared" si="2"/>
        <v>24.2</v>
      </c>
      <c r="F239" s="64">
        <f t="shared" si="2"/>
        <v>2.1</v>
      </c>
      <c r="G239" s="64">
        <f t="shared" si="2"/>
        <v>45.3</v>
      </c>
      <c r="H239" s="64">
        <f t="shared" si="2"/>
        <v>47.7</v>
      </c>
      <c r="I239" s="64">
        <f t="shared" si="2"/>
        <v>-2.4000000000000057</v>
      </c>
      <c r="J239"/>
    </row>
    <row r="240" spans="1:42" x14ac:dyDescent="0.2">
      <c r="A240" s="20" t="s">
        <v>50</v>
      </c>
      <c r="B240" s="64">
        <f t="shared" si="2"/>
        <v>53.4</v>
      </c>
      <c r="C240" s="64">
        <f t="shared" si="2"/>
        <v>24</v>
      </c>
      <c r="D240" s="64">
        <f t="shared" si="2"/>
        <v>26.5</v>
      </c>
      <c r="E240" s="64">
        <f t="shared" si="2"/>
        <v>25.2</v>
      </c>
      <c r="F240" s="64">
        <f t="shared" si="2"/>
        <v>1.3</v>
      </c>
      <c r="G240" s="64">
        <f t="shared" si="2"/>
        <v>34.700000000000003</v>
      </c>
      <c r="H240" s="64">
        <f t="shared" si="2"/>
        <v>38.6</v>
      </c>
      <c r="I240" s="64">
        <f t="shared" si="2"/>
        <v>-3.8999999999999986</v>
      </c>
      <c r="J240"/>
    </row>
    <row r="241" spans="1:10" x14ac:dyDescent="0.2">
      <c r="A241" s="20" t="s">
        <v>47</v>
      </c>
      <c r="B241" s="64">
        <f t="shared" si="2"/>
        <v>51.1</v>
      </c>
      <c r="C241" s="64">
        <f t="shared" si="2"/>
        <v>21.9</v>
      </c>
      <c r="D241" s="64">
        <f t="shared" si="2"/>
        <v>25</v>
      </c>
      <c r="E241" s="64">
        <f t="shared" si="2"/>
        <v>22.1</v>
      </c>
      <c r="F241" s="64">
        <f t="shared" si="2"/>
        <v>2.9</v>
      </c>
      <c r="G241" s="64">
        <f t="shared" si="2"/>
        <v>50.9</v>
      </c>
      <c r="H241" s="64">
        <f t="shared" si="2"/>
        <v>49</v>
      </c>
      <c r="I241" s="64">
        <f t="shared" si="2"/>
        <v>1.8999999999999986</v>
      </c>
      <c r="J241"/>
    </row>
    <row r="242" spans="1:10" x14ac:dyDescent="0.2">
      <c r="A242" s="20" t="s">
        <v>58</v>
      </c>
      <c r="B242" s="64">
        <f t="shared" si="2"/>
        <v>51.7</v>
      </c>
      <c r="C242" s="64">
        <f t="shared" si="2"/>
        <v>26.2</v>
      </c>
      <c r="D242" s="64">
        <f t="shared" si="2"/>
        <v>22.5</v>
      </c>
      <c r="E242" s="64">
        <f t="shared" si="2"/>
        <v>22.3</v>
      </c>
      <c r="F242" s="64">
        <f t="shared" si="2"/>
        <v>0.3</v>
      </c>
      <c r="G242" s="64">
        <f t="shared" si="2"/>
        <v>46.6</v>
      </c>
      <c r="H242" s="64">
        <f t="shared" si="2"/>
        <v>47</v>
      </c>
      <c r="I242" s="64">
        <f t="shared" si="2"/>
        <v>-0.39999999999999858</v>
      </c>
      <c r="J242"/>
    </row>
    <row r="243" spans="1:10" x14ac:dyDescent="0.2">
      <c r="A243" s="20" t="s">
        <v>48</v>
      </c>
      <c r="B243" s="64">
        <f t="shared" si="2"/>
        <v>24.5</v>
      </c>
      <c r="C243" s="64">
        <f t="shared" si="2"/>
        <v>11.4</v>
      </c>
      <c r="D243" s="64">
        <f t="shared" si="2"/>
        <v>23.7</v>
      </c>
      <c r="E243" s="64">
        <f t="shared" si="2"/>
        <v>21.6</v>
      </c>
      <c r="F243" s="64">
        <f t="shared" si="2"/>
        <v>2.1</v>
      </c>
      <c r="G243" s="64">
        <f t="shared" si="2"/>
        <v>137.1</v>
      </c>
      <c r="H243" s="64">
        <f t="shared" si="2"/>
        <v>97.2</v>
      </c>
      <c r="I243" s="64">
        <f t="shared" si="2"/>
        <v>39.899999999999991</v>
      </c>
      <c r="J243"/>
    </row>
    <row r="244" spans="1:10" x14ac:dyDescent="0.2">
      <c r="A244" s="20" t="s">
        <v>51</v>
      </c>
      <c r="B244" s="64">
        <f t="shared" si="2"/>
        <v>59.6</v>
      </c>
      <c r="C244" s="64">
        <f t="shared" si="2"/>
        <v>19.2</v>
      </c>
      <c r="D244" s="64">
        <f t="shared" si="2"/>
        <v>22.7</v>
      </c>
      <c r="E244" s="64">
        <f t="shared" si="2"/>
        <v>21.9</v>
      </c>
      <c r="F244" s="64">
        <f t="shared" si="2"/>
        <v>0.7</v>
      </c>
      <c r="G244" s="64">
        <f t="shared" si="2"/>
        <v>36.6</v>
      </c>
      <c r="H244" s="64">
        <f t="shared" si="2"/>
        <v>38.1</v>
      </c>
      <c r="I244" s="64">
        <f t="shared" si="2"/>
        <v>-1.5</v>
      </c>
      <c r="J244"/>
    </row>
    <row r="245" spans="1:10" x14ac:dyDescent="0.2">
      <c r="A245" s="20" t="s">
        <v>52</v>
      </c>
      <c r="B245" s="64">
        <f t="shared" si="2"/>
        <v>30.6</v>
      </c>
      <c r="C245" s="64">
        <f t="shared" si="2"/>
        <v>17.600000000000001</v>
      </c>
      <c r="D245" s="64">
        <f t="shared" si="2"/>
        <v>17.7</v>
      </c>
      <c r="E245" s="64">
        <f t="shared" si="2"/>
        <v>17.5</v>
      </c>
      <c r="F245" s="64">
        <f t="shared" si="2"/>
        <v>0.2</v>
      </c>
      <c r="G245" s="64">
        <f t="shared" si="2"/>
        <v>211.3</v>
      </c>
      <c r="H245" s="64">
        <f t="shared" si="2"/>
        <v>177.2</v>
      </c>
      <c r="I245" s="64">
        <f t="shared" si="2"/>
        <v>34.100000000000023</v>
      </c>
      <c r="J245"/>
    </row>
    <row r="246" spans="1:10" x14ac:dyDescent="0.2">
      <c r="A246" s="20" t="s">
        <v>53</v>
      </c>
      <c r="B246" s="64">
        <f t="shared" si="2"/>
        <v>42.9</v>
      </c>
      <c r="C246" s="64">
        <f t="shared" si="2"/>
        <v>25.1</v>
      </c>
      <c r="D246" s="64">
        <f t="shared" si="2"/>
        <v>21.2</v>
      </c>
      <c r="E246" s="64">
        <f t="shared" si="2"/>
        <v>20.9</v>
      </c>
      <c r="F246" s="64">
        <f t="shared" si="2"/>
        <v>0.4</v>
      </c>
      <c r="G246" s="64">
        <f t="shared" si="2"/>
        <v>93.8</v>
      </c>
      <c r="H246" s="64">
        <f t="shared" si="2"/>
        <v>83</v>
      </c>
      <c r="I246" s="64">
        <f t="shared" si="2"/>
        <v>10.799999999999997</v>
      </c>
      <c r="J246"/>
    </row>
    <row r="247" spans="1:10" x14ac:dyDescent="0.2">
      <c r="A247" s="20" t="s">
        <v>60</v>
      </c>
      <c r="B247" s="64">
        <f t="shared" si="2"/>
        <v>31.8</v>
      </c>
      <c r="C247" s="64">
        <f t="shared" si="2"/>
        <v>18.2</v>
      </c>
      <c r="D247" s="64">
        <f t="shared" si="2"/>
        <v>21.6</v>
      </c>
      <c r="E247" s="64">
        <f t="shared" si="2"/>
        <v>19.7</v>
      </c>
      <c r="F247" s="64">
        <f t="shared" si="2"/>
        <v>1.9</v>
      </c>
      <c r="G247" s="64">
        <f t="shared" si="2"/>
        <v>55.5</v>
      </c>
      <c r="H247" s="64">
        <f t="shared" si="2"/>
        <v>27.1</v>
      </c>
      <c r="I247" s="64">
        <f t="shared" si="2"/>
        <v>28.4</v>
      </c>
      <c r="J247"/>
    </row>
    <row r="248" spans="1:10" x14ac:dyDescent="0.2">
      <c r="A248" s="20" t="s">
        <v>55</v>
      </c>
      <c r="B248" s="64">
        <f t="shared" si="2"/>
        <v>64.2</v>
      </c>
      <c r="C248" s="64">
        <f t="shared" si="2"/>
        <v>17.600000000000001</v>
      </c>
      <c r="D248" s="64">
        <f t="shared" si="2"/>
        <v>20.7</v>
      </c>
      <c r="E248" s="64">
        <f t="shared" si="2"/>
        <v>20.100000000000001</v>
      </c>
      <c r="F248" s="64">
        <f t="shared" si="2"/>
        <v>0.6</v>
      </c>
      <c r="G248" s="64">
        <f t="shared" si="2"/>
        <v>49.6</v>
      </c>
      <c r="H248" s="64">
        <f t="shared" si="2"/>
        <v>52</v>
      </c>
      <c r="I248" s="64">
        <f t="shared" si="2"/>
        <v>-2.3999999999999986</v>
      </c>
      <c r="J248"/>
    </row>
    <row r="249" spans="1:10" x14ac:dyDescent="0.2">
      <c r="A249" s="20" t="s">
        <v>49</v>
      </c>
      <c r="B249" s="64">
        <f t="shared" si="2"/>
        <v>56.9</v>
      </c>
      <c r="C249" s="64">
        <f t="shared" si="2"/>
        <v>20.399999999999999</v>
      </c>
      <c r="D249" s="64">
        <f t="shared" si="2"/>
        <v>21.5</v>
      </c>
      <c r="E249" s="64">
        <f t="shared" si="2"/>
        <v>20.100000000000001</v>
      </c>
      <c r="F249" s="64">
        <f t="shared" si="2"/>
        <v>1.4</v>
      </c>
      <c r="G249" s="64">
        <f t="shared" si="2"/>
        <v>40.9</v>
      </c>
      <c r="H249" s="64">
        <f t="shared" si="2"/>
        <v>39.700000000000003</v>
      </c>
      <c r="I249" s="64">
        <f t="shared" si="2"/>
        <v>1.1999999999999957</v>
      </c>
      <c r="J249"/>
    </row>
    <row r="250" spans="1:10" x14ac:dyDescent="0.2">
      <c r="A250" s="20" t="s">
        <v>57</v>
      </c>
      <c r="B250" s="64">
        <f t="shared" si="2"/>
        <v>43.7</v>
      </c>
      <c r="C250" s="64">
        <f t="shared" si="2"/>
        <v>24.8</v>
      </c>
      <c r="D250" s="64">
        <f t="shared" si="2"/>
        <v>28.3</v>
      </c>
      <c r="E250" s="64">
        <f t="shared" si="2"/>
        <v>27</v>
      </c>
      <c r="F250" s="64">
        <f t="shared" si="2"/>
        <v>1.3</v>
      </c>
      <c r="G250" s="64">
        <f t="shared" si="2"/>
        <v>53</v>
      </c>
      <c r="H250" s="64">
        <f t="shared" si="2"/>
        <v>49.9</v>
      </c>
      <c r="I250" s="64">
        <f t="shared" si="2"/>
        <v>3.1000000000000014</v>
      </c>
      <c r="J250"/>
    </row>
    <row r="251" spans="1:10" x14ac:dyDescent="0.2">
      <c r="A251" s="20" t="s">
        <v>61</v>
      </c>
      <c r="B251" s="64">
        <f t="shared" si="2"/>
        <v>50.4</v>
      </c>
      <c r="C251" s="64">
        <f t="shared" si="2"/>
        <v>11.4</v>
      </c>
      <c r="D251" s="64">
        <f t="shared" si="2"/>
        <v>24.5</v>
      </c>
      <c r="E251" s="64">
        <f t="shared" si="2"/>
        <v>26.3</v>
      </c>
      <c r="F251" s="64">
        <f t="shared" si="2"/>
        <v>-1.7</v>
      </c>
      <c r="G251" s="64">
        <f t="shared" si="2"/>
        <v>76.900000000000006</v>
      </c>
      <c r="H251" s="64">
        <f t="shared" si="2"/>
        <v>63.2</v>
      </c>
      <c r="I251" s="64">
        <f t="shared" si="2"/>
        <v>13.700000000000003</v>
      </c>
      <c r="J251"/>
    </row>
    <row r="252" spans="1:10" x14ac:dyDescent="0.2">
      <c r="A252" s="20" t="s">
        <v>110</v>
      </c>
      <c r="B252" s="64">
        <f t="shared" si="2"/>
        <v>68.5</v>
      </c>
      <c r="C252" s="64">
        <f t="shared" si="2"/>
        <v>20.100000000000001</v>
      </c>
      <c r="D252" s="64">
        <f t="shared" si="2"/>
        <v>21.1</v>
      </c>
      <c r="E252" s="64">
        <f t="shared" si="2"/>
        <v>13.7</v>
      </c>
      <c r="F252" s="64">
        <f t="shared" si="2"/>
        <v>7.5</v>
      </c>
      <c r="G252" s="64">
        <f t="shared" si="2"/>
        <v>49.1</v>
      </c>
      <c r="H252" s="64">
        <f t="shared" si="2"/>
        <v>58.9</v>
      </c>
      <c r="I252" s="64">
        <f t="shared" si="2"/>
        <v>-9.7999999999999972</v>
      </c>
      <c r="J252"/>
    </row>
    <row r="253" spans="1:10" x14ac:dyDescent="0.2">
      <c r="A253" s="20" t="s">
        <v>165</v>
      </c>
      <c r="B253" s="64">
        <f t="shared" si="2"/>
        <v>68</v>
      </c>
      <c r="C253" s="64">
        <f t="shared" si="2"/>
        <v>13.7</v>
      </c>
      <c r="D253" s="64">
        <f t="shared" si="2"/>
        <v>22.1</v>
      </c>
      <c r="E253" s="64">
        <f t="shared" si="2"/>
        <v>21.5</v>
      </c>
      <c r="F253" s="64">
        <f t="shared" si="2"/>
        <v>0.6</v>
      </c>
      <c r="G253" s="64">
        <f t="shared" si="2"/>
        <v>11.600000000000001</v>
      </c>
      <c r="H253" s="64">
        <f t="shared" si="2"/>
        <v>15.4</v>
      </c>
      <c r="I253" s="64">
        <f t="shared" si="2"/>
        <v>-3.7999999999999989</v>
      </c>
      <c r="J253"/>
    </row>
    <row r="254" spans="1:10" x14ac:dyDescent="0.2">
      <c r="A254"/>
      <c r="B254"/>
      <c r="C254"/>
      <c r="D254"/>
      <c r="E254"/>
      <c r="G254"/>
      <c r="H254"/>
      <c r="I254"/>
      <c r="J254"/>
    </row>
    <row r="255" spans="1:10" s="113" customFormat="1" x14ac:dyDescent="0.2">
      <c r="A255" s="112" t="s">
        <v>342</v>
      </c>
      <c r="B255" s="92"/>
      <c r="C255" s="92"/>
      <c r="D255" s="92"/>
      <c r="E255" s="92"/>
      <c r="G255" s="92"/>
      <c r="H255" s="92"/>
      <c r="I255" s="92"/>
      <c r="J255" s="92"/>
    </row>
    <row r="256" spans="1:10" s="113" customFormat="1" x14ac:dyDescent="0.2">
      <c r="A256" s="112" t="s">
        <v>72</v>
      </c>
      <c r="B256" s="112" t="s">
        <v>344</v>
      </c>
      <c r="C256" s="112" t="s">
        <v>343</v>
      </c>
      <c r="D256" s="112" t="s">
        <v>341</v>
      </c>
      <c r="E256" s="116" t="s">
        <v>345</v>
      </c>
      <c r="G256" s="92"/>
      <c r="H256" s="92"/>
      <c r="I256" s="92"/>
      <c r="J256" s="92"/>
    </row>
    <row r="257" spans="1:10" s="113" customFormat="1" x14ac:dyDescent="0.2">
      <c r="A257" s="114" t="s">
        <v>54</v>
      </c>
      <c r="B257" s="115">
        <v>476405.47200000001</v>
      </c>
      <c r="C257" s="115">
        <v>9052.8559999999998</v>
      </c>
      <c r="D257" s="101">
        <f>+B257/C257*1000</f>
        <v>52624.881252943822</v>
      </c>
      <c r="E257" s="103">
        <f>+B257/$B$273</f>
        <v>3.0004336600905485E-2</v>
      </c>
      <c r="G257" s="92"/>
      <c r="H257" s="92"/>
      <c r="I257" s="92"/>
      <c r="J257" s="92"/>
    </row>
    <row r="258" spans="1:10" s="113" customFormat="1" x14ac:dyDescent="0.2">
      <c r="A258" s="114" t="s">
        <v>45</v>
      </c>
      <c r="B258" s="115">
        <v>581891.55599999998</v>
      </c>
      <c r="C258" s="115">
        <v>11680</v>
      </c>
      <c r="D258" s="101">
        <f t="shared" ref="D258:D272" si="3">+B258/C258*1000</f>
        <v>49819.482534246577</v>
      </c>
      <c r="E258" s="103">
        <f t="shared" ref="E258:E271" si="4">+B258/$B$273</f>
        <v>3.6647921020203235E-2</v>
      </c>
      <c r="G258" s="92"/>
      <c r="H258" s="92"/>
      <c r="I258" s="92"/>
      <c r="J258" s="92"/>
    </row>
    <row r="259" spans="1:10" s="113" customFormat="1" x14ac:dyDescent="0.2">
      <c r="A259" s="114" t="s">
        <v>47</v>
      </c>
      <c r="B259" s="115">
        <v>4208764.4330000002</v>
      </c>
      <c r="C259" s="115">
        <v>83798</v>
      </c>
      <c r="D259" s="101">
        <f t="shared" si="3"/>
        <v>50225.117938375617</v>
      </c>
      <c r="E259" s="103">
        <f t="shared" si="4"/>
        <v>0.26507081077702466</v>
      </c>
      <c r="G259" s="92"/>
      <c r="H259" s="92"/>
      <c r="I259" s="92"/>
      <c r="J259" s="92"/>
    </row>
    <row r="260" spans="1:10" s="113" customFormat="1" x14ac:dyDescent="0.2">
      <c r="A260" s="114" t="s">
        <v>46</v>
      </c>
      <c r="B260" s="115">
        <v>327537.87300000002</v>
      </c>
      <c r="C260" s="115">
        <v>5906.3850000000002</v>
      </c>
      <c r="D260" s="101">
        <f t="shared" si="3"/>
        <v>55454.880269403366</v>
      </c>
      <c r="E260" s="103">
        <f t="shared" si="4"/>
        <v>2.0628555230021859E-2</v>
      </c>
      <c r="G260" s="92"/>
      <c r="H260" s="92"/>
      <c r="I260" s="92"/>
      <c r="J260" s="92"/>
    </row>
    <row r="261" spans="1:10" s="113" customFormat="1" x14ac:dyDescent="0.2">
      <c r="A261" s="114" t="s">
        <v>49</v>
      </c>
      <c r="B261" s="115">
        <v>1794608.345</v>
      </c>
      <c r="C261" s="115">
        <v>47807.612000000001</v>
      </c>
      <c r="D261" s="101">
        <f t="shared" si="3"/>
        <v>37538.129806609038</v>
      </c>
      <c r="E261" s="103">
        <f t="shared" si="4"/>
        <v>0.11302563890402569</v>
      </c>
      <c r="G261" s="92"/>
      <c r="H261" s="92"/>
      <c r="I261" s="92"/>
      <c r="J261" s="92"/>
    </row>
    <row r="262" spans="1:10" s="113" customFormat="1" x14ac:dyDescent="0.2">
      <c r="A262" s="114" t="s">
        <v>56</v>
      </c>
      <c r="B262" s="115">
        <v>257378.821</v>
      </c>
      <c r="C262" s="115">
        <v>5556.9</v>
      </c>
      <c r="D262" s="101">
        <f t="shared" si="3"/>
        <v>46316.979071064809</v>
      </c>
      <c r="E262" s="103">
        <f t="shared" si="4"/>
        <v>1.620989101323379E-2</v>
      </c>
      <c r="G262" s="92"/>
      <c r="H262" s="92"/>
      <c r="I262" s="92"/>
      <c r="J262" s="92"/>
    </row>
    <row r="263" spans="1:10" s="113" customFormat="1" x14ac:dyDescent="0.2">
      <c r="A263" s="114" t="s">
        <v>50</v>
      </c>
      <c r="B263" s="115">
        <v>2949491.2209999999</v>
      </c>
      <c r="C263" s="115">
        <v>68078</v>
      </c>
      <c r="D263" s="101">
        <f t="shared" si="3"/>
        <v>43325.174373512731</v>
      </c>
      <c r="E263" s="103">
        <f t="shared" si="4"/>
        <v>0.18576093810337196</v>
      </c>
      <c r="G263" s="92"/>
      <c r="H263" s="92"/>
      <c r="I263" s="92"/>
      <c r="J263" s="92"/>
    </row>
    <row r="264" spans="1:10" s="113" customFormat="1" x14ac:dyDescent="0.2">
      <c r="A264" s="114" t="s">
        <v>62</v>
      </c>
      <c r="B264" s="115">
        <v>3033333.699</v>
      </c>
      <c r="C264" s="115">
        <v>67791</v>
      </c>
      <c r="D264" s="101">
        <f t="shared" si="3"/>
        <v>44745.374740009735</v>
      </c>
      <c r="E264" s="103"/>
      <c r="G264" s="92"/>
      <c r="H264" s="92"/>
      <c r="I264" s="92"/>
      <c r="J264" s="92"/>
    </row>
    <row r="265" spans="1:10" s="113" customFormat="1" x14ac:dyDescent="0.2">
      <c r="A265" s="114" t="s">
        <v>110</v>
      </c>
      <c r="B265" s="115">
        <v>313032.54200000002</v>
      </c>
      <c r="C265" s="115">
        <v>10578.582</v>
      </c>
      <c r="D265" s="101">
        <f t="shared" si="3"/>
        <v>29591.16278533361</v>
      </c>
      <c r="E265" s="103">
        <f t="shared" si="4"/>
        <v>1.9714999741239504E-2</v>
      </c>
      <c r="G265" s="92"/>
      <c r="H265" s="92"/>
      <c r="I265" s="92"/>
      <c r="J265" s="92"/>
    </row>
    <row r="266" spans="1:10" s="113" customFormat="1" x14ac:dyDescent="0.2">
      <c r="A266" s="114" t="s">
        <v>48</v>
      </c>
      <c r="B266" s="115">
        <v>573161.49399999995</v>
      </c>
      <c r="C266" s="115">
        <v>5199.7460000000001</v>
      </c>
      <c r="D266" s="101">
        <f t="shared" si="3"/>
        <v>110228.7484811758</v>
      </c>
      <c r="E266" s="103">
        <f t="shared" si="4"/>
        <v>3.6098095851959208E-2</v>
      </c>
      <c r="G266" s="92"/>
      <c r="H266" s="92"/>
      <c r="I266" s="92"/>
      <c r="J266" s="92"/>
    </row>
    <row r="267" spans="1:10" s="113" customFormat="1" x14ac:dyDescent="0.2">
      <c r="A267" s="114" t="s">
        <v>51</v>
      </c>
      <c r="B267" s="115">
        <v>2399363.963</v>
      </c>
      <c r="C267" s="115">
        <v>59013.7</v>
      </c>
      <c r="D267" s="101">
        <f t="shared" si="3"/>
        <v>40657.744947359679</v>
      </c>
      <c r="E267" s="103">
        <f t="shared" si="4"/>
        <v>0.15111355390547349</v>
      </c>
      <c r="G267" s="92"/>
      <c r="H267" s="92"/>
      <c r="I267" s="92"/>
      <c r="J267" s="92"/>
    </row>
    <row r="268" spans="1:10" s="113" customFormat="1" x14ac:dyDescent="0.2">
      <c r="A268" s="114" t="s">
        <v>52</v>
      </c>
      <c r="B268" s="115">
        <v>73284.205000000002</v>
      </c>
      <c r="C268" s="115">
        <v>655.27700000000004</v>
      </c>
      <c r="D268" s="101">
        <f t="shared" si="3"/>
        <v>111836.98649578728</v>
      </c>
      <c r="E268" s="103">
        <f t="shared" si="4"/>
        <v>4.615488451714847E-3</v>
      </c>
      <c r="G268" s="92"/>
      <c r="H268" s="92"/>
      <c r="I268" s="92"/>
      <c r="J268" s="92"/>
    </row>
    <row r="269" spans="1:10" s="113" customFormat="1" x14ac:dyDescent="0.2">
      <c r="A269" s="114" t="s">
        <v>53</v>
      </c>
      <c r="B269" s="115">
        <v>1019842.574</v>
      </c>
      <c r="C269" s="115">
        <v>17701</v>
      </c>
      <c r="D269" s="101">
        <f t="shared" si="3"/>
        <v>57614.969436754989</v>
      </c>
      <c r="E269" s="103">
        <f t="shared" si="4"/>
        <v>6.4230370280528304E-2</v>
      </c>
      <c r="G269" s="92"/>
      <c r="H269" s="92"/>
      <c r="I269" s="92"/>
      <c r="J269" s="92"/>
    </row>
    <row r="270" spans="1:10" s="113" customFormat="1" x14ac:dyDescent="0.2">
      <c r="A270" s="114" t="s">
        <v>55</v>
      </c>
      <c r="B270" s="115">
        <v>354888.14899999998</v>
      </c>
      <c r="C270" s="115">
        <v>10298.89</v>
      </c>
      <c r="D270" s="101">
        <f t="shared" si="3"/>
        <v>34458.873626186898</v>
      </c>
      <c r="E270" s="103">
        <f t="shared" si="4"/>
        <v>2.2351093982120127E-2</v>
      </c>
      <c r="G270" s="92"/>
      <c r="H270" s="92"/>
      <c r="I270" s="92"/>
      <c r="J270" s="92"/>
    </row>
    <row r="271" spans="1:10" s="113" customFormat="1" x14ac:dyDescent="0.2">
      <c r="A271" s="114" t="s">
        <v>57</v>
      </c>
      <c r="B271" s="115">
        <v>548236.55000000005</v>
      </c>
      <c r="C271" s="115">
        <v>10527.72525</v>
      </c>
      <c r="D271" s="101">
        <f t="shared" si="3"/>
        <v>52075.499405723953</v>
      </c>
      <c r="E271" s="103">
        <f t="shared" si="4"/>
        <v>3.4528306138177922E-2</v>
      </c>
      <c r="G271" s="92"/>
      <c r="H271" s="92"/>
      <c r="I271" s="92"/>
      <c r="J271" s="92"/>
    </row>
    <row r="272" spans="1:10" s="113" customFormat="1" x14ac:dyDescent="0.2">
      <c r="A272" s="117" t="s">
        <v>131</v>
      </c>
      <c r="B272" s="118">
        <f>+SUM(B257:B271)</f>
        <v>18911220.897</v>
      </c>
      <c r="C272" s="118">
        <f>+SUM(C257:C271)</f>
        <v>413645.67325000005</v>
      </c>
      <c r="D272" s="119">
        <f t="shared" si="3"/>
        <v>45718.406162489693</v>
      </c>
      <c r="E272" s="119"/>
      <c r="G272" s="92"/>
      <c r="H272" s="92"/>
      <c r="I272" s="92"/>
      <c r="J272" s="92"/>
    </row>
    <row r="273" spans="1:42" s="113" customFormat="1" x14ac:dyDescent="0.2">
      <c r="A273" s="117" t="s">
        <v>340</v>
      </c>
      <c r="B273" s="120">
        <f>+SUM(B257:B271)-B264</f>
        <v>15877887.197999999</v>
      </c>
      <c r="C273" s="120">
        <f>+SUM(C257:C271)-C264</f>
        <v>345854.67325000005</v>
      </c>
      <c r="D273" s="119">
        <f>+B273/C273*1000</f>
        <v>45909.130123341471</v>
      </c>
      <c r="E273" s="119"/>
      <c r="G273" s="92"/>
      <c r="H273" s="92"/>
      <c r="I273" s="92"/>
      <c r="J273" s="92"/>
    </row>
    <row r="274" spans="1:42" x14ac:dyDescent="0.2">
      <c r="A274" s="117" t="s">
        <v>165</v>
      </c>
      <c r="B274" s="118">
        <v>21236308.982000001</v>
      </c>
      <c r="C274" s="120">
        <v>333568</v>
      </c>
      <c r="D274" s="119">
        <f>+B274/C274*1000</f>
        <v>63664.107414380276</v>
      </c>
      <c r="E274" s="129"/>
      <c r="G274"/>
      <c r="H274"/>
      <c r="I274"/>
      <c r="J274"/>
    </row>
    <row r="275" spans="1:42" x14ac:dyDescent="0.2">
      <c r="A275"/>
      <c r="B275"/>
      <c r="C275"/>
      <c r="D275"/>
      <c r="E275"/>
      <c r="G275"/>
      <c r="H275"/>
      <c r="I275"/>
      <c r="J275"/>
    </row>
    <row r="276" spans="1:42" x14ac:dyDescent="0.2">
      <c r="A276"/>
      <c r="B276"/>
      <c r="C276"/>
      <c r="D276"/>
      <c r="E276"/>
      <c r="G276"/>
      <c r="H276"/>
      <c r="I276"/>
      <c r="J276"/>
    </row>
    <row r="277" spans="1:42" ht="16" x14ac:dyDescent="0.2">
      <c r="A277" s="108" t="s">
        <v>75</v>
      </c>
      <c r="B277" s="108" t="s">
        <v>76</v>
      </c>
      <c r="C277" s="36" t="s">
        <v>73</v>
      </c>
      <c r="D277" s="36"/>
      <c r="E277" s="36"/>
      <c r="F277" s="36"/>
      <c r="G277" s="36"/>
      <c r="H277" s="36"/>
      <c r="I277" s="36"/>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row>
    <row r="278" spans="1:42" x14ac:dyDescent="0.2">
      <c r="A278" s="108" t="s">
        <v>359</v>
      </c>
      <c r="B278" s="108" t="s">
        <v>79</v>
      </c>
      <c r="C278" s="36"/>
      <c r="D278" s="36"/>
      <c r="E278" s="36"/>
      <c r="F278" s="36"/>
      <c r="G278" s="36"/>
      <c r="H278" s="36"/>
      <c r="I278" s="36"/>
      <c r="J278"/>
    </row>
    <row r="279" spans="1:42" ht="48" x14ac:dyDescent="0.2">
      <c r="A279" s="108" t="s">
        <v>72</v>
      </c>
      <c r="B279" s="108" t="s">
        <v>9</v>
      </c>
      <c r="C279" s="36" t="s">
        <v>6</v>
      </c>
      <c r="D279" s="36" t="s">
        <v>13</v>
      </c>
      <c r="E279" s="36" t="s">
        <v>14</v>
      </c>
      <c r="F279" s="36" t="s">
        <v>15</v>
      </c>
      <c r="G279" s="36" t="s">
        <v>18</v>
      </c>
      <c r="H279" s="36" t="s">
        <v>21</v>
      </c>
      <c r="I279" s="36" t="s">
        <v>112</v>
      </c>
      <c r="J279"/>
    </row>
    <row r="280" spans="1:42" x14ac:dyDescent="0.2">
      <c r="A280" s="20" t="s">
        <v>54</v>
      </c>
      <c r="B280" s="121">
        <f>+INDEX(B$236:B$253,MATCH($A280,$A$236:$A$253,0))*INDEX($E$257:$E$273,MATCH($A280,$A$257:$A$273,0))</f>
        <v>1.5362220339663608</v>
      </c>
      <c r="C280" s="121">
        <f t="shared" ref="C280:I280" si="5">+INDEX(C$236:C$253,MATCH($A280,$A$236:$A$253,0))*INDEX($E$257:$E$273,MATCH($A280,$A$257:$A$273,0))</f>
        <v>0.61808933397865307</v>
      </c>
      <c r="D280" s="121">
        <f t="shared" si="5"/>
        <v>0.82511925652490081</v>
      </c>
      <c r="E280" s="121">
        <f t="shared" si="5"/>
        <v>0.75910971600290877</v>
      </c>
      <c r="F280" s="121">
        <f t="shared" si="5"/>
        <v>6.9009974182082615E-2</v>
      </c>
      <c r="G280" s="121">
        <f t="shared" si="5"/>
        <v>1.8632693029162306</v>
      </c>
      <c r="H280" s="121">
        <f t="shared" si="5"/>
        <v>1.848267134615778</v>
      </c>
      <c r="I280" s="121">
        <f t="shared" si="5"/>
        <v>1.5002168300452742E-2</v>
      </c>
      <c r="J280"/>
    </row>
    <row r="281" spans="1:42" x14ac:dyDescent="0.2">
      <c r="A281" s="20" t="s">
        <v>45</v>
      </c>
      <c r="B281" s="121">
        <f t="shared" ref="B281:I293" si="6">+INDEX(B$236:B$253,MATCH($A281,$A$236:$A$253,0))*INDEX($E$257:$E$273,MATCH($A281,$A$257:$A$273,0))</f>
        <v>1.8580495957243042</v>
      </c>
      <c r="C281" s="121">
        <f t="shared" si="6"/>
        <v>0.87222052028083696</v>
      </c>
      <c r="D281" s="121">
        <f t="shared" si="6"/>
        <v>0.99315865964750771</v>
      </c>
      <c r="E281" s="121">
        <f t="shared" si="6"/>
        <v>0.87588531238285727</v>
      </c>
      <c r="F281" s="121">
        <f t="shared" si="6"/>
        <v>0.11727334726465036</v>
      </c>
      <c r="G281" s="121">
        <f t="shared" si="6"/>
        <v>3.5072060416334496</v>
      </c>
      <c r="H281" s="121">
        <f t="shared" si="6"/>
        <v>3.5695075073677951</v>
      </c>
      <c r="I281" s="121">
        <f t="shared" si="6"/>
        <v>-6.2301465734345605E-2</v>
      </c>
      <c r="J281"/>
    </row>
    <row r="282" spans="1:42" x14ac:dyDescent="0.2">
      <c r="A282" s="20" t="s">
        <v>46</v>
      </c>
      <c r="B282" s="121">
        <f t="shared" si="6"/>
        <v>0.89115358593694438</v>
      </c>
      <c r="C282" s="121">
        <f t="shared" si="6"/>
        <v>0.44970250401447653</v>
      </c>
      <c r="D282" s="121">
        <f t="shared" si="6"/>
        <v>0.49302246999752242</v>
      </c>
      <c r="E282" s="121">
        <f t="shared" si="6"/>
        <v>0.44763964849147431</v>
      </c>
      <c r="F282" s="121">
        <f t="shared" si="6"/>
        <v>4.3319965983045904E-2</v>
      </c>
      <c r="G282" s="121">
        <f t="shared" si="6"/>
        <v>1.4439988661015302</v>
      </c>
      <c r="H282" s="121">
        <f t="shared" si="6"/>
        <v>1.2150219030482874</v>
      </c>
      <c r="I282" s="121">
        <f t="shared" si="6"/>
        <v>0.22897696305324267</v>
      </c>
      <c r="J282"/>
    </row>
    <row r="283" spans="1:42" x14ac:dyDescent="0.2">
      <c r="A283" s="20" t="s">
        <v>56</v>
      </c>
      <c r="B283" s="121">
        <f t="shared" si="6"/>
        <v>0.83480938718154019</v>
      </c>
      <c r="C283" s="121">
        <f t="shared" si="6"/>
        <v>0.38903738431761092</v>
      </c>
      <c r="D283" s="121">
        <f t="shared" si="6"/>
        <v>0.42632013364804866</v>
      </c>
      <c r="E283" s="121">
        <f t="shared" si="6"/>
        <v>0.39227936252025769</v>
      </c>
      <c r="F283" s="121">
        <f t="shared" si="6"/>
        <v>3.4040771127790963E-2</v>
      </c>
      <c r="G283" s="121">
        <f t="shared" si="6"/>
        <v>0.73430806289949058</v>
      </c>
      <c r="H283" s="121">
        <f t="shared" si="6"/>
        <v>0.77321180133125178</v>
      </c>
      <c r="I283" s="121">
        <f t="shared" si="6"/>
        <v>-3.890373843176119E-2</v>
      </c>
      <c r="J283"/>
    </row>
    <row r="284" spans="1:42" x14ac:dyDescent="0.2">
      <c r="A284" s="20" t="s">
        <v>50</v>
      </c>
      <c r="B284" s="121">
        <f t="shared" si="6"/>
        <v>9.9196340947200632</v>
      </c>
      <c r="C284" s="121">
        <f t="shared" si="6"/>
        <v>4.4582625144809267</v>
      </c>
      <c r="D284" s="121">
        <f t="shared" si="6"/>
        <v>4.9226648597393572</v>
      </c>
      <c r="E284" s="121">
        <f t="shared" si="6"/>
        <v>4.6811756402049731</v>
      </c>
      <c r="F284" s="121">
        <f t="shared" si="6"/>
        <v>0.24148921953438357</v>
      </c>
      <c r="G284" s="121">
        <f t="shared" si="6"/>
        <v>6.4459045521870078</v>
      </c>
      <c r="H284" s="121">
        <f t="shared" si="6"/>
        <v>7.1703722107901582</v>
      </c>
      <c r="I284" s="121">
        <f t="shared" si="6"/>
        <v>-0.72446765860315043</v>
      </c>
      <c r="J284"/>
    </row>
    <row r="285" spans="1:42" x14ac:dyDescent="0.2">
      <c r="A285" s="20" t="s">
        <v>47</v>
      </c>
      <c r="B285" s="121">
        <f t="shared" si="6"/>
        <v>13.54511843070596</v>
      </c>
      <c r="C285" s="121">
        <f t="shared" si="6"/>
        <v>5.8050507560168398</v>
      </c>
      <c r="D285" s="121">
        <f t="shared" si="6"/>
        <v>6.6267702694256165</v>
      </c>
      <c r="E285" s="121">
        <f t="shared" si="6"/>
        <v>5.8580649181722455</v>
      </c>
      <c r="F285" s="121">
        <f t="shared" si="6"/>
        <v>0.76870535125337147</v>
      </c>
      <c r="G285" s="121">
        <f t="shared" si="6"/>
        <v>13.492104268550555</v>
      </c>
      <c r="H285" s="121">
        <f t="shared" si="6"/>
        <v>12.988469728074207</v>
      </c>
      <c r="I285" s="121">
        <f t="shared" si="6"/>
        <v>0.50363454047634648</v>
      </c>
      <c r="J285"/>
    </row>
    <row r="286" spans="1:42" x14ac:dyDescent="0.2">
      <c r="A286" s="20" t="s">
        <v>48</v>
      </c>
      <c r="B286" s="121">
        <f t="shared" si="6"/>
        <v>0.88440334837300061</v>
      </c>
      <c r="C286" s="121">
        <f t="shared" si="6"/>
        <v>0.41151829271233498</v>
      </c>
      <c r="D286" s="121">
        <f t="shared" si="6"/>
        <v>0.85552487169143321</v>
      </c>
      <c r="E286" s="121">
        <f t="shared" si="6"/>
        <v>0.77971887040231891</v>
      </c>
      <c r="F286" s="121">
        <f t="shared" si="6"/>
        <v>7.5806001289114341E-2</v>
      </c>
      <c r="G286" s="121">
        <f t="shared" si="6"/>
        <v>4.949048941303607</v>
      </c>
      <c r="H286" s="121">
        <f t="shared" si="6"/>
        <v>3.5087349168104351</v>
      </c>
      <c r="I286" s="121">
        <f t="shared" si="6"/>
        <v>1.440314024493172</v>
      </c>
      <c r="J286"/>
    </row>
    <row r="287" spans="1:42" x14ac:dyDescent="0.2">
      <c r="A287" s="20" t="s">
        <v>51</v>
      </c>
      <c r="B287" s="121">
        <f t="shared" si="6"/>
        <v>9.0063678127662197</v>
      </c>
      <c r="C287" s="121">
        <f t="shared" si="6"/>
        <v>2.901380234985091</v>
      </c>
      <c r="D287" s="121">
        <f t="shared" si="6"/>
        <v>3.4302776736542482</v>
      </c>
      <c r="E287" s="121">
        <f t="shared" si="6"/>
        <v>3.3093868305298693</v>
      </c>
      <c r="F287" s="121">
        <f t="shared" si="6"/>
        <v>0.10577948773383143</v>
      </c>
      <c r="G287" s="121">
        <f t="shared" si="6"/>
        <v>5.5307560729403296</v>
      </c>
      <c r="H287" s="121">
        <f t="shared" si="6"/>
        <v>5.7574264037985401</v>
      </c>
      <c r="I287" s="121">
        <f t="shared" si="6"/>
        <v>-0.22667033085821023</v>
      </c>
      <c r="J287"/>
    </row>
    <row r="288" spans="1:42" x14ac:dyDescent="0.2">
      <c r="A288" s="20" t="s">
        <v>52</v>
      </c>
      <c r="B288" s="121">
        <f t="shared" si="6"/>
        <v>0.14123394662247432</v>
      </c>
      <c r="C288" s="121">
        <f t="shared" si="6"/>
        <v>8.123259675018131E-2</v>
      </c>
      <c r="D288" s="121">
        <f t="shared" si="6"/>
        <v>8.1694145595352791E-2</v>
      </c>
      <c r="E288" s="121">
        <f t="shared" si="6"/>
        <v>8.077104790500983E-2</v>
      </c>
      <c r="F288" s="121">
        <f t="shared" si="6"/>
        <v>9.2309769034296942E-4</v>
      </c>
      <c r="G288" s="121">
        <f t="shared" si="6"/>
        <v>0.97525270984734724</v>
      </c>
      <c r="H288" s="121">
        <f t="shared" si="6"/>
        <v>0.81786455364387078</v>
      </c>
      <c r="I288" s="121">
        <f t="shared" si="6"/>
        <v>0.15738815620347638</v>
      </c>
      <c r="J288"/>
    </row>
    <row r="289" spans="1:10" x14ac:dyDescent="0.2">
      <c r="A289" s="20" t="s">
        <v>53</v>
      </c>
      <c r="B289" s="121">
        <f t="shared" si="6"/>
        <v>2.755482885034664</v>
      </c>
      <c r="C289" s="121">
        <f t="shared" si="6"/>
        <v>1.6121822940412605</v>
      </c>
      <c r="D289" s="121">
        <f t="shared" si="6"/>
        <v>1.3616838499471999</v>
      </c>
      <c r="E289" s="121">
        <f t="shared" si="6"/>
        <v>1.3424147388630414</v>
      </c>
      <c r="F289" s="121">
        <f t="shared" si="6"/>
        <v>2.5692148112211322E-2</v>
      </c>
      <c r="G289" s="121">
        <f t="shared" si="6"/>
        <v>6.0248087323135548</v>
      </c>
      <c r="H289" s="121">
        <f t="shared" si="6"/>
        <v>5.3311207332838491</v>
      </c>
      <c r="I289" s="121">
        <f t="shared" si="6"/>
        <v>0.69368799902970546</v>
      </c>
      <c r="J289"/>
    </row>
    <row r="290" spans="1:10" x14ac:dyDescent="0.2">
      <c r="A290" s="20" t="s">
        <v>55</v>
      </c>
      <c r="B290" s="121">
        <f t="shared" si="6"/>
        <v>1.4349402336521122</v>
      </c>
      <c r="C290" s="121">
        <f t="shared" si="6"/>
        <v>0.39337925408531427</v>
      </c>
      <c r="D290" s="121">
        <f t="shared" si="6"/>
        <v>0.46266764542988664</v>
      </c>
      <c r="E290" s="121">
        <f t="shared" si="6"/>
        <v>0.44925698904061456</v>
      </c>
      <c r="F290" s="121">
        <f t="shared" si="6"/>
        <v>1.3410656389272076E-2</v>
      </c>
      <c r="G290" s="121">
        <f t="shared" si="6"/>
        <v>1.1086142615131584</v>
      </c>
      <c r="H290" s="121">
        <f t="shared" si="6"/>
        <v>1.1622568870702465</v>
      </c>
      <c r="I290" s="121">
        <f t="shared" si="6"/>
        <v>-5.3642625557088271E-2</v>
      </c>
      <c r="J290"/>
    </row>
    <row r="291" spans="1:10" x14ac:dyDescent="0.2">
      <c r="A291" s="20" t="s">
        <v>49</v>
      </c>
      <c r="B291" s="121">
        <f t="shared" si="6"/>
        <v>6.4311588536390616</v>
      </c>
      <c r="C291" s="121">
        <f t="shared" si="6"/>
        <v>2.3057230336421237</v>
      </c>
      <c r="D291" s="121">
        <f t="shared" si="6"/>
        <v>2.4300512364365523</v>
      </c>
      <c r="E291" s="121">
        <f t="shared" si="6"/>
        <v>2.2718153419709166</v>
      </c>
      <c r="F291" s="121">
        <f t="shared" si="6"/>
        <v>0.15823589446563596</v>
      </c>
      <c r="G291" s="121">
        <f t="shared" si="6"/>
        <v>4.62274863117465</v>
      </c>
      <c r="H291" s="121">
        <f t="shared" si="6"/>
        <v>4.4871178644898198</v>
      </c>
      <c r="I291" s="121">
        <f t="shared" si="6"/>
        <v>0.13563076668483035</v>
      </c>
      <c r="J291"/>
    </row>
    <row r="292" spans="1:10" x14ac:dyDescent="0.2">
      <c r="A292" s="20" t="s">
        <v>57</v>
      </c>
      <c r="B292" s="121">
        <f t="shared" si="6"/>
        <v>1.5088869782383754</v>
      </c>
      <c r="C292" s="121">
        <f t="shared" si="6"/>
        <v>0.85630199222681247</v>
      </c>
      <c r="D292" s="121">
        <f t="shared" si="6"/>
        <v>0.97715106371043525</v>
      </c>
      <c r="E292" s="121">
        <f t="shared" si="6"/>
        <v>0.9322642657308039</v>
      </c>
      <c r="F292" s="121">
        <f t="shared" si="6"/>
        <v>4.4886797979631299E-2</v>
      </c>
      <c r="G292" s="121">
        <f t="shared" si="6"/>
        <v>1.8300002253234298</v>
      </c>
      <c r="H292" s="121">
        <f t="shared" si="6"/>
        <v>1.7229624762950784</v>
      </c>
      <c r="I292" s="121">
        <f t="shared" si="6"/>
        <v>0.10703774902835161</v>
      </c>
      <c r="J292"/>
    </row>
    <row r="293" spans="1:10" x14ac:dyDescent="0.2">
      <c r="A293" s="20" t="s">
        <v>110</v>
      </c>
      <c r="B293" s="121">
        <f t="shared" si="6"/>
        <v>1.3504774822749059</v>
      </c>
      <c r="C293" s="121">
        <f t="shared" si="6"/>
        <v>0.39627149479891405</v>
      </c>
      <c r="D293" s="121">
        <f t="shared" si="6"/>
        <v>0.41598649454015357</v>
      </c>
      <c r="E293" s="121">
        <f t="shared" si="6"/>
        <v>0.27009549645498121</v>
      </c>
      <c r="F293" s="121">
        <f t="shared" si="6"/>
        <v>0.14786249805929627</v>
      </c>
      <c r="G293" s="121">
        <f t="shared" si="6"/>
        <v>0.96800648729485972</v>
      </c>
      <c r="H293" s="121">
        <f t="shared" si="6"/>
        <v>1.1612134847590068</v>
      </c>
      <c r="I293" s="121">
        <f t="shared" si="6"/>
        <v>-0.19320699746414707</v>
      </c>
      <c r="J293"/>
    </row>
    <row r="294" spans="1:10" x14ac:dyDescent="0.2">
      <c r="A294" s="107" t="s">
        <v>340</v>
      </c>
      <c r="B294" s="122">
        <f t="shared" ref="B294:I294" si="7">+SUM(B280:B293)</f>
        <v>52.09793866883598</v>
      </c>
      <c r="C294" s="122">
        <f t="shared" si="7"/>
        <v>21.550352206331375</v>
      </c>
      <c r="D294" s="122">
        <f t="shared" si="7"/>
        <v>24.302092629988213</v>
      </c>
      <c r="E294" s="122">
        <f t="shared" si="7"/>
        <v>22.449878178672272</v>
      </c>
      <c r="F294" s="122">
        <f t="shared" si="7"/>
        <v>1.8464352110646602</v>
      </c>
      <c r="G294" s="122">
        <f t="shared" si="7"/>
        <v>53.496027155999201</v>
      </c>
      <c r="H294" s="122">
        <f t="shared" si="7"/>
        <v>51.513547605378328</v>
      </c>
      <c r="I294" s="122">
        <f t="shared" si="7"/>
        <v>1.9824795506208746</v>
      </c>
      <c r="J294"/>
    </row>
    <row r="295" spans="1:10" x14ac:dyDescent="0.2">
      <c r="A295" s="107" t="s">
        <v>165</v>
      </c>
      <c r="B295" s="123">
        <f>+B253</f>
        <v>68</v>
      </c>
      <c r="C295" s="123">
        <f t="shared" ref="C295:I295" si="8">+C253</f>
        <v>13.7</v>
      </c>
      <c r="D295" s="123">
        <f t="shared" si="8"/>
        <v>22.1</v>
      </c>
      <c r="E295" s="123">
        <f t="shared" si="8"/>
        <v>21.5</v>
      </c>
      <c r="F295" s="123">
        <f t="shared" si="8"/>
        <v>0.6</v>
      </c>
      <c r="G295" s="123">
        <f t="shared" si="8"/>
        <v>11.600000000000001</v>
      </c>
      <c r="H295" s="123">
        <f t="shared" si="8"/>
        <v>15.4</v>
      </c>
      <c r="I295" s="123">
        <f t="shared" si="8"/>
        <v>-3.7999999999999989</v>
      </c>
      <c r="J295"/>
    </row>
    <row r="296" spans="1:10" x14ac:dyDescent="0.2">
      <c r="A296"/>
      <c r="B296"/>
      <c r="C296"/>
      <c r="D296"/>
      <c r="E296"/>
      <c r="G296"/>
      <c r="H296"/>
      <c r="I296"/>
      <c r="J296"/>
    </row>
    <row r="297" spans="1:10" x14ac:dyDescent="0.2">
      <c r="A297" s="130"/>
      <c r="B297" s="130" t="s">
        <v>72</v>
      </c>
      <c r="C297" s="130"/>
      <c r="D297" s="130"/>
      <c r="E297" s="130"/>
      <c r="G297"/>
      <c r="H297"/>
      <c r="I297"/>
      <c r="J297"/>
    </row>
    <row r="298" spans="1:10" x14ac:dyDescent="0.2">
      <c r="A298" s="130" t="s">
        <v>79</v>
      </c>
      <c r="B298" s="131" t="s">
        <v>340</v>
      </c>
      <c r="C298" s="131" t="s">
        <v>165</v>
      </c>
      <c r="D298" s="131" t="s">
        <v>346</v>
      </c>
      <c r="E298" s="131" t="s">
        <v>347</v>
      </c>
      <c r="G298"/>
      <c r="H298"/>
      <c r="I298"/>
      <c r="J298"/>
    </row>
    <row r="299" spans="1:10" x14ac:dyDescent="0.2">
      <c r="A299" s="108" t="s">
        <v>9</v>
      </c>
      <c r="B299" s="127">
        <v>52.164999999999999</v>
      </c>
      <c r="C299" s="127">
        <v>68</v>
      </c>
      <c r="D299" s="132">
        <f>+C299-B299</f>
        <v>15.835000000000001</v>
      </c>
      <c r="E299" s="127"/>
      <c r="G299"/>
      <c r="H299"/>
      <c r="I299"/>
      <c r="J299"/>
    </row>
    <row r="300" spans="1:10" ht="16" x14ac:dyDescent="0.2">
      <c r="A300" s="36" t="s">
        <v>6</v>
      </c>
      <c r="B300" s="127">
        <v>21.550352206331375</v>
      </c>
      <c r="C300" s="127">
        <v>13.7</v>
      </c>
      <c r="D300" s="127">
        <f t="shared" ref="D300:D306" si="9">+C300-B300</f>
        <v>-7.850352206331376</v>
      </c>
      <c r="E300" s="127">
        <f>+D300</f>
        <v>-7.850352206331376</v>
      </c>
      <c r="G300"/>
      <c r="H300"/>
      <c r="I300"/>
      <c r="J300"/>
    </row>
    <row r="301" spans="1:10" ht="16" x14ac:dyDescent="0.2">
      <c r="A301" s="36" t="s">
        <v>13</v>
      </c>
      <c r="B301" s="127">
        <v>24.302092629988213</v>
      </c>
      <c r="C301" s="127">
        <v>22.1</v>
      </c>
      <c r="D301" s="127">
        <f t="shared" si="9"/>
        <v>-2.2020926299882113</v>
      </c>
      <c r="E301" s="127">
        <f>+D302+D303</f>
        <v>-2.196313389736932</v>
      </c>
      <c r="G301"/>
      <c r="H301"/>
      <c r="I301"/>
      <c r="J301"/>
    </row>
    <row r="302" spans="1:10" ht="16" x14ac:dyDescent="0.2">
      <c r="A302" s="36" t="s">
        <v>14</v>
      </c>
      <c r="B302" s="128">
        <v>22.449878178672272</v>
      </c>
      <c r="C302" s="128">
        <v>21.5</v>
      </c>
      <c r="D302" s="128">
        <f t="shared" si="9"/>
        <v>-0.94987817867227164</v>
      </c>
      <c r="E302" s="128"/>
      <c r="G302"/>
      <c r="H302"/>
      <c r="I302"/>
      <c r="J302"/>
    </row>
    <row r="303" spans="1:10" ht="32" x14ac:dyDescent="0.2">
      <c r="A303" s="36" t="s">
        <v>15</v>
      </c>
      <c r="B303" s="128">
        <v>1.8464352110646602</v>
      </c>
      <c r="C303" s="128">
        <v>0.6</v>
      </c>
      <c r="D303" s="128">
        <f t="shared" si="9"/>
        <v>-1.2464352110646604</v>
      </c>
      <c r="E303" s="128"/>
      <c r="G303"/>
      <c r="H303"/>
      <c r="I303"/>
      <c r="J303"/>
    </row>
    <row r="304" spans="1:10" ht="16" x14ac:dyDescent="0.2">
      <c r="A304" s="36" t="s">
        <v>18</v>
      </c>
      <c r="B304" s="127">
        <v>53.496027155999201</v>
      </c>
      <c r="C304" s="127">
        <v>11.600000000000001</v>
      </c>
      <c r="D304" s="127">
        <f t="shared" si="9"/>
        <v>-41.896027155999199</v>
      </c>
      <c r="E304" s="127"/>
      <c r="G304"/>
      <c r="H304"/>
      <c r="I304"/>
      <c r="J304"/>
    </row>
    <row r="305" spans="1:10" ht="16" x14ac:dyDescent="0.2">
      <c r="A305" s="36" t="s">
        <v>21</v>
      </c>
      <c r="B305" s="127">
        <v>51.513547605378328</v>
      </c>
      <c r="C305" s="127">
        <v>15.4</v>
      </c>
      <c r="D305" s="127">
        <f t="shared" si="9"/>
        <v>-36.113547605378329</v>
      </c>
      <c r="E305" s="127"/>
      <c r="G305"/>
      <c r="H305"/>
      <c r="I305"/>
      <c r="J305"/>
    </row>
    <row r="306" spans="1:10" ht="16" x14ac:dyDescent="0.2">
      <c r="A306" s="36" t="s">
        <v>112</v>
      </c>
      <c r="B306" s="127">
        <v>1.9824795506208746</v>
      </c>
      <c r="C306" s="127">
        <v>-3.7999999999999989</v>
      </c>
      <c r="D306" s="127">
        <f t="shared" si="9"/>
        <v>-5.7824795506208737</v>
      </c>
      <c r="E306" s="127">
        <f>+D304-D305</f>
        <v>-5.7824795506208702</v>
      </c>
      <c r="G306"/>
      <c r="H306"/>
      <c r="I306"/>
      <c r="J306"/>
    </row>
    <row r="307" spans="1:10" ht="16" x14ac:dyDescent="0.2">
      <c r="A307" s="36" t="s">
        <v>193</v>
      </c>
      <c r="B307" s="122">
        <f>+B299+B300+B301+B306</f>
        <v>99.999924386940464</v>
      </c>
      <c r="C307" s="122">
        <f>+C299+C300+C301+C306</f>
        <v>100.00000000000001</v>
      </c>
      <c r="D307" s="122"/>
      <c r="E307" s="122">
        <f>+E301+E306+E300</f>
        <v>-15.829145146689179</v>
      </c>
      <c r="G307"/>
      <c r="H307"/>
      <c r="I307"/>
      <c r="J307"/>
    </row>
    <row r="308" spans="1:10" x14ac:dyDescent="0.2">
      <c r="A308"/>
      <c r="B308"/>
      <c r="C308"/>
      <c r="D308"/>
      <c r="G308"/>
      <c r="H308"/>
      <c r="I308"/>
      <c r="J308"/>
    </row>
    <row r="309" spans="1:10" x14ac:dyDescent="0.2">
      <c r="A309" s="28"/>
      <c r="B309" s="28"/>
      <c r="G309"/>
      <c r="H309"/>
      <c r="I309"/>
      <c r="J309"/>
    </row>
    <row r="310" spans="1:10" x14ac:dyDescent="0.2">
      <c r="A310" s="28"/>
      <c r="B310" s="28"/>
      <c r="G310"/>
      <c r="H310"/>
      <c r="I310"/>
      <c r="J310"/>
    </row>
    <row r="311" spans="1:10" x14ac:dyDescent="0.2">
      <c r="A311" s="130" t="s">
        <v>163</v>
      </c>
      <c r="B311" s="130" t="s">
        <v>72</v>
      </c>
      <c r="C311" s="130"/>
      <c r="D311" s="130"/>
      <c r="E311" s="130"/>
      <c r="F311" s="130"/>
      <c r="G311"/>
      <c r="H311"/>
      <c r="I311"/>
      <c r="J311"/>
    </row>
    <row r="312" spans="1:10" x14ac:dyDescent="0.2">
      <c r="A312" s="130" t="s">
        <v>79</v>
      </c>
      <c r="B312" s="131" t="s">
        <v>340</v>
      </c>
      <c r="C312" s="131" t="s">
        <v>165</v>
      </c>
      <c r="D312" s="131" t="s">
        <v>346</v>
      </c>
      <c r="E312" s="131" t="s">
        <v>349</v>
      </c>
      <c r="F312" s="131" t="s">
        <v>347</v>
      </c>
      <c r="G312"/>
      <c r="H312"/>
      <c r="I312"/>
      <c r="J312"/>
    </row>
    <row r="313" spans="1:10" x14ac:dyDescent="0.2">
      <c r="A313" s="108" t="s">
        <v>9</v>
      </c>
      <c r="B313" s="125">
        <f t="shared" ref="B313:D321" si="10">+B299/100</f>
        <v>0.52164999999999995</v>
      </c>
      <c r="C313" s="125">
        <f t="shared" si="10"/>
        <v>0.68</v>
      </c>
      <c r="D313" s="133">
        <f t="shared" si="10"/>
        <v>0.15835000000000002</v>
      </c>
      <c r="E313" s="133">
        <f>+D313</f>
        <v>0.15835000000000002</v>
      </c>
      <c r="F313" s="125"/>
      <c r="G313"/>
      <c r="H313"/>
      <c r="I313"/>
      <c r="J313"/>
    </row>
    <row r="314" spans="1:10" ht="16" x14ac:dyDescent="0.2">
      <c r="A314" s="36" t="s">
        <v>6</v>
      </c>
      <c r="B314" s="125">
        <f t="shared" si="10"/>
        <v>0.21550352206331375</v>
      </c>
      <c r="C314" s="125">
        <f t="shared" si="10"/>
        <v>0.13699999999999998</v>
      </c>
      <c r="D314" s="125">
        <f t="shared" si="10"/>
        <v>-7.8503522063313763E-2</v>
      </c>
      <c r="E314" s="125"/>
      <c r="F314" s="125">
        <f>+E300/100</f>
        <v>-7.8503522063313763E-2</v>
      </c>
      <c r="G314"/>
      <c r="H314"/>
      <c r="I314"/>
      <c r="J314"/>
    </row>
    <row r="315" spans="1:10" ht="16" x14ac:dyDescent="0.2">
      <c r="A315" s="36" t="s">
        <v>13</v>
      </c>
      <c r="B315" s="125">
        <f t="shared" si="10"/>
        <v>0.24302092629988212</v>
      </c>
      <c r="C315" s="125">
        <f t="shared" si="10"/>
        <v>0.221</v>
      </c>
      <c r="D315" s="125">
        <f t="shared" si="10"/>
        <v>-2.2020926299882112E-2</v>
      </c>
      <c r="E315" s="125"/>
      <c r="F315" s="125">
        <f>+E301/100</f>
        <v>-2.196313389736932E-2</v>
      </c>
      <c r="G315"/>
      <c r="H315"/>
      <c r="I315"/>
      <c r="J315"/>
    </row>
    <row r="316" spans="1:10" ht="16" x14ac:dyDescent="0.2">
      <c r="A316" s="36" t="s">
        <v>14</v>
      </c>
      <c r="B316" s="125">
        <f t="shared" si="10"/>
        <v>0.22449878178672272</v>
      </c>
      <c r="C316" s="125">
        <f t="shared" si="10"/>
        <v>0.215</v>
      </c>
      <c r="D316" s="125">
        <f t="shared" si="10"/>
        <v>-9.498781786722716E-3</v>
      </c>
      <c r="E316" s="125"/>
      <c r="F316" s="125"/>
      <c r="G316"/>
      <c r="H316"/>
      <c r="I316"/>
      <c r="J316"/>
    </row>
    <row r="317" spans="1:10" ht="32" x14ac:dyDescent="0.2">
      <c r="A317" s="36" t="s">
        <v>15</v>
      </c>
      <c r="B317" s="125">
        <f t="shared" si="10"/>
        <v>1.8464352110646603E-2</v>
      </c>
      <c r="C317" s="125">
        <f t="shared" si="10"/>
        <v>6.0000000000000001E-3</v>
      </c>
      <c r="D317" s="125">
        <f t="shared" si="10"/>
        <v>-1.2464352110646604E-2</v>
      </c>
      <c r="E317" s="125"/>
      <c r="F317" s="125"/>
      <c r="G317"/>
      <c r="H317"/>
      <c r="I317"/>
      <c r="J317"/>
    </row>
    <row r="318" spans="1:10" ht="16" x14ac:dyDescent="0.2">
      <c r="A318" s="36" t="s">
        <v>18</v>
      </c>
      <c r="B318" s="125">
        <f t="shared" si="10"/>
        <v>0.53496027155999204</v>
      </c>
      <c r="C318" s="125">
        <f t="shared" si="10"/>
        <v>0.11600000000000002</v>
      </c>
      <c r="D318" s="125">
        <f t="shared" si="10"/>
        <v>-0.41896027155999199</v>
      </c>
      <c r="E318" s="125"/>
      <c r="F318" s="125"/>
      <c r="G318"/>
      <c r="H318"/>
      <c r="I318"/>
      <c r="J318"/>
    </row>
    <row r="319" spans="1:10" ht="16" x14ac:dyDescent="0.2">
      <c r="A319" s="36" t="s">
        <v>21</v>
      </c>
      <c r="B319" s="125">
        <f t="shared" si="10"/>
        <v>0.51513547605378329</v>
      </c>
      <c r="C319" s="125">
        <f t="shared" si="10"/>
        <v>0.154</v>
      </c>
      <c r="D319" s="125">
        <f t="shared" si="10"/>
        <v>-0.36113547605378327</v>
      </c>
      <c r="E319" s="125"/>
      <c r="F319" s="125"/>
      <c r="G319"/>
      <c r="H319"/>
      <c r="I319"/>
      <c r="J319"/>
    </row>
    <row r="320" spans="1:10" ht="16" x14ac:dyDescent="0.2">
      <c r="A320" s="36" t="s">
        <v>112</v>
      </c>
      <c r="B320" s="125">
        <f t="shared" si="10"/>
        <v>1.9824795506208744E-2</v>
      </c>
      <c r="C320" s="125">
        <f t="shared" si="10"/>
        <v>-3.7999999999999992E-2</v>
      </c>
      <c r="D320" s="125">
        <f t="shared" si="10"/>
        <v>-5.782479550620874E-2</v>
      </c>
      <c r="E320" s="125"/>
      <c r="F320" s="125">
        <f>+E306/100</f>
        <v>-5.7824795506208698E-2</v>
      </c>
      <c r="G320"/>
      <c r="H320"/>
      <c r="I320"/>
      <c r="J320"/>
    </row>
    <row r="321" spans="1:10" ht="16" x14ac:dyDescent="0.2">
      <c r="A321" s="36" t="s">
        <v>193</v>
      </c>
      <c r="B321" s="134">
        <f t="shared" si="10"/>
        <v>0.99999924386940464</v>
      </c>
      <c r="C321" s="134">
        <f t="shared" si="10"/>
        <v>1.0000000000000002</v>
      </c>
      <c r="D321" s="134">
        <f t="shared" si="10"/>
        <v>0</v>
      </c>
      <c r="E321" s="134">
        <f>+SUM(E313:E320)</f>
        <v>0.15835000000000002</v>
      </c>
      <c r="F321" s="134">
        <f>+SUM(F313:F320)</f>
        <v>-0.15829145146689177</v>
      </c>
      <c r="G321" s="88"/>
      <c r="H321"/>
      <c r="I321"/>
      <c r="J321"/>
    </row>
    <row r="322" spans="1:10" x14ac:dyDescent="0.2">
      <c r="A322"/>
      <c r="B322" s="124"/>
      <c r="C322"/>
      <c r="D322"/>
      <c r="G322"/>
      <c r="H322"/>
      <c r="I322"/>
      <c r="J322"/>
    </row>
    <row r="323" spans="1:10" x14ac:dyDescent="0.2">
      <c r="A323"/>
      <c r="B323" s="148"/>
      <c r="C323" s="88"/>
      <c r="D323"/>
      <c r="G323"/>
      <c r="H323"/>
      <c r="I323"/>
      <c r="J323"/>
    </row>
    <row r="324" spans="1:10" x14ac:dyDescent="0.2">
      <c r="A324"/>
      <c r="B324" s="28"/>
      <c r="C324"/>
      <c r="D324"/>
      <c r="G324"/>
      <c r="H324"/>
      <c r="I324"/>
      <c r="J324"/>
    </row>
    <row r="325" spans="1:10" x14ac:dyDescent="0.2">
      <c r="A325"/>
      <c r="B325" s="28"/>
      <c r="C325"/>
      <c r="D325"/>
      <c r="G325"/>
      <c r="H325"/>
      <c r="I325"/>
      <c r="J325"/>
    </row>
    <row r="326" spans="1:10" x14ac:dyDescent="0.2">
      <c r="A326"/>
      <c r="B326" s="28"/>
      <c r="D326"/>
      <c r="G326"/>
      <c r="H326"/>
      <c r="I326"/>
      <c r="J326"/>
    </row>
    <row r="327" spans="1:10" x14ac:dyDescent="0.2">
      <c r="A327" s="130"/>
      <c r="B327" s="130" t="s">
        <v>72</v>
      </c>
      <c r="C327" s="130"/>
      <c r="D327" s="130"/>
      <c r="E327" s="130"/>
      <c r="F327" s="130"/>
      <c r="G327" s="130"/>
      <c r="H327"/>
      <c r="I327"/>
      <c r="J327"/>
    </row>
    <row r="328" spans="1:10" x14ac:dyDescent="0.2">
      <c r="A328" s="130" t="s">
        <v>366</v>
      </c>
      <c r="B328" s="131" t="s">
        <v>340</v>
      </c>
      <c r="C328" s="131" t="s">
        <v>165</v>
      </c>
      <c r="D328" s="131" t="s">
        <v>346</v>
      </c>
      <c r="E328" s="131" t="s">
        <v>348</v>
      </c>
      <c r="F328" s="131" t="s">
        <v>349</v>
      </c>
      <c r="G328" s="131" t="s">
        <v>347</v>
      </c>
      <c r="H328"/>
      <c r="I328"/>
      <c r="J328"/>
    </row>
    <row r="329" spans="1:10" x14ac:dyDescent="0.2">
      <c r="A329" s="108" t="s">
        <v>9</v>
      </c>
      <c r="B329" s="121">
        <f t="shared" ref="B329:B336" si="11">+B313*$D$273</f>
        <v>23948.497728841077</v>
      </c>
      <c r="C329" s="121">
        <f>+C313*$D$274</f>
        <v>43291.593041778593</v>
      </c>
      <c r="D329" s="121">
        <f>+C329-B329</f>
        <v>19343.095312937516</v>
      </c>
      <c r="E329" s="125">
        <f>+D329/$D$337</f>
        <v>1.0894442261268489</v>
      </c>
      <c r="F329" s="136">
        <f>+E329</f>
        <v>1.0894442261268489</v>
      </c>
      <c r="G329" s="94"/>
      <c r="H329"/>
      <c r="I329"/>
      <c r="J329"/>
    </row>
    <row r="330" spans="1:10" ht="16" x14ac:dyDescent="0.2">
      <c r="A330" s="36" t="s">
        <v>6</v>
      </c>
      <c r="B330" s="121">
        <f t="shared" si="11"/>
        <v>9893.5792364430599</v>
      </c>
      <c r="C330" s="121">
        <f t="shared" ref="C330:C336" si="12">+C314*$D$274</f>
        <v>8721.9827157700965</v>
      </c>
      <c r="D330" s="121">
        <f t="shared" ref="D330:D336" si="13">+C330-B330</f>
        <v>-1171.5965206729634</v>
      </c>
      <c r="E330" s="125">
        <f t="shared" ref="E330:E337" si="14">+D330/$D$337</f>
        <v>-6.5986805324986436E-2</v>
      </c>
      <c r="F330" s="136"/>
      <c r="G330" s="95">
        <f>+E330</f>
        <v>-6.5986805324986436E-2</v>
      </c>
      <c r="H330"/>
      <c r="I330"/>
      <c r="J330"/>
    </row>
    <row r="331" spans="1:10" ht="16" x14ac:dyDescent="0.2">
      <c r="A331" s="36" t="s">
        <v>13</v>
      </c>
      <c r="B331" s="121">
        <f t="shared" si="11"/>
        <v>11156.879328196266</v>
      </c>
      <c r="C331" s="121">
        <f t="shared" si="12"/>
        <v>14069.767738578041</v>
      </c>
      <c r="D331" s="121">
        <f t="shared" si="13"/>
        <v>2912.8884103817745</v>
      </c>
      <c r="E331" s="125">
        <f t="shared" si="14"/>
        <v>0.16406006426074476</v>
      </c>
      <c r="F331" s="136">
        <f>+E331</f>
        <v>0.16406006426074476</v>
      </c>
      <c r="G331" s="94"/>
      <c r="H331"/>
      <c r="I331"/>
      <c r="J331"/>
    </row>
    <row r="332" spans="1:10" ht="16" x14ac:dyDescent="0.2">
      <c r="A332" s="36" t="s">
        <v>14</v>
      </c>
      <c r="B332" s="121">
        <f t="shared" si="11"/>
        <v>10306.543785578295</v>
      </c>
      <c r="C332" s="121">
        <f t="shared" si="12"/>
        <v>13687.783094091759</v>
      </c>
      <c r="D332" s="121">
        <f t="shared" si="13"/>
        <v>3381.2393085134645</v>
      </c>
      <c r="E332" s="125">
        <f t="shared" si="14"/>
        <v>0.19043858194450042</v>
      </c>
      <c r="F332" s="27"/>
      <c r="G332" s="94"/>
      <c r="H332"/>
      <c r="I332"/>
      <c r="J332"/>
    </row>
    <row r="333" spans="1:10" ht="32" x14ac:dyDescent="0.2">
      <c r="A333" s="36" t="s">
        <v>15</v>
      </c>
      <c r="B333" s="121">
        <f t="shared" si="11"/>
        <v>847.68234369086963</v>
      </c>
      <c r="C333" s="121">
        <f t="shared" si="12"/>
        <v>381.98464448628164</v>
      </c>
      <c r="D333" s="121">
        <f t="shared" si="13"/>
        <v>-465.69769920458799</v>
      </c>
      <c r="E333" s="125">
        <f t="shared" si="14"/>
        <v>-2.6229083882953173E-2</v>
      </c>
      <c r="F333" s="27"/>
      <c r="G333" s="94"/>
      <c r="H333"/>
      <c r="I333"/>
      <c r="J333"/>
    </row>
    <row r="334" spans="1:10" ht="16" x14ac:dyDescent="0.2">
      <c r="A334" s="36" t="s">
        <v>18</v>
      </c>
      <c r="B334" s="121">
        <f t="shared" si="11"/>
        <v>24559.560717865763</v>
      </c>
      <c r="C334" s="121">
        <f t="shared" si="12"/>
        <v>7385.0364600681132</v>
      </c>
      <c r="D334" s="121">
        <f t="shared" si="13"/>
        <v>-17174.52425779765</v>
      </c>
      <c r="E334" s="125">
        <f t="shared" si="14"/>
        <v>-0.96730569675777911</v>
      </c>
      <c r="F334" s="27"/>
      <c r="G334" s="94"/>
      <c r="H334"/>
      <c r="I334"/>
      <c r="J334"/>
    </row>
    <row r="335" spans="1:10" ht="16" x14ac:dyDescent="0.2">
      <c r="A335" s="36" t="s">
        <v>21</v>
      </c>
      <c r="B335" s="121">
        <f t="shared" si="11"/>
        <v>23649.421601302591</v>
      </c>
      <c r="C335" s="121">
        <f t="shared" si="12"/>
        <v>9804.2725418145619</v>
      </c>
      <c r="D335" s="121">
        <f t="shared" si="13"/>
        <v>-13845.149059488029</v>
      </c>
      <c r="E335" s="125">
        <f t="shared" si="14"/>
        <v>-0.77978821169517187</v>
      </c>
      <c r="F335" s="27"/>
      <c r="G335" s="94"/>
      <c r="H335"/>
      <c r="I335"/>
      <c r="J335"/>
    </row>
    <row r="336" spans="1:10" ht="16" x14ac:dyDescent="0.2">
      <c r="A336" s="36" t="s">
        <v>112</v>
      </c>
      <c r="B336" s="121">
        <f t="shared" si="11"/>
        <v>910.13911656317248</v>
      </c>
      <c r="C336" s="121">
        <f t="shared" si="12"/>
        <v>-2419.2360817464501</v>
      </c>
      <c r="D336" s="121">
        <f t="shared" si="13"/>
        <v>-3329.3751983096226</v>
      </c>
      <c r="E336" s="125">
        <f t="shared" si="14"/>
        <v>-0.18751748506260735</v>
      </c>
      <c r="F336" s="136"/>
      <c r="G336" s="95">
        <f>+E336</f>
        <v>-0.18751748506260735</v>
      </c>
      <c r="H336"/>
      <c r="I336"/>
      <c r="J336"/>
    </row>
    <row r="337" spans="1:10" ht="16" x14ac:dyDescent="0.2">
      <c r="A337" s="36" t="s">
        <v>193</v>
      </c>
      <c r="B337" s="135">
        <f>+B329+B330+B331+B336</f>
        <v>45909.095410043577</v>
      </c>
      <c r="C337" s="135">
        <f>+C329+C330+C331+C336</f>
        <v>63664.107414380283</v>
      </c>
      <c r="D337" s="135">
        <f>+D329+D330+D331+D336</f>
        <v>17755.012004336706</v>
      </c>
      <c r="E337" s="134">
        <f t="shared" si="14"/>
        <v>1</v>
      </c>
      <c r="F337" s="134">
        <f>+SUM(F329:F336)</f>
        <v>1.2535042903875937</v>
      </c>
      <c r="G337" s="134">
        <f>+SUM(G329:G336)</f>
        <v>-0.25350429038759381</v>
      </c>
      <c r="H337" s="88"/>
      <c r="I337"/>
      <c r="J337"/>
    </row>
    <row r="338" spans="1:10" x14ac:dyDescent="0.2">
      <c r="A338" s="28"/>
      <c r="B338" s="28"/>
      <c r="D338"/>
      <c r="G338"/>
      <c r="H338"/>
      <c r="I338"/>
      <c r="J338"/>
    </row>
    <row r="339" spans="1:10" x14ac:dyDescent="0.2">
      <c r="A339" s="28"/>
      <c r="B339" s="28"/>
      <c r="D339"/>
      <c r="G339"/>
      <c r="H339"/>
      <c r="I339"/>
      <c r="J339"/>
    </row>
    <row r="340" spans="1:10" x14ac:dyDescent="0.2">
      <c r="A340" s="28"/>
      <c r="B340" s="108" t="s">
        <v>358</v>
      </c>
      <c r="C340" s="108" t="s">
        <v>351</v>
      </c>
      <c r="D340"/>
      <c r="G340"/>
      <c r="H340"/>
      <c r="I340"/>
      <c r="J340"/>
    </row>
    <row r="341" spans="1:10" ht="32" x14ac:dyDescent="0.2">
      <c r="A341" s="108" t="s">
        <v>9</v>
      </c>
      <c r="B341" s="137" t="s">
        <v>355</v>
      </c>
      <c r="C341" s="100">
        <v>1.5860879861126782E-2</v>
      </c>
      <c r="D341"/>
      <c r="G341"/>
      <c r="H341"/>
      <c r="I341"/>
      <c r="J341"/>
    </row>
    <row r="342" spans="1:10" ht="16" x14ac:dyDescent="0.2">
      <c r="A342" s="108" t="s">
        <v>9</v>
      </c>
      <c r="B342" s="137" t="s">
        <v>356</v>
      </c>
      <c r="C342" s="100">
        <v>1.2534765395753711E-2</v>
      </c>
      <c r="D342"/>
      <c r="G342"/>
      <c r="H342"/>
      <c r="I342"/>
      <c r="J342"/>
    </row>
    <row r="343" spans="1:10" ht="16" x14ac:dyDescent="0.2">
      <c r="A343" s="108" t="s">
        <v>9</v>
      </c>
      <c r="B343" s="137" t="s">
        <v>357</v>
      </c>
      <c r="C343" s="100">
        <v>9.6218397014141178E-3</v>
      </c>
      <c r="D343"/>
      <c r="E343" s="157"/>
      <c r="G343"/>
      <c r="H343"/>
      <c r="I343"/>
      <c r="J343"/>
    </row>
    <row r="344" spans="1:10" x14ac:dyDescent="0.2">
      <c r="A344" s="108" t="s">
        <v>9</v>
      </c>
      <c r="B344" s="134" t="s">
        <v>193</v>
      </c>
      <c r="C344" s="99">
        <f>+SUM(C341:C343)</f>
        <v>3.8017484958294614E-2</v>
      </c>
      <c r="E344" s="147"/>
    </row>
    <row r="345" spans="1:10" ht="16" x14ac:dyDescent="0.2">
      <c r="A345" s="36" t="s">
        <v>6</v>
      </c>
      <c r="B345" s="94" t="s">
        <v>352</v>
      </c>
      <c r="C345" s="100">
        <v>4.625806195808424E-2</v>
      </c>
    </row>
    <row r="346" spans="1:10" ht="16" x14ac:dyDescent="0.2">
      <c r="A346" s="36" t="s">
        <v>6</v>
      </c>
      <c r="B346" s="94" t="s">
        <v>354</v>
      </c>
      <c r="C346" s="100">
        <v>0.126915604659709</v>
      </c>
    </row>
    <row r="347" spans="1:10" ht="16" x14ac:dyDescent="0.2">
      <c r="A347" s="36" t="s">
        <v>6</v>
      </c>
      <c r="B347" s="94" t="s">
        <v>353</v>
      </c>
      <c r="C347" s="100">
        <v>6.0200952935149418E-2</v>
      </c>
    </row>
    <row r="348" spans="1:10" ht="16" x14ac:dyDescent="0.2">
      <c r="A348" s="36" t="s">
        <v>6</v>
      </c>
      <c r="B348" s="56" t="s">
        <v>193</v>
      </c>
      <c r="C348" s="99">
        <f>+SUM(C345:C347)</f>
        <v>0.23337461955294264</v>
      </c>
    </row>
    <row r="353" spans="1:10" x14ac:dyDescent="0.2">
      <c r="A353"/>
      <c r="B353" s="130" t="s">
        <v>72</v>
      </c>
      <c r="C353" s="130"/>
      <c r="D353" s="130"/>
      <c r="E353" s="130"/>
      <c r="F353" s="130"/>
      <c r="G353" s="130"/>
      <c r="H353"/>
      <c r="I353"/>
      <c r="J353"/>
    </row>
    <row r="354" spans="1:10" ht="16" x14ac:dyDescent="0.2">
      <c r="A354" s="36" t="s">
        <v>350</v>
      </c>
      <c r="B354" s="131" t="s">
        <v>340</v>
      </c>
      <c r="C354" s="131" t="s">
        <v>165</v>
      </c>
      <c r="D354" s="131" t="s">
        <v>346</v>
      </c>
      <c r="E354" s="131" t="s">
        <v>348</v>
      </c>
      <c r="F354" s="131" t="s">
        <v>349</v>
      </c>
      <c r="G354" s="131" t="s">
        <v>347</v>
      </c>
      <c r="H354"/>
      <c r="I354"/>
      <c r="J354"/>
    </row>
    <row r="355" spans="1:10" x14ac:dyDescent="0.2">
      <c r="A355" s="108" t="s">
        <v>9</v>
      </c>
      <c r="B355" s="121">
        <f t="shared" ref="B355:B362" si="15">+B329</f>
        <v>23948.497728841077</v>
      </c>
      <c r="C355" s="121">
        <f>+C329-C329*C344</f>
        <v>41645.755554492163</v>
      </c>
      <c r="D355" s="121">
        <f>+C355-B355</f>
        <v>17697.257825651086</v>
      </c>
      <c r="E355" s="125">
        <f>+D355/$D$363</f>
        <v>1.2574714920789611</v>
      </c>
      <c r="F355" s="125">
        <f>+E355</f>
        <v>1.2574714920789611</v>
      </c>
      <c r="G355" s="125"/>
      <c r="H355"/>
      <c r="I355"/>
      <c r="J355"/>
    </row>
    <row r="356" spans="1:10" ht="16" x14ac:dyDescent="0.2">
      <c r="A356" s="36" t="s">
        <v>6</v>
      </c>
      <c r="B356" s="121">
        <f t="shared" si="15"/>
        <v>9893.5792364430599</v>
      </c>
      <c r="C356" s="121">
        <f>+C330-C330*C348</f>
        <v>6686.493317729909</v>
      </c>
      <c r="D356" s="121">
        <f t="shared" ref="D356:D362" si="16">+C356-B356</f>
        <v>-3207.0859187131509</v>
      </c>
      <c r="E356" s="125">
        <f t="shared" ref="E356:E362" si="17">+D356/$D$363</f>
        <v>-0.22787819193007003</v>
      </c>
      <c r="F356" s="125"/>
      <c r="G356" s="125">
        <f>+E356</f>
        <v>-0.22787819193007003</v>
      </c>
      <c r="H356"/>
      <c r="I356"/>
      <c r="J356"/>
    </row>
    <row r="357" spans="1:10" ht="16" x14ac:dyDescent="0.2">
      <c r="A357" s="36" t="s">
        <v>13</v>
      </c>
      <c r="B357" s="121">
        <f t="shared" si="15"/>
        <v>11156.879328196266</v>
      </c>
      <c r="C357" s="121">
        <f t="shared" ref="C357:C362" si="18">+C331</f>
        <v>14069.767738578041</v>
      </c>
      <c r="D357" s="121">
        <f t="shared" si="16"/>
        <v>2912.8884103817745</v>
      </c>
      <c r="E357" s="125">
        <f t="shared" si="17"/>
        <v>0.20697410704799549</v>
      </c>
      <c r="F357" s="125">
        <f>+E357</f>
        <v>0.20697410704799549</v>
      </c>
      <c r="G357" s="125"/>
      <c r="H357"/>
      <c r="I357"/>
      <c r="J357"/>
    </row>
    <row r="358" spans="1:10" ht="16" x14ac:dyDescent="0.2">
      <c r="A358" s="36" t="s">
        <v>14</v>
      </c>
      <c r="B358" s="121">
        <f t="shared" si="15"/>
        <v>10306.543785578295</v>
      </c>
      <c r="C358" s="121">
        <f t="shared" si="18"/>
        <v>13687.783094091759</v>
      </c>
      <c r="D358" s="121">
        <f t="shared" si="16"/>
        <v>3381.2393085134645</v>
      </c>
      <c r="E358" s="125">
        <f t="shared" si="17"/>
        <v>0.24025259055613246</v>
      </c>
      <c r="F358" s="125"/>
      <c r="G358" s="125"/>
      <c r="H358"/>
      <c r="I358"/>
      <c r="J358"/>
    </row>
    <row r="359" spans="1:10" ht="32" x14ac:dyDescent="0.2">
      <c r="A359" s="36" t="s">
        <v>15</v>
      </c>
      <c r="B359" s="121">
        <f t="shared" si="15"/>
        <v>847.68234369086963</v>
      </c>
      <c r="C359" s="121">
        <f t="shared" si="18"/>
        <v>381.98464448628164</v>
      </c>
      <c r="D359" s="121">
        <f t="shared" si="16"/>
        <v>-465.69769920458799</v>
      </c>
      <c r="E359" s="125">
        <f t="shared" si="17"/>
        <v>-3.3089961532217667E-2</v>
      </c>
      <c r="F359" s="125"/>
      <c r="G359" s="125"/>
      <c r="H359"/>
      <c r="I359"/>
      <c r="J359"/>
    </row>
    <row r="360" spans="1:10" ht="16" x14ac:dyDescent="0.2">
      <c r="A360" s="36" t="s">
        <v>18</v>
      </c>
      <c r="B360" s="121">
        <f t="shared" si="15"/>
        <v>24559.560717865763</v>
      </c>
      <c r="C360" s="121">
        <f t="shared" si="18"/>
        <v>7385.0364600681132</v>
      </c>
      <c r="D360" s="121">
        <f t="shared" si="16"/>
        <v>-17174.52425779765</v>
      </c>
      <c r="E360" s="125">
        <f t="shared" si="17"/>
        <v>-1.2203288699843862</v>
      </c>
      <c r="F360" s="125"/>
      <c r="G360" s="125"/>
      <c r="H360"/>
      <c r="I360"/>
      <c r="J360"/>
    </row>
    <row r="361" spans="1:10" ht="16" x14ac:dyDescent="0.2">
      <c r="A361" s="36" t="s">
        <v>21</v>
      </c>
      <c r="B361" s="121">
        <f t="shared" si="15"/>
        <v>23649.421601302591</v>
      </c>
      <c r="C361" s="121">
        <f t="shared" si="18"/>
        <v>9804.2725418145619</v>
      </c>
      <c r="D361" s="121">
        <f t="shared" si="16"/>
        <v>-13845.149059488029</v>
      </c>
      <c r="E361" s="125">
        <f t="shared" si="17"/>
        <v>-0.98376146278749965</v>
      </c>
      <c r="F361" s="125"/>
      <c r="G361" s="125"/>
      <c r="H361"/>
      <c r="I361"/>
      <c r="J361"/>
    </row>
    <row r="362" spans="1:10" ht="16" x14ac:dyDescent="0.2">
      <c r="A362" s="36" t="s">
        <v>112</v>
      </c>
      <c r="B362" s="121">
        <f t="shared" si="15"/>
        <v>910.13911656317248</v>
      </c>
      <c r="C362" s="121">
        <f>+C336</f>
        <v>-2419.2360817464501</v>
      </c>
      <c r="D362" s="121">
        <f t="shared" si="16"/>
        <v>-3329.3751983096226</v>
      </c>
      <c r="E362" s="125">
        <f t="shared" si="17"/>
        <v>-0.23656740719688663</v>
      </c>
      <c r="F362" s="125"/>
      <c r="G362" s="125">
        <f>+E362</f>
        <v>-0.23656740719688663</v>
      </c>
      <c r="H362"/>
      <c r="I362"/>
      <c r="J362"/>
    </row>
    <row r="363" spans="1:10" ht="16" x14ac:dyDescent="0.2">
      <c r="A363" s="36" t="s">
        <v>193</v>
      </c>
      <c r="B363" s="135">
        <f>+B355+B356+B357+B362</f>
        <v>45909.095410043577</v>
      </c>
      <c r="C363" s="135">
        <f>+C355+C356+C357+C362</f>
        <v>59982.780529053663</v>
      </c>
      <c r="D363" s="135">
        <f>+D355+D356+D357+D362</f>
        <v>14073.685119010086</v>
      </c>
      <c r="E363" s="134">
        <f>+E337</f>
        <v>1</v>
      </c>
      <c r="F363" s="134">
        <f>+SUM(F355:F362)</f>
        <v>1.4644455991269567</v>
      </c>
      <c r="G363" s="134">
        <f>+SUM(G355:G362)</f>
        <v>-0.46444559912695665</v>
      </c>
      <c r="H363" s="88"/>
      <c r="I363"/>
      <c r="J363"/>
    </row>
    <row r="364" spans="1:10" x14ac:dyDescent="0.2">
      <c r="A364"/>
      <c r="B364"/>
      <c r="C364"/>
      <c r="D364"/>
      <c r="G364"/>
      <c r="H364"/>
      <c r="I364"/>
      <c r="J364"/>
    </row>
    <row r="365" spans="1:10" x14ac:dyDescent="0.2">
      <c r="A365"/>
      <c r="B365"/>
      <c r="C365"/>
      <c r="D365"/>
      <c r="G365"/>
      <c r="H365"/>
      <c r="I365"/>
      <c r="J365"/>
    </row>
    <row r="366" spans="1:10" x14ac:dyDescent="0.2">
      <c r="A366"/>
      <c r="B366"/>
      <c r="C366"/>
      <c r="D366"/>
      <c r="G366"/>
      <c r="H366"/>
      <c r="I366"/>
      <c r="J366"/>
    </row>
    <row r="367" spans="1:10" x14ac:dyDescent="0.2">
      <c r="A367" s="130"/>
      <c r="B367" s="130" t="s">
        <v>72</v>
      </c>
      <c r="C367" s="130"/>
      <c r="D367" s="130"/>
      <c r="E367" s="130"/>
      <c r="F367" s="130"/>
      <c r="G367"/>
      <c r="H367"/>
      <c r="I367"/>
      <c r="J367"/>
    </row>
    <row r="368" spans="1:10" x14ac:dyDescent="0.2">
      <c r="A368" s="130" t="s">
        <v>79</v>
      </c>
      <c r="B368" s="131" t="s">
        <v>340</v>
      </c>
      <c r="C368" s="131" t="s">
        <v>165</v>
      </c>
      <c r="D368" s="131" t="s">
        <v>346</v>
      </c>
      <c r="E368" s="131" t="s">
        <v>349</v>
      </c>
      <c r="F368" s="131" t="s">
        <v>347</v>
      </c>
      <c r="G368"/>
      <c r="H368"/>
      <c r="I368"/>
      <c r="J368"/>
    </row>
    <row r="369" spans="1:10" x14ac:dyDescent="0.2">
      <c r="A369" s="108" t="s">
        <v>9</v>
      </c>
      <c r="B369" s="125">
        <f>+B355/$B$363</f>
        <v>0.52165039443582328</v>
      </c>
      <c r="C369" s="125">
        <f>+C355/$C$363</f>
        <v>0.69429518250359112</v>
      </c>
      <c r="D369" s="133">
        <f>+C369-B369</f>
        <v>0.17264478806776784</v>
      </c>
      <c r="E369" s="133">
        <f>+D369</f>
        <v>0.17264478806776784</v>
      </c>
      <c r="F369" s="125"/>
      <c r="G369"/>
      <c r="H369"/>
      <c r="I369"/>
      <c r="J369"/>
    </row>
    <row r="370" spans="1:10" ht="16" x14ac:dyDescent="0.2">
      <c r="A370" s="36" t="s">
        <v>6</v>
      </c>
      <c r="B370" s="125">
        <f t="shared" ref="B370:B376" si="19">+B356/$B$363</f>
        <v>0.2155036850122434</v>
      </c>
      <c r="C370" s="125">
        <f t="shared" ref="C370:C376" si="20">+C356/$C$363</f>
        <v>0.111473547220626</v>
      </c>
      <c r="D370" s="133">
        <f t="shared" ref="D370:D376" si="21">+C370-B370</f>
        <v>-0.10403013779161741</v>
      </c>
      <c r="E370" s="125"/>
      <c r="F370" s="125">
        <f>+D370</f>
        <v>-0.10403013779161741</v>
      </c>
      <c r="G370"/>
      <c r="H370"/>
      <c r="I370"/>
      <c r="J370"/>
    </row>
    <row r="371" spans="1:10" ht="16" x14ac:dyDescent="0.2">
      <c r="A371" s="36" t="s">
        <v>13</v>
      </c>
      <c r="B371" s="125">
        <f t="shared" si="19"/>
        <v>0.24302111005557878</v>
      </c>
      <c r="C371" s="125">
        <f t="shared" si="20"/>
        <v>0.2345634466172023</v>
      </c>
      <c r="D371" s="133">
        <f t="shared" si="21"/>
        <v>-8.4576634383764782E-3</v>
      </c>
      <c r="E371" s="125"/>
      <c r="F371" s="125">
        <f>+D371</f>
        <v>-8.4576634383764782E-3</v>
      </c>
      <c r="G371"/>
      <c r="H371"/>
      <c r="I371"/>
      <c r="J371"/>
    </row>
    <row r="372" spans="1:10" ht="16" x14ac:dyDescent="0.2">
      <c r="A372" s="36" t="s">
        <v>14</v>
      </c>
      <c r="B372" s="125">
        <f t="shared" si="19"/>
        <v>0.22449895153724858</v>
      </c>
      <c r="C372" s="125">
        <f t="shared" si="20"/>
        <v>0.2281952082475045</v>
      </c>
      <c r="D372" s="133">
        <f t="shared" si="21"/>
        <v>3.6962567102559185E-3</v>
      </c>
      <c r="E372" s="125"/>
      <c r="F372" s="125"/>
      <c r="G372"/>
      <c r="H372"/>
      <c r="I372"/>
      <c r="J372"/>
    </row>
    <row r="373" spans="1:10" ht="32" x14ac:dyDescent="0.2">
      <c r="A373" s="36" t="s">
        <v>15</v>
      </c>
      <c r="B373" s="125">
        <f t="shared" si="19"/>
        <v>1.8464366072118713E-2</v>
      </c>
      <c r="C373" s="125">
        <f t="shared" si="20"/>
        <v>6.3682383696978002E-3</v>
      </c>
      <c r="D373" s="133">
        <f t="shared" si="21"/>
        <v>-1.2096127702420913E-2</v>
      </c>
      <c r="E373" s="125"/>
      <c r="F373" s="125"/>
      <c r="G373"/>
      <c r="H373"/>
      <c r="I373"/>
      <c r="J373"/>
    </row>
    <row r="374" spans="1:10" ht="16" x14ac:dyDescent="0.2">
      <c r="A374" s="36" t="s">
        <v>18</v>
      </c>
      <c r="B374" s="125">
        <f t="shared" si="19"/>
        <v>0.53496067606012654</v>
      </c>
      <c r="C374" s="125">
        <f t="shared" si="20"/>
        <v>0.12311927514749083</v>
      </c>
      <c r="D374" s="133">
        <f t="shared" si="21"/>
        <v>-0.41184140091263571</v>
      </c>
      <c r="E374" s="125"/>
      <c r="F374" s="125"/>
      <c r="G374"/>
      <c r="H374"/>
      <c r="I374"/>
      <c r="J374"/>
    </row>
    <row r="375" spans="1:10" ht="16" x14ac:dyDescent="0.2">
      <c r="A375" s="36" t="s">
        <v>21</v>
      </c>
      <c r="B375" s="125">
        <f t="shared" si="19"/>
        <v>0.515135865563772</v>
      </c>
      <c r="C375" s="125">
        <f t="shared" si="20"/>
        <v>0.16345145148891019</v>
      </c>
      <c r="D375" s="133">
        <f t="shared" si="21"/>
        <v>-0.35168441407486184</v>
      </c>
      <c r="E375" s="125"/>
      <c r="F375" s="125"/>
      <c r="G375"/>
      <c r="H375"/>
      <c r="I375"/>
      <c r="J375"/>
    </row>
    <row r="376" spans="1:10" ht="16" x14ac:dyDescent="0.2">
      <c r="A376" s="36" t="s">
        <v>112</v>
      </c>
      <c r="B376" s="125">
        <f t="shared" si="19"/>
        <v>1.9824810496354508E-2</v>
      </c>
      <c r="C376" s="125">
        <f t="shared" si="20"/>
        <v>-4.0332176341419397E-2</v>
      </c>
      <c r="D376" s="133">
        <f t="shared" si="21"/>
        <v>-6.0156986837773901E-2</v>
      </c>
      <c r="E376" s="125"/>
      <c r="F376" s="125">
        <f>+D376</f>
        <v>-6.0156986837773901E-2</v>
      </c>
      <c r="G376"/>
      <c r="H376"/>
      <c r="I376"/>
      <c r="J376"/>
    </row>
    <row r="377" spans="1:10" ht="16" x14ac:dyDescent="0.2">
      <c r="A377" s="36" t="s">
        <v>193</v>
      </c>
      <c r="B377" s="134">
        <f>+B369+B370+B371+B376</f>
        <v>1</v>
      </c>
      <c r="C377" s="134">
        <f>+C369+C370+C371+C376</f>
        <v>1</v>
      </c>
      <c r="D377" s="134">
        <f>+D369+D370+D371+D376</f>
        <v>5.5511151231257827E-17</v>
      </c>
      <c r="E377" s="134">
        <f>+E369+E370+E371+E376</f>
        <v>0.17264478806776784</v>
      </c>
      <c r="F377" s="134">
        <f>+F369+F370+F371+F376</f>
        <v>-0.17264478806776778</v>
      </c>
      <c r="G377" s="88"/>
      <c r="H377"/>
      <c r="I377"/>
      <c r="J377"/>
    </row>
    <row r="378" spans="1:10" x14ac:dyDescent="0.2">
      <c r="A378"/>
      <c r="B378"/>
      <c r="C378"/>
      <c r="D378"/>
      <c r="G378"/>
      <c r="H378"/>
      <c r="I378"/>
      <c r="J378"/>
    </row>
    <row r="379" spans="1:10" x14ac:dyDescent="0.2">
      <c r="A379"/>
      <c r="B379"/>
      <c r="C379"/>
      <c r="D379"/>
      <c r="G379"/>
      <c r="H379"/>
      <c r="I379"/>
      <c r="J379"/>
    </row>
    <row r="380" spans="1:10" x14ac:dyDescent="0.2">
      <c r="A380"/>
      <c r="B380"/>
      <c r="C380"/>
      <c r="D380"/>
      <c r="G380"/>
      <c r="H380"/>
      <c r="I380"/>
      <c r="J380"/>
    </row>
    <row r="381" spans="1:10" x14ac:dyDescent="0.2">
      <c r="A381"/>
      <c r="B381"/>
      <c r="C381"/>
      <c r="D381"/>
      <c r="G381"/>
      <c r="H381"/>
      <c r="I381"/>
      <c r="J381"/>
    </row>
    <row r="382" spans="1:10" x14ac:dyDescent="0.2">
      <c r="A382" s="130" t="s">
        <v>361</v>
      </c>
      <c r="B382" s="130" t="s">
        <v>72</v>
      </c>
      <c r="C382" s="130"/>
      <c r="D382" s="130"/>
      <c r="G382"/>
      <c r="H382"/>
      <c r="I382"/>
      <c r="J382"/>
    </row>
    <row r="383" spans="1:10" x14ac:dyDescent="0.2">
      <c r="A383" s="130" t="s">
        <v>79</v>
      </c>
      <c r="B383" s="131" t="s">
        <v>340</v>
      </c>
      <c r="C383" s="131" t="s">
        <v>363</v>
      </c>
      <c r="D383" s="131" t="s">
        <v>362</v>
      </c>
      <c r="G383"/>
      <c r="H383"/>
      <c r="I383"/>
      <c r="J383"/>
    </row>
    <row r="384" spans="1:10" x14ac:dyDescent="0.2">
      <c r="A384" s="108" t="s">
        <v>364</v>
      </c>
      <c r="B384" s="121">
        <v>23948.497728841077</v>
      </c>
      <c r="C384" s="126">
        <f>+B384/$B$388</f>
        <v>0.52165039443582328</v>
      </c>
      <c r="D384" s="95">
        <f>+C384</f>
        <v>0.52165039443582328</v>
      </c>
      <c r="G384"/>
      <c r="H384"/>
      <c r="I384"/>
      <c r="J384"/>
    </row>
    <row r="385" spans="1:10" ht="16" x14ac:dyDescent="0.2">
      <c r="A385" s="36" t="s">
        <v>13</v>
      </c>
      <c r="B385" s="121">
        <v>11156.879328196266</v>
      </c>
      <c r="C385" s="126">
        <f>+B385/$B$388</f>
        <v>0.24302111005557878</v>
      </c>
      <c r="D385" s="95">
        <f>+D384+C385</f>
        <v>0.76467150449140209</v>
      </c>
      <c r="G385"/>
      <c r="H385"/>
      <c r="I385"/>
      <c r="J385"/>
    </row>
    <row r="386" spans="1:10" ht="16" x14ac:dyDescent="0.2">
      <c r="A386" s="36" t="s">
        <v>365</v>
      </c>
      <c r="B386" s="121">
        <v>9893.5792364430599</v>
      </c>
      <c r="C386" s="126">
        <f>+B386/$B$388</f>
        <v>0.2155036850122434</v>
      </c>
      <c r="D386" s="95">
        <f>+C386+D385</f>
        <v>0.98017518950364546</v>
      </c>
      <c r="G386"/>
      <c r="H386"/>
      <c r="I386"/>
      <c r="J386"/>
    </row>
    <row r="387" spans="1:10" ht="16" x14ac:dyDescent="0.2">
      <c r="A387" s="36" t="s">
        <v>112</v>
      </c>
      <c r="B387" s="121">
        <v>910.13911656317248</v>
      </c>
      <c r="C387" s="126">
        <f>+B387/$B$388</f>
        <v>1.9824810496354508E-2</v>
      </c>
      <c r="D387" s="95">
        <f>+D386+C387</f>
        <v>1</v>
      </c>
      <c r="G387"/>
      <c r="H387"/>
      <c r="I387"/>
      <c r="J387"/>
    </row>
    <row r="388" spans="1:10" ht="16" x14ac:dyDescent="0.2">
      <c r="A388" s="36" t="s">
        <v>193</v>
      </c>
      <c r="B388" s="138">
        <f>+SUM(B384:B387)</f>
        <v>45909.095410043577</v>
      </c>
      <c r="C388" s="139">
        <f>+B388/$B$388</f>
        <v>1</v>
      </c>
      <c r="D388" s="140"/>
      <c r="G388"/>
      <c r="H388"/>
      <c r="I388"/>
      <c r="J388"/>
    </row>
    <row r="389" spans="1:10" x14ac:dyDescent="0.2">
      <c r="A389"/>
      <c r="B389"/>
      <c r="C389"/>
      <c r="D389"/>
      <c r="G389"/>
      <c r="H389"/>
      <c r="I389"/>
      <c r="J389"/>
    </row>
    <row r="390" spans="1:10" x14ac:dyDescent="0.2">
      <c r="A390" s="130" t="s">
        <v>361</v>
      </c>
      <c r="B390" s="130"/>
      <c r="C390" s="130"/>
      <c r="D390" s="130"/>
      <c r="G390"/>
      <c r="H390"/>
      <c r="I390"/>
      <c r="J390"/>
    </row>
    <row r="391" spans="1:10" x14ac:dyDescent="0.2">
      <c r="A391" s="130" t="s">
        <v>79</v>
      </c>
      <c r="B391" s="131" t="s">
        <v>165</v>
      </c>
      <c r="C391" s="131" t="s">
        <v>363</v>
      </c>
      <c r="D391" s="131" t="s">
        <v>362</v>
      </c>
      <c r="G391"/>
      <c r="H391"/>
      <c r="I391"/>
      <c r="J391"/>
    </row>
    <row r="392" spans="1:10" x14ac:dyDescent="0.2">
      <c r="A392" s="108" t="s">
        <v>364</v>
      </c>
      <c r="B392" s="121">
        <v>43291.593041778593</v>
      </c>
      <c r="C392" s="100">
        <f>+B392/$B$396</f>
        <v>0.68</v>
      </c>
      <c r="D392" s="100">
        <f>+C392</f>
        <v>0.68</v>
      </c>
      <c r="G392"/>
      <c r="H392"/>
      <c r="I392"/>
      <c r="J392"/>
    </row>
    <row r="393" spans="1:10" ht="16" x14ac:dyDescent="0.2">
      <c r="A393" s="36" t="s">
        <v>13</v>
      </c>
      <c r="B393" s="121">
        <v>14069.767738578041</v>
      </c>
      <c r="C393" s="100">
        <f>+B393/$B$396</f>
        <v>0.22099999999999997</v>
      </c>
      <c r="D393" s="100">
        <f>+D392+C393</f>
        <v>0.90100000000000002</v>
      </c>
      <c r="G393"/>
      <c r="H393"/>
      <c r="I393"/>
      <c r="J393"/>
    </row>
    <row r="394" spans="1:10" ht="16" x14ac:dyDescent="0.2">
      <c r="A394" s="36" t="s">
        <v>365</v>
      </c>
      <c r="B394" s="121">
        <v>8721.9827157700965</v>
      </c>
      <c r="C394" s="100">
        <f>+B394/$B$396</f>
        <v>0.13699999999999996</v>
      </c>
      <c r="D394" s="100">
        <f>+D393+C394</f>
        <v>1.038</v>
      </c>
      <c r="G394"/>
      <c r="H394"/>
      <c r="I394"/>
      <c r="J394"/>
    </row>
    <row r="395" spans="1:10" ht="16" x14ac:dyDescent="0.2">
      <c r="A395" s="36" t="s">
        <v>112</v>
      </c>
      <c r="B395" s="121">
        <v>-2419.2360817464501</v>
      </c>
      <c r="C395" s="100">
        <f>+B395/$B$396</f>
        <v>-3.7999999999999992E-2</v>
      </c>
      <c r="D395" s="100">
        <f>+D394+C395</f>
        <v>1</v>
      </c>
      <c r="G395"/>
      <c r="H395"/>
      <c r="I395"/>
      <c r="J395"/>
    </row>
    <row r="396" spans="1:10" ht="16" x14ac:dyDescent="0.2">
      <c r="A396" s="36" t="s">
        <v>193</v>
      </c>
      <c r="B396" s="135">
        <f>+SUM(B392:B395)</f>
        <v>63664.107414380283</v>
      </c>
      <c r="C396" s="134">
        <f>+SUM(C392:C395)</f>
        <v>1</v>
      </c>
      <c r="D396" s="134"/>
      <c r="G396"/>
      <c r="H396"/>
      <c r="I396"/>
      <c r="J396"/>
    </row>
    <row r="397" spans="1:10" x14ac:dyDescent="0.2">
      <c r="A397"/>
      <c r="B397"/>
      <c r="C397"/>
      <c r="D397"/>
      <c r="G397"/>
      <c r="H397"/>
      <c r="I397"/>
      <c r="J397"/>
    </row>
    <row r="398" spans="1:10" x14ac:dyDescent="0.2">
      <c r="C398"/>
      <c r="D398"/>
      <c r="G398"/>
      <c r="H398"/>
      <c r="I398"/>
      <c r="J398"/>
    </row>
    <row r="399" spans="1:10" x14ac:dyDescent="0.2">
      <c r="A399"/>
      <c r="B399"/>
      <c r="C399"/>
      <c r="D399"/>
      <c r="G399"/>
      <c r="H399"/>
      <c r="I399"/>
      <c r="J399"/>
    </row>
    <row r="400" spans="1:10" x14ac:dyDescent="0.2">
      <c r="A400"/>
      <c r="B400"/>
      <c r="C400"/>
      <c r="D400"/>
      <c r="E400"/>
      <c r="G400"/>
      <c r="H400"/>
      <c r="I400"/>
      <c r="J400"/>
    </row>
    <row r="401" spans="1:10" x14ac:dyDescent="0.2">
      <c r="A401"/>
      <c r="B401"/>
      <c r="C401"/>
      <c r="D401"/>
      <c r="E401"/>
      <c r="G401"/>
      <c r="H401"/>
      <c r="I401"/>
      <c r="J401"/>
    </row>
    <row r="402" spans="1:10" ht="16" x14ac:dyDescent="0.2">
      <c r="A402"/>
      <c r="B402" s="156" t="s">
        <v>372</v>
      </c>
      <c r="C402" s="156"/>
      <c r="D402" s="156"/>
      <c r="E402"/>
      <c r="G402"/>
      <c r="H402"/>
      <c r="I402"/>
      <c r="J402"/>
    </row>
    <row r="403" spans="1:10" ht="17" x14ac:dyDescent="0.2">
      <c r="A403" s="150" t="s">
        <v>373</v>
      </c>
      <c r="B403" s="141" t="s">
        <v>371</v>
      </c>
      <c r="C403" s="141" t="s">
        <v>165</v>
      </c>
      <c r="D403" s="141" t="s">
        <v>370</v>
      </c>
      <c r="E403"/>
      <c r="G403"/>
      <c r="H403"/>
      <c r="I403"/>
      <c r="J403"/>
    </row>
    <row r="404" spans="1:10" ht="16" x14ac:dyDescent="0.2">
      <c r="A404" s="142" t="s">
        <v>9</v>
      </c>
      <c r="B404" s="143">
        <v>23948.497728841077</v>
      </c>
      <c r="C404" s="143">
        <v>43291.593041778593</v>
      </c>
      <c r="D404" s="143">
        <f>+C404-B404</f>
        <v>19343.095312937516</v>
      </c>
      <c r="E404"/>
      <c r="F404" s="147"/>
      <c r="G404"/>
      <c r="H404"/>
      <c r="I404"/>
      <c r="J404"/>
    </row>
    <row r="405" spans="1:10" ht="17" x14ac:dyDescent="0.2">
      <c r="A405" s="144" t="s">
        <v>6</v>
      </c>
      <c r="B405" s="143">
        <v>9893.5792364430599</v>
      </c>
      <c r="C405" s="143">
        <v>8721.9827157700965</v>
      </c>
      <c r="D405" s="143">
        <f t="shared" ref="D405:D412" si="22">+C405-B405</f>
        <v>-1171.5965206729634</v>
      </c>
      <c r="E405"/>
      <c r="F405" s="147"/>
      <c r="G405"/>
      <c r="H405"/>
      <c r="I405"/>
      <c r="J405"/>
    </row>
    <row r="406" spans="1:10" ht="17" x14ac:dyDescent="0.2">
      <c r="A406" s="144" t="s">
        <v>13</v>
      </c>
      <c r="B406" s="143">
        <v>11156.879328196266</v>
      </c>
      <c r="C406" s="143">
        <v>14069.767738578041</v>
      </c>
      <c r="D406" s="143">
        <f t="shared" si="22"/>
        <v>2912.8884103817745</v>
      </c>
      <c r="E406"/>
      <c r="F406" s="147"/>
      <c r="G406"/>
      <c r="H406"/>
      <c r="I406"/>
      <c r="J406"/>
    </row>
    <row r="407" spans="1:10" ht="17" x14ac:dyDescent="0.2">
      <c r="A407" s="144" t="s">
        <v>367</v>
      </c>
      <c r="B407" s="143">
        <v>10306.543785578295</v>
      </c>
      <c r="C407" s="143">
        <v>13687.783094091759</v>
      </c>
      <c r="D407" s="143">
        <f t="shared" si="22"/>
        <v>3381.2393085134645</v>
      </c>
      <c r="E407"/>
      <c r="F407" s="147"/>
      <c r="G407"/>
      <c r="H407"/>
      <c r="I407"/>
      <c r="J407"/>
    </row>
    <row r="408" spans="1:10" ht="34" x14ac:dyDescent="0.2">
      <c r="A408" s="144" t="s">
        <v>368</v>
      </c>
      <c r="B408" s="143">
        <v>847.68234369086963</v>
      </c>
      <c r="C408" s="143">
        <v>381.98464448628164</v>
      </c>
      <c r="D408" s="143">
        <f t="shared" si="22"/>
        <v>-465.69769920458799</v>
      </c>
      <c r="E408"/>
      <c r="F408" s="147"/>
      <c r="G408"/>
      <c r="H408"/>
      <c r="I408"/>
      <c r="J408"/>
    </row>
    <row r="409" spans="1:10" ht="17" x14ac:dyDescent="0.2">
      <c r="A409" s="144" t="s">
        <v>18</v>
      </c>
      <c r="B409" s="143">
        <v>24559.560717865763</v>
      </c>
      <c r="C409" s="143">
        <v>7385.0364600681132</v>
      </c>
      <c r="D409" s="143">
        <f t="shared" si="22"/>
        <v>-17174.52425779765</v>
      </c>
      <c r="E409"/>
      <c r="F409" s="147"/>
      <c r="G409"/>
      <c r="H409"/>
      <c r="I409"/>
      <c r="J409"/>
    </row>
    <row r="410" spans="1:10" ht="17" x14ac:dyDescent="0.2">
      <c r="A410" s="144" t="s">
        <v>21</v>
      </c>
      <c r="B410" s="143">
        <v>23649.421601302591</v>
      </c>
      <c r="C410" s="143">
        <v>9804.2725418145619</v>
      </c>
      <c r="D410" s="143">
        <f t="shared" si="22"/>
        <v>-13845.149059488029</v>
      </c>
      <c r="E410"/>
      <c r="F410" s="147"/>
      <c r="G410"/>
      <c r="H410"/>
      <c r="I410"/>
      <c r="J410"/>
    </row>
    <row r="411" spans="1:10" ht="17" x14ac:dyDescent="0.2">
      <c r="A411" s="144" t="s">
        <v>369</v>
      </c>
      <c r="B411" s="143">
        <v>910.13911656317248</v>
      </c>
      <c r="C411" s="143">
        <v>-2419.2360817464501</v>
      </c>
      <c r="D411" s="143">
        <f t="shared" si="22"/>
        <v>-3329.3751983096226</v>
      </c>
      <c r="E411"/>
      <c r="F411" s="147"/>
      <c r="G411"/>
      <c r="H411"/>
      <c r="I411"/>
      <c r="J411"/>
    </row>
    <row r="412" spans="1:10" ht="17" x14ac:dyDescent="0.2">
      <c r="A412" s="145" t="s">
        <v>193</v>
      </c>
      <c r="B412" s="146">
        <v>45909.095410043577</v>
      </c>
      <c r="C412" s="146">
        <v>63664.107414380283</v>
      </c>
      <c r="D412" s="146">
        <f t="shared" si="22"/>
        <v>17755.012004336706</v>
      </c>
      <c r="E412"/>
      <c r="F412" s="147"/>
      <c r="G412"/>
      <c r="H412"/>
      <c r="I412"/>
      <c r="J412"/>
    </row>
    <row r="413" spans="1:10" x14ac:dyDescent="0.2">
      <c r="A413"/>
      <c r="B413"/>
      <c r="C413"/>
      <c r="D413"/>
      <c r="E413"/>
      <c r="G413"/>
      <c r="H413"/>
      <c r="I413"/>
      <c r="J413"/>
    </row>
    <row r="414" spans="1:10" x14ac:dyDescent="0.2">
      <c r="A414"/>
      <c r="B414"/>
      <c r="C414"/>
      <c r="D414"/>
      <c r="E414"/>
      <c r="G414"/>
      <c r="H414"/>
      <c r="I414"/>
      <c r="J414"/>
    </row>
    <row r="415" spans="1:10" x14ac:dyDescent="0.2">
      <c r="A415"/>
      <c r="B415"/>
      <c r="C415"/>
      <c r="D415"/>
      <c r="E415"/>
      <c r="G415"/>
      <c r="H415"/>
      <c r="I415"/>
      <c r="J415"/>
    </row>
    <row r="416" spans="1:10" x14ac:dyDescent="0.2">
      <c r="A416"/>
      <c r="B416" s="89"/>
      <c r="C416"/>
      <c r="D416"/>
      <c r="E416"/>
      <c r="G416"/>
      <c r="H416"/>
      <c r="I416"/>
      <c r="J416"/>
    </row>
    <row r="417" spans="1:10" s="113" customFormat="1" x14ac:dyDescent="0.2">
      <c r="A417" s="112" t="s">
        <v>342</v>
      </c>
      <c r="B417" s="92"/>
      <c r="C417" s="92"/>
      <c r="D417" s="92"/>
      <c r="E417" s="92"/>
      <c r="G417" s="92"/>
      <c r="H417" s="92"/>
      <c r="I417" s="92"/>
      <c r="J417" s="92"/>
    </row>
    <row r="418" spans="1:10" s="113" customFormat="1" x14ac:dyDescent="0.2">
      <c r="A418" s="112" t="s">
        <v>72</v>
      </c>
      <c r="B418" s="112" t="s">
        <v>344</v>
      </c>
      <c r="C418" s="112" t="s">
        <v>343</v>
      </c>
      <c r="D418" s="112" t="s">
        <v>341</v>
      </c>
      <c r="E418" s="116" t="s">
        <v>345</v>
      </c>
      <c r="G418" s="92"/>
      <c r="H418" s="92"/>
      <c r="I418" s="92"/>
      <c r="J418" s="92"/>
    </row>
    <row r="419" spans="1:10" s="113" customFormat="1" x14ac:dyDescent="0.2">
      <c r="A419" s="114" t="s">
        <v>54</v>
      </c>
      <c r="B419" s="115">
        <v>476405.47200000001</v>
      </c>
      <c r="C419" s="115">
        <v>9052.8559999999998</v>
      </c>
      <c r="D419" s="101">
        <v>52624.881252943822</v>
      </c>
      <c r="E419" s="103">
        <f>+B419/$B$434</f>
        <v>3.1277766587704633E-2</v>
      </c>
      <c r="G419" s="92"/>
      <c r="H419" s="92"/>
      <c r="I419" s="92"/>
      <c r="J419" s="92"/>
    </row>
    <row r="420" spans="1:10" s="113" customFormat="1" x14ac:dyDescent="0.2">
      <c r="A420" s="114" t="s">
        <v>45</v>
      </c>
      <c r="B420" s="115">
        <v>581891.55599999998</v>
      </c>
      <c r="C420" s="115">
        <v>11680</v>
      </c>
      <c r="D420" s="101">
        <v>49819.482534246577</v>
      </c>
      <c r="E420" s="103">
        <f t="shared" ref="E420:E430" si="23">+B420/$B$434</f>
        <v>3.8203314902151793E-2</v>
      </c>
      <c r="G420" s="92"/>
      <c r="H420" s="92"/>
      <c r="I420" s="92"/>
      <c r="J420" s="92"/>
    </row>
    <row r="421" spans="1:10" s="113" customFormat="1" x14ac:dyDescent="0.2">
      <c r="A421" s="114" t="s">
        <v>47</v>
      </c>
      <c r="B421" s="115">
        <v>4208764.4330000002</v>
      </c>
      <c r="C421" s="115">
        <v>83798</v>
      </c>
      <c r="D421" s="101">
        <v>50225.117938375617</v>
      </c>
      <c r="E421" s="103">
        <f t="shared" si="23"/>
        <v>0.27632082185237167</v>
      </c>
      <c r="G421" s="92"/>
      <c r="H421" s="92"/>
      <c r="I421" s="92"/>
      <c r="J421" s="92"/>
    </row>
    <row r="422" spans="1:10" s="113" customFormat="1" x14ac:dyDescent="0.2">
      <c r="A422" s="114" t="s">
        <v>46</v>
      </c>
      <c r="B422" s="115">
        <v>327537.87300000002</v>
      </c>
      <c r="C422" s="115">
        <v>5906.3850000000002</v>
      </c>
      <c r="D422" s="101">
        <v>55454.880269403366</v>
      </c>
      <c r="E422" s="103">
        <f t="shared" si="23"/>
        <v>2.1504062699614086E-2</v>
      </c>
      <c r="G422" s="92"/>
      <c r="H422" s="92"/>
      <c r="I422" s="92"/>
      <c r="J422" s="92"/>
    </row>
    <row r="423" spans="1:10" s="113" customFormat="1" x14ac:dyDescent="0.2">
      <c r="A423" s="114" t="s">
        <v>49</v>
      </c>
      <c r="B423" s="115">
        <v>1794608.345</v>
      </c>
      <c r="C423" s="115">
        <v>47807.612000000001</v>
      </c>
      <c r="D423" s="101">
        <v>37538.129806609038</v>
      </c>
      <c r="E423" s="103">
        <f t="shared" si="23"/>
        <v>0.11782262007951266</v>
      </c>
      <c r="G423" s="92"/>
      <c r="H423" s="92"/>
      <c r="I423" s="92"/>
      <c r="J423" s="92"/>
    </row>
    <row r="424" spans="1:10" s="113" customFormat="1" x14ac:dyDescent="0.2">
      <c r="A424" s="114" t="s">
        <v>56</v>
      </c>
      <c r="B424" s="115">
        <v>257378.821</v>
      </c>
      <c r="C424" s="115">
        <v>5556.9</v>
      </c>
      <c r="D424" s="101">
        <v>46316.979071064809</v>
      </c>
      <c r="E424" s="103">
        <f t="shared" si="23"/>
        <v>1.6897863607781168E-2</v>
      </c>
      <c r="G424" s="92"/>
      <c r="H424" s="92"/>
      <c r="I424" s="92"/>
      <c r="J424" s="92"/>
    </row>
    <row r="425" spans="1:10" s="113" customFormat="1" x14ac:dyDescent="0.2">
      <c r="A425" s="114" t="s">
        <v>50</v>
      </c>
      <c r="B425" s="115">
        <v>2949491.2209999999</v>
      </c>
      <c r="C425" s="115">
        <v>68078</v>
      </c>
      <c r="D425" s="101">
        <v>43325.174373512731</v>
      </c>
      <c r="E425" s="103">
        <f t="shared" si="23"/>
        <v>0.19364491674630038</v>
      </c>
      <c r="G425" s="92"/>
      <c r="H425" s="92"/>
      <c r="I425" s="92"/>
      <c r="J425" s="92"/>
    </row>
    <row r="426" spans="1:10" s="113" customFormat="1" x14ac:dyDescent="0.2">
      <c r="A426" s="114" t="s">
        <v>110</v>
      </c>
      <c r="B426" s="115">
        <v>313032.54200000002</v>
      </c>
      <c r="C426" s="115">
        <v>10578.582</v>
      </c>
      <c r="D426" s="101">
        <v>29591.16278533361</v>
      </c>
      <c r="E426" s="103">
        <f t="shared" si="23"/>
        <v>2.0551734517087677E-2</v>
      </c>
      <c r="G426" s="92"/>
      <c r="H426" s="92"/>
      <c r="I426" s="92"/>
      <c r="J426" s="92"/>
    </row>
    <row r="427" spans="1:10" s="113" customFormat="1" x14ac:dyDescent="0.2">
      <c r="A427" s="114" t="s">
        <v>51</v>
      </c>
      <c r="B427" s="115">
        <v>2399363.963</v>
      </c>
      <c r="C427" s="115">
        <v>59013.7</v>
      </c>
      <c r="D427" s="101">
        <v>40657.744947359679</v>
      </c>
      <c r="E427" s="103">
        <f t="shared" si="23"/>
        <v>0.15752704451233501</v>
      </c>
      <c r="G427" s="92"/>
      <c r="H427" s="92"/>
      <c r="I427" s="92"/>
      <c r="J427" s="92"/>
    </row>
    <row r="428" spans="1:10" s="113" customFormat="1" x14ac:dyDescent="0.2">
      <c r="A428" s="114" t="s">
        <v>53</v>
      </c>
      <c r="B428" s="115">
        <v>1019842.574</v>
      </c>
      <c r="C428" s="115">
        <v>17701</v>
      </c>
      <c r="D428" s="101">
        <v>57614.969436754989</v>
      </c>
      <c r="E428" s="103">
        <f t="shared" si="23"/>
        <v>6.6956405542243413E-2</v>
      </c>
      <c r="G428" s="92"/>
      <c r="H428" s="92"/>
      <c r="I428" s="92"/>
      <c r="J428" s="92"/>
    </row>
    <row r="429" spans="1:10" s="113" customFormat="1" x14ac:dyDescent="0.2">
      <c r="A429" s="114" t="s">
        <v>55</v>
      </c>
      <c r="B429" s="115">
        <v>354888.14899999998</v>
      </c>
      <c r="C429" s="115">
        <v>10298.89</v>
      </c>
      <c r="D429" s="101">
        <v>34458.873626186898</v>
      </c>
      <c r="E429" s="103">
        <f t="shared" si="23"/>
        <v>2.3299708633834799E-2</v>
      </c>
      <c r="G429" s="92"/>
      <c r="H429" s="92"/>
      <c r="I429" s="92"/>
      <c r="J429" s="92"/>
    </row>
    <row r="430" spans="1:10" s="113" customFormat="1" x14ac:dyDescent="0.2">
      <c r="A430" s="114" t="s">
        <v>57</v>
      </c>
      <c r="B430" s="115">
        <v>548236.55000000005</v>
      </c>
      <c r="C430" s="115">
        <v>10527.72525</v>
      </c>
      <c r="D430" s="101">
        <v>52075.499405723953</v>
      </c>
      <c r="E430" s="103">
        <f t="shared" si="23"/>
        <v>3.5993740319062627E-2</v>
      </c>
      <c r="G430" s="92"/>
      <c r="H430" s="92"/>
      <c r="I430" s="92"/>
      <c r="J430" s="92"/>
    </row>
    <row r="431" spans="1:10" s="113" customFormat="1" x14ac:dyDescent="0.2">
      <c r="A431" s="117" t="s">
        <v>131</v>
      </c>
      <c r="B431" s="118">
        <v>18911220.897</v>
      </c>
      <c r="C431" s="118">
        <v>413645.67325000005</v>
      </c>
      <c r="D431" s="119">
        <v>45718.406162489693</v>
      </c>
      <c r="E431" s="119"/>
      <c r="G431" s="92"/>
      <c r="H431" s="92"/>
      <c r="I431" s="92"/>
      <c r="J431" s="92"/>
    </row>
    <row r="432" spans="1:10" s="113" customFormat="1" x14ac:dyDescent="0.2">
      <c r="A432" s="117" t="s">
        <v>340</v>
      </c>
      <c r="B432" s="120">
        <v>15877887.197999999</v>
      </c>
      <c r="C432" s="120">
        <v>345854.67325000005</v>
      </c>
      <c r="D432" s="119">
        <v>45909.130123341471</v>
      </c>
      <c r="E432" s="119"/>
      <c r="G432" s="92"/>
      <c r="H432" s="92"/>
      <c r="I432" s="92"/>
      <c r="J432" s="92"/>
    </row>
    <row r="433" spans="1:10" x14ac:dyDescent="0.2">
      <c r="A433" s="117" t="s">
        <v>165</v>
      </c>
      <c r="B433" s="118">
        <v>21236308.982000001</v>
      </c>
      <c r="C433" s="120">
        <v>333568</v>
      </c>
      <c r="D433" s="119">
        <v>63664.107414380276</v>
      </c>
      <c r="E433" s="129"/>
      <c r="G433"/>
      <c r="H433"/>
      <c r="I433"/>
      <c r="J433"/>
    </row>
    <row r="434" spans="1:10" x14ac:dyDescent="0.2">
      <c r="A434"/>
      <c r="B434" s="149">
        <f>+SUM(B419:B430)</f>
        <v>15231441.499000002</v>
      </c>
      <c r="C434" s="149">
        <f>+SUM(C419:C430)</f>
        <v>339999.65025000001</v>
      </c>
      <c r="D434"/>
      <c r="G434"/>
      <c r="H434"/>
      <c r="I434"/>
      <c r="J434"/>
    </row>
    <row r="435" spans="1:10" x14ac:dyDescent="0.2">
      <c r="A435"/>
      <c r="B435"/>
      <c r="C435"/>
      <c r="D435"/>
      <c r="G435"/>
      <c r="H435"/>
      <c r="I435"/>
      <c r="J435"/>
    </row>
    <row r="436" spans="1:10" x14ac:dyDescent="0.2">
      <c r="A436"/>
      <c r="B436"/>
      <c r="C436"/>
      <c r="D436"/>
      <c r="G436"/>
      <c r="H436"/>
      <c r="I436"/>
      <c r="J436"/>
    </row>
    <row r="437" spans="1:10" ht="16" x14ac:dyDescent="0.2">
      <c r="A437" s="108" t="s">
        <v>72</v>
      </c>
      <c r="B437" s="36" t="s">
        <v>18</v>
      </c>
      <c r="C437" s="36" t="s">
        <v>21</v>
      </c>
      <c r="D437" s="36" t="s">
        <v>18</v>
      </c>
      <c r="E437" s="36" t="s">
        <v>21</v>
      </c>
      <c r="G437"/>
      <c r="H437"/>
      <c r="I437"/>
      <c r="J437"/>
    </row>
    <row r="438" spans="1:10" x14ac:dyDescent="0.2">
      <c r="A438" s="20" t="s">
        <v>54</v>
      </c>
      <c r="B438" s="64">
        <v>62.1</v>
      </c>
      <c r="C438" s="64">
        <v>61.6</v>
      </c>
      <c r="D438" s="94">
        <f>+INDEX($B$438:$B$449,MATCH($A438,$A$419:$A$433,0))*INDEX($E$419:$E$430,MATCH($A419,$A$438:$A$449,0))</f>
        <v>1.9423493050964578</v>
      </c>
      <c r="E438" s="94">
        <f>+INDEX($B$438:$B$449,MATCH($A438,$A$419:$A$433,0))*INDEX($E$419:$E$430,MATCH($A419,$A$438:$A$449,0))</f>
        <v>1.9423493050964578</v>
      </c>
      <c r="G438"/>
      <c r="H438"/>
      <c r="I438"/>
      <c r="J438"/>
    </row>
    <row r="439" spans="1:10" x14ac:dyDescent="0.2">
      <c r="A439" s="20" t="s">
        <v>45</v>
      </c>
      <c r="B439" s="64">
        <v>95.7</v>
      </c>
      <c r="C439" s="64">
        <v>97.4</v>
      </c>
      <c r="D439" s="94">
        <f t="shared" ref="D439:E449" si="24">+INDEX($B$438:$B$449,MATCH($A439,$A$419:$A$433,0))*INDEX($E$419:$E$430,MATCH($A420,$A$438:$A$449,0))</f>
        <v>3.6560572361359265</v>
      </c>
      <c r="E439" s="94">
        <f t="shared" si="24"/>
        <v>3.6560572361359265</v>
      </c>
      <c r="G439"/>
      <c r="H439"/>
      <c r="I439"/>
      <c r="J439"/>
    </row>
    <row r="440" spans="1:10" x14ac:dyDescent="0.2">
      <c r="A440" s="20" t="s">
        <v>46</v>
      </c>
      <c r="B440" s="64">
        <v>70</v>
      </c>
      <c r="C440" s="64">
        <v>58.9</v>
      </c>
      <c r="D440" s="94">
        <f t="shared" si="24"/>
        <v>0.76547322143248686</v>
      </c>
      <c r="E440" s="94">
        <f t="shared" si="24"/>
        <v>0.76547322143248686</v>
      </c>
      <c r="G440"/>
      <c r="H440"/>
      <c r="I440"/>
      <c r="J440"/>
    </row>
    <row r="441" spans="1:10" x14ac:dyDescent="0.2">
      <c r="A441" s="20" t="s">
        <v>56</v>
      </c>
      <c r="B441" s="64">
        <v>45.3</v>
      </c>
      <c r="C441" s="64">
        <v>47.7</v>
      </c>
      <c r="D441" s="94">
        <f t="shared" si="24"/>
        <v>14.064729832285717</v>
      </c>
      <c r="E441" s="94">
        <f t="shared" si="24"/>
        <v>14.064729832285717</v>
      </c>
      <c r="G441"/>
      <c r="H441"/>
      <c r="I441"/>
      <c r="J441"/>
    </row>
    <row r="442" spans="1:10" x14ac:dyDescent="0.2">
      <c r="A442" s="20" t="s">
        <v>50</v>
      </c>
      <c r="B442" s="64">
        <v>34.700000000000003</v>
      </c>
      <c r="C442" s="64">
        <v>38.6</v>
      </c>
      <c r="D442" s="94">
        <f t="shared" si="24"/>
        <v>2.4506044428461089</v>
      </c>
      <c r="E442" s="94">
        <f t="shared" si="24"/>
        <v>2.4506044428461089</v>
      </c>
      <c r="G442"/>
      <c r="H442"/>
      <c r="I442"/>
      <c r="J442"/>
    </row>
    <row r="443" spans="1:10" x14ac:dyDescent="0.2">
      <c r="A443" s="20" t="s">
        <v>47</v>
      </c>
      <c r="B443" s="64">
        <v>50.9</v>
      </c>
      <c r="C443" s="64">
        <v>49</v>
      </c>
      <c r="D443" s="94">
        <f t="shared" si="24"/>
        <v>1.5052843889729861</v>
      </c>
      <c r="E443" s="94">
        <f t="shared" si="24"/>
        <v>1.5052843889729861</v>
      </c>
      <c r="G443"/>
      <c r="H443"/>
      <c r="I443"/>
      <c r="J443"/>
    </row>
    <row r="444" spans="1:10" x14ac:dyDescent="0.2">
      <c r="A444" s="20" t="s">
        <v>51</v>
      </c>
      <c r="B444" s="64">
        <v>36.6</v>
      </c>
      <c r="C444" s="64">
        <v>38.1</v>
      </c>
      <c r="D444" s="94">
        <f t="shared" si="24"/>
        <v>5.8440019559438285</v>
      </c>
      <c r="E444" s="94">
        <f t="shared" si="24"/>
        <v>5.8440019559438285</v>
      </c>
      <c r="G444"/>
      <c r="H444"/>
      <c r="I444"/>
      <c r="J444"/>
    </row>
    <row r="445" spans="1:10" x14ac:dyDescent="0.2">
      <c r="A445" s="20" t="s">
        <v>53</v>
      </c>
      <c r="B445" s="64">
        <v>93.8</v>
      </c>
      <c r="C445" s="64">
        <v>83</v>
      </c>
      <c r="D445" s="94">
        <f t="shared" si="24"/>
        <v>1.4721439790496613</v>
      </c>
      <c r="E445" s="94">
        <f t="shared" si="24"/>
        <v>1.4721439790496613</v>
      </c>
      <c r="G445"/>
      <c r="H445"/>
      <c r="I445"/>
      <c r="J445"/>
    </row>
    <row r="446" spans="1:10" x14ac:dyDescent="0.2">
      <c r="A446" s="20" t="s">
        <v>55</v>
      </c>
      <c r="B446" s="64">
        <v>49.6</v>
      </c>
      <c r="C446" s="64">
        <v>52</v>
      </c>
      <c r="D446" s="94">
        <f t="shared" si="24"/>
        <v>10.26318058755392</v>
      </c>
      <c r="E446" s="94">
        <f t="shared" si="24"/>
        <v>10.26318058755392</v>
      </c>
      <c r="G446"/>
      <c r="H446"/>
      <c r="I446"/>
      <c r="J446"/>
    </row>
    <row r="447" spans="1:10" x14ac:dyDescent="0.2">
      <c r="A447" s="20" t="s">
        <v>49</v>
      </c>
      <c r="B447" s="64">
        <v>40.9</v>
      </c>
      <c r="C447" s="64">
        <v>39.700000000000003</v>
      </c>
      <c r="D447" s="94">
        <f t="shared" si="24"/>
        <v>0.71314518774294244</v>
      </c>
      <c r="E447" s="94">
        <f t="shared" si="24"/>
        <v>0.71314518774294244</v>
      </c>
      <c r="G447"/>
      <c r="H447"/>
      <c r="I447"/>
      <c r="J447"/>
    </row>
    <row r="448" spans="1:10" x14ac:dyDescent="0.2">
      <c r="A448" s="20" t="s">
        <v>57</v>
      </c>
      <c r="B448" s="64">
        <v>53</v>
      </c>
      <c r="C448" s="64">
        <v>49.9</v>
      </c>
      <c r="D448" s="94">
        <f t="shared" si="24"/>
        <v>7.7345778855556491</v>
      </c>
      <c r="E448" s="94">
        <f t="shared" si="24"/>
        <v>7.7345778855556491</v>
      </c>
      <c r="G448"/>
      <c r="H448"/>
      <c r="I448"/>
      <c r="J448"/>
    </row>
    <row r="449" spans="1:10" x14ac:dyDescent="0.2">
      <c r="A449" s="20" t="s">
        <v>110</v>
      </c>
      <c r="B449" s="64">
        <v>49.1</v>
      </c>
      <c r="C449" s="64">
        <v>58.9</v>
      </c>
      <c r="D449" s="94">
        <f t="shared" si="24"/>
        <v>2.1855126698537042</v>
      </c>
      <c r="E449" s="94">
        <f t="shared" si="24"/>
        <v>2.1855126698537042</v>
      </c>
      <c r="G449"/>
      <c r="H449"/>
      <c r="I449"/>
      <c r="J449"/>
    </row>
    <row r="450" spans="1:10" x14ac:dyDescent="0.2">
      <c r="A450"/>
      <c r="B450"/>
      <c r="C450"/>
      <c r="D450">
        <f>+SUM(D438:D449)</f>
        <v>52.597060692469398</v>
      </c>
      <c r="E450">
        <f>+SUM(E438:E449)</f>
        <v>52.597060692469398</v>
      </c>
      <c r="G450"/>
      <c r="H450"/>
      <c r="I450"/>
      <c r="J450"/>
    </row>
    <row r="451" spans="1:10" x14ac:dyDescent="0.2">
      <c r="A451"/>
      <c r="B451"/>
      <c r="C451"/>
      <c r="D451"/>
      <c r="G451"/>
      <c r="H451"/>
      <c r="I451"/>
      <c r="J451"/>
    </row>
    <row r="452" spans="1:10" x14ac:dyDescent="0.2">
      <c r="A452"/>
      <c r="B452"/>
      <c r="C452"/>
      <c r="D452">
        <f>+D450+E450</f>
        <v>105.1941213849388</v>
      </c>
      <c r="G452"/>
      <c r="H452"/>
      <c r="I452"/>
      <c r="J452"/>
    </row>
    <row r="453" spans="1:10" x14ac:dyDescent="0.2">
      <c r="A453"/>
      <c r="B453"/>
      <c r="C453"/>
      <c r="D453"/>
      <c r="G453"/>
      <c r="H453"/>
      <c r="I453"/>
      <c r="J453"/>
    </row>
    <row r="454" spans="1:10" x14ac:dyDescent="0.2">
      <c r="A454"/>
      <c r="B454"/>
      <c r="C454"/>
      <c r="D454"/>
      <c r="G454"/>
      <c r="H454"/>
      <c r="I454"/>
      <c r="J454"/>
    </row>
    <row r="455" spans="1:10" x14ac:dyDescent="0.2">
      <c r="A455"/>
      <c r="B455"/>
      <c r="C455"/>
      <c r="D455"/>
      <c r="G455"/>
      <c r="H455"/>
      <c r="I455"/>
      <c r="J455"/>
    </row>
    <row r="456" spans="1:10" x14ac:dyDescent="0.2">
      <c r="A456"/>
      <c r="B456"/>
      <c r="C456"/>
      <c r="D456"/>
      <c r="G456"/>
      <c r="H456"/>
      <c r="I456"/>
      <c r="J456"/>
    </row>
    <row r="457" spans="1:10" x14ac:dyDescent="0.2">
      <c r="A457"/>
      <c r="B457"/>
      <c r="C457"/>
      <c r="D457"/>
      <c r="G457"/>
      <c r="H457"/>
      <c r="I457"/>
      <c r="J457"/>
    </row>
    <row r="458" spans="1:10" x14ac:dyDescent="0.2">
      <c r="A458"/>
      <c r="B458"/>
      <c r="C458"/>
      <c r="D458"/>
      <c r="G458"/>
      <c r="H458"/>
      <c r="I458"/>
      <c r="J458"/>
    </row>
    <row r="459" spans="1:10" x14ac:dyDescent="0.2">
      <c r="A459"/>
      <c r="B459"/>
      <c r="C459"/>
      <c r="D459"/>
      <c r="G459"/>
      <c r="H459"/>
      <c r="I459"/>
      <c r="J459"/>
    </row>
    <row r="460" spans="1:10" x14ac:dyDescent="0.2">
      <c r="A460"/>
      <c r="B460"/>
      <c r="C460"/>
      <c r="D460"/>
      <c r="G460"/>
      <c r="H460"/>
      <c r="I460"/>
      <c r="J460"/>
    </row>
    <row r="461" spans="1:10" x14ac:dyDescent="0.2">
      <c r="A461"/>
      <c r="B461"/>
      <c r="C461"/>
      <c r="D461"/>
      <c r="G461"/>
      <c r="H461"/>
      <c r="I461"/>
      <c r="J461"/>
    </row>
    <row r="462" spans="1:10" x14ac:dyDescent="0.2">
      <c r="A462"/>
      <c r="B462"/>
      <c r="C462"/>
      <c r="D462"/>
      <c r="G462"/>
      <c r="H462"/>
      <c r="I462"/>
      <c r="J462"/>
    </row>
    <row r="463" spans="1:10" x14ac:dyDescent="0.2">
      <c r="A463"/>
      <c r="B463"/>
      <c r="C463"/>
      <c r="D463"/>
      <c r="G463"/>
      <c r="H463"/>
      <c r="I463"/>
      <c r="J463"/>
    </row>
    <row r="464" spans="1:10" x14ac:dyDescent="0.2">
      <c r="A464"/>
      <c r="B464"/>
      <c r="C464"/>
      <c r="D464"/>
      <c r="G464"/>
      <c r="H464"/>
      <c r="I464"/>
      <c r="J464"/>
    </row>
    <row r="465" spans="1:10" x14ac:dyDescent="0.2">
      <c r="A465"/>
      <c r="B465"/>
      <c r="C465"/>
      <c r="D465"/>
      <c r="G465"/>
      <c r="H465"/>
      <c r="I465"/>
      <c r="J465"/>
    </row>
    <row r="466" spans="1:10" x14ac:dyDescent="0.2">
      <c r="A466"/>
      <c r="B466"/>
      <c r="C466"/>
      <c r="D466"/>
      <c r="G466"/>
      <c r="H466"/>
      <c r="I466"/>
      <c r="J466"/>
    </row>
    <row r="467" spans="1:10" x14ac:dyDescent="0.2">
      <c r="A467"/>
      <c r="B467"/>
      <c r="C467"/>
      <c r="D467"/>
      <c r="G467"/>
      <c r="H467"/>
      <c r="I467"/>
      <c r="J467"/>
    </row>
    <row r="468" spans="1:10" x14ac:dyDescent="0.2">
      <c r="A468"/>
      <c r="B468"/>
      <c r="C468"/>
      <c r="D468"/>
      <c r="G468"/>
      <c r="H468"/>
      <c r="I468"/>
      <c r="J468"/>
    </row>
    <row r="469" spans="1:10" x14ac:dyDescent="0.2">
      <c r="A469"/>
      <c r="B469"/>
      <c r="C469"/>
      <c r="D469"/>
      <c r="G469"/>
      <c r="H469"/>
      <c r="I469"/>
      <c r="J469"/>
    </row>
    <row r="470" spans="1:10" x14ac:dyDescent="0.2">
      <c r="A470"/>
      <c r="B470"/>
      <c r="C470"/>
      <c r="D470"/>
      <c r="G470"/>
      <c r="H470"/>
      <c r="I470"/>
      <c r="J470"/>
    </row>
    <row r="471" spans="1:10" x14ac:dyDescent="0.2">
      <c r="A471"/>
      <c r="B471"/>
      <c r="C471"/>
      <c r="D471"/>
      <c r="G471"/>
      <c r="H471"/>
      <c r="I471"/>
      <c r="J471"/>
    </row>
    <row r="472" spans="1:10" x14ac:dyDescent="0.2">
      <c r="A472"/>
      <c r="B472"/>
      <c r="C472"/>
      <c r="D472"/>
      <c r="G472"/>
      <c r="H472"/>
      <c r="I472"/>
      <c r="J472"/>
    </row>
    <row r="473" spans="1:10" x14ac:dyDescent="0.2">
      <c r="A473"/>
      <c r="B473"/>
      <c r="C473"/>
      <c r="D473"/>
      <c r="G473"/>
      <c r="H473"/>
      <c r="I473"/>
      <c r="J473"/>
    </row>
    <row r="474" spans="1:10" x14ac:dyDescent="0.2">
      <c r="A474"/>
      <c r="B474"/>
      <c r="C474"/>
      <c r="D474"/>
      <c r="G474"/>
      <c r="H474"/>
      <c r="I474"/>
      <c r="J474"/>
    </row>
    <row r="475" spans="1:10" x14ac:dyDescent="0.2">
      <c r="A475"/>
      <c r="B475"/>
      <c r="C475"/>
      <c r="D475"/>
      <c r="G475"/>
      <c r="H475"/>
      <c r="I475"/>
      <c r="J475"/>
    </row>
    <row r="476" spans="1:10" x14ac:dyDescent="0.2">
      <c r="A476"/>
      <c r="B476"/>
      <c r="C476"/>
      <c r="D476"/>
      <c r="G476"/>
      <c r="H476"/>
      <c r="I476"/>
      <c r="J476"/>
    </row>
    <row r="477" spans="1:10" x14ac:dyDescent="0.2">
      <c r="A477"/>
      <c r="B477"/>
      <c r="C477"/>
      <c r="D477"/>
      <c r="G477"/>
      <c r="H477"/>
      <c r="I477"/>
      <c r="J477"/>
    </row>
    <row r="478" spans="1:10" x14ac:dyDescent="0.2">
      <c r="A478"/>
      <c r="B478"/>
      <c r="C478"/>
      <c r="D478"/>
      <c r="G478"/>
      <c r="H478"/>
      <c r="I478"/>
      <c r="J478"/>
    </row>
    <row r="479" spans="1:10" x14ac:dyDescent="0.2">
      <c r="A479"/>
      <c r="B479"/>
      <c r="C479"/>
      <c r="D479"/>
      <c r="G479"/>
      <c r="H479"/>
      <c r="I479"/>
      <c r="J479"/>
    </row>
    <row r="480" spans="1:10" x14ac:dyDescent="0.2">
      <c r="A480"/>
      <c r="B480"/>
      <c r="C480"/>
      <c r="D480"/>
      <c r="G480"/>
      <c r="H480"/>
      <c r="I480"/>
      <c r="J480"/>
    </row>
    <row r="481" spans="1:10" x14ac:dyDescent="0.2">
      <c r="A481"/>
      <c r="B481"/>
      <c r="C481"/>
      <c r="D481"/>
      <c r="G481"/>
      <c r="H481"/>
      <c r="I481"/>
      <c r="J481"/>
    </row>
    <row r="482" spans="1:10" x14ac:dyDescent="0.2">
      <c r="A482"/>
      <c r="B482"/>
      <c r="C482"/>
      <c r="D482"/>
      <c r="G482"/>
      <c r="H482"/>
      <c r="I482"/>
      <c r="J482"/>
    </row>
    <row r="483" spans="1:10" x14ac:dyDescent="0.2">
      <c r="A483"/>
      <c r="B483"/>
      <c r="C483"/>
      <c r="D483"/>
      <c r="G483"/>
      <c r="H483"/>
      <c r="I483"/>
      <c r="J483"/>
    </row>
    <row r="484" spans="1:10" x14ac:dyDescent="0.2">
      <c r="A484"/>
      <c r="B484"/>
      <c r="C484"/>
      <c r="D484"/>
      <c r="G484"/>
      <c r="H484"/>
      <c r="I484"/>
      <c r="J484"/>
    </row>
    <row r="485" spans="1:10" x14ac:dyDescent="0.2">
      <c r="A485"/>
      <c r="B485"/>
      <c r="C485"/>
      <c r="D485"/>
      <c r="G485"/>
      <c r="H485"/>
      <c r="I485"/>
      <c r="J485"/>
    </row>
    <row r="486" spans="1:10" x14ac:dyDescent="0.2">
      <c r="A486"/>
      <c r="B486"/>
      <c r="C486"/>
      <c r="D486"/>
      <c r="G486"/>
      <c r="H486"/>
      <c r="I486"/>
      <c r="J486"/>
    </row>
    <row r="487" spans="1:10" x14ac:dyDescent="0.2">
      <c r="A487"/>
      <c r="B487"/>
      <c r="C487"/>
      <c r="D487"/>
      <c r="G487"/>
      <c r="H487"/>
      <c r="I487"/>
      <c r="J487"/>
    </row>
    <row r="488" spans="1:10" x14ac:dyDescent="0.2">
      <c r="A488"/>
      <c r="B488"/>
      <c r="C488"/>
      <c r="D488"/>
      <c r="G488"/>
      <c r="H488"/>
      <c r="I488"/>
      <c r="J488"/>
    </row>
    <row r="489" spans="1:10" x14ac:dyDescent="0.2">
      <c r="A489"/>
      <c r="B489"/>
      <c r="C489"/>
      <c r="D489"/>
      <c r="G489"/>
      <c r="H489"/>
      <c r="I489"/>
      <c r="J489"/>
    </row>
    <row r="490" spans="1:10" x14ac:dyDescent="0.2">
      <c r="A490"/>
      <c r="B490"/>
      <c r="C490"/>
      <c r="D490"/>
      <c r="G490"/>
      <c r="H490"/>
      <c r="I490"/>
      <c r="J490"/>
    </row>
    <row r="491" spans="1:10" x14ac:dyDescent="0.2">
      <c r="A491"/>
      <c r="B491"/>
      <c r="C491"/>
      <c r="D491"/>
      <c r="G491"/>
      <c r="H491"/>
      <c r="I491"/>
      <c r="J491"/>
    </row>
    <row r="492" spans="1:10" x14ac:dyDescent="0.2">
      <c r="A492"/>
      <c r="B492"/>
      <c r="C492"/>
      <c r="D492"/>
      <c r="G492"/>
      <c r="H492"/>
      <c r="I492"/>
      <c r="J492"/>
    </row>
    <row r="493" spans="1:10" x14ac:dyDescent="0.2">
      <c r="A493"/>
      <c r="B493"/>
      <c r="C493"/>
      <c r="D493"/>
      <c r="G493"/>
      <c r="H493"/>
      <c r="I493"/>
      <c r="J493"/>
    </row>
    <row r="494" spans="1:10" x14ac:dyDescent="0.2">
      <c r="A494"/>
      <c r="B494"/>
      <c r="C494"/>
      <c r="D494"/>
      <c r="G494"/>
      <c r="H494"/>
      <c r="I494"/>
      <c r="J494"/>
    </row>
    <row r="495" spans="1:10" x14ac:dyDescent="0.2">
      <c r="A495"/>
      <c r="B495"/>
      <c r="C495"/>
      <c r="D495"/>
      <c r="G495"/>
      <c r="H495"/>
      <c r="I495"/>
      <c r="J495"/>
    </row>
    <row r="496" spans="1:10" x14ac:dyDescent="0.2">
      <c r="A496"/>
      <c r="B496"/>
      <c r="C496"/>
      <c r="D496"/>
      <c r="G496"/>
      <c r="H496"/>
      <c r="I496"/>
      <c r="J496"/>
    </row>
    <row r="497" spans="1:10" x14ac:dyDescent="0.2">
      <c r="A497"/>
      <c r="B497"/>
      <c r="C497"/>
      <c r="D497"/>
      <c r="G497"/>
      <c r="H497"/>
      <c r="I497"/>
      <c r="J497"/>
    </row>
    <row r="498" spans="1:10" x14ac:dyDescent="0.2">
      <c r="A498"/>
      <c r="B498"/>
      <c r="C498"/>
      <c r="D498"/>
      <c r="G498"/>
      <c r="H498"/>
      <c r="I498"/>
      <c r="J498"/>
    </row>
    <row r="499" spans="1:10" x14ac:dyDescent="0.2">
      <c r="A499"/>
      <c r="B499"/>
      <c r="C499"/>
      <c r="D499"/>
      <c r="G499"/>
      <c r="H499"/>
      <c r="I499"/>
      <c r="J499"/>
    </row>
    <row r="500" spans="1:10" x14ac:dyDescent="0.2">
      <c r="A500"/>
      <c r="B500"/>
      <c r="C500"/>
      <c r="D500"/>
      <c r="G500"/>
      <c r="H500"/>
      <c r="I500"/>
      <c r="J500"/>
    </row>
    <row r="501" spans="1:10" x14ac:dyDescent="0.2">
      <c r="A501"/>
      <c r="B501"/>
      <c r="C501"/>
      <c r="D501"/>
      <c r="G501"/>
      <c r="H501"/>
      <c r="I501"/>
      <c r="J501"/>
    </row>
    <row r="502" spans="1:10" x14ac:dyDescent="0.2">
      <c r="A502"/>
      <c r="B502"/>
      <c r="C502"/>
      <c r="D502"/>
      <c r="G502"/>
      <c r="H502"/>
      <c r="I502"/>
      <c r="J502"/>
    </row>
    <row r="503" spans="1:10" x14ac:dyDescent="0.2">
      <c r="A503"/>
      <c r="B503"/>
      <c r="C503"/>
      <c r="D503"/>
      <c r="G503"/>
      <c r="H503"/>
      <c r="I503"/>
      <c r="J503"/>
    </row>
    <row r="504" spans="1:10" x14ac:dyDescent="0.2">
      <c r="A504"/>
      <c r="B504"/>
      <c r="C504"/>
      <c r="D504"/>
      <c r="G504"/>
      <c r="H504"/>
      <c r="I504"/>
      <c r="J504"/>
    </row>
    <row r="505" spans="1:10" x14ac:dyDescent="0.2">
      <c r="A505"/>
      <c r="B505"/>
      <c r="C505"/>
      <c r="D505"/>
      <c r="G505"/>
      <c r="H505"/>
      <c r="I505"/>
      <c r="J505"/>
    </row>
    <row r="506" spans="1:10" x14ac:dyDescent="0.2">
      <c r="A506"/>
      <c r="B506"/>
      <c r="C506"/>
      <c r="D506"/>
      <c r="G506"/>
      <c r="H506"/>
      <c r="I506"/>
      <c r="J506"/>
    </row>
    <row r="507" spans="1:10" x14ac:dyDescent="0.2">
      <c r="A507"/>
      <c r="B507"/>
      <c r="C507"/>
      <c r="D507"/>
      <c r="G507"/>
      <c r="H507"/>
      <c r="I507"/>
      <c r="J507"/>
    </row>
    <row r="508" spans="1:10" x14ac:dyDescent="0.2">
      <c r="A508"/>
      <c r="B508"/>
      <c r="C508"/>
      <c r="D508"/>
      <c r="G508"/>
      <c r="H508"/>
      <c r="I508"/>
      <c r="J508"/>
    </row>
    <row r="509" spans="1:10" x14ac:dyDescent="0.2">
      <c r="A509"/>
      <c r="B509"/>
      <c r="C509"/>
      <c r="D509"/>
      <c r="G509"/>
      <c r="H509"/>
      <c r="I509"/>
      <c r="J509"/>
    </row>
    <row r="510" spans="1:10" x14ac:dyDescent="0.2">
      <c r="A510"/>
      <c r="B510"/>
      <c r="C510"/>
      <c r="D510"/>
      <c r="G510"/>
      <c r="H510"/>
      <c r="I510"/>
      <c r="J510"/>
    </row>
    <row r="511" spans="1:10" x14ac:dyDescent="0.2">
      <c r="A511"/>
      <c r="B511"/>
      <c r="C511"/>
      <c r="D511"/>
      <c r="G511"/>
      <c r="H511"/>
      <c r="I511"/>
      <c r="J511"/>
    </row>
    <row r="512" spans="1:10" x14ac:dyDescent="0.2">
      <c r="A512"/>
      <c r="B512"/>
      <c r="C512"/>
      <c r="D512"/>
      <c r="G512"/>
      <c r="H512"/>
      <c r="I512"/>
      <c r="J512"/>
    </row>
    <row r="513" spans="1:10" x14ac:dyDescent="0.2">
      <c r="A513"/>
      <c r="B513"/>
      <c r="C513"/>
      <c r="D513"/>
      <c r="G513"/>
      <c r="H513"/>
      <c r="I513"/>
      <c r="J513"/>
    </row>
    <row r="514" spans="1:10" x14ac:dyDescent="0.2">
      <c r="A514"/>
      <c r="B514"/>
      <c r="C514"/>
      <c r="D514"/>
      <c r="G514"/>
      <c r="H514"/>
      <c r="I514"/>
      <c r="J514"/>
    </row>
    <row r="515" spans="1:10" x14ac:dyDescent="0.2">
      <c r="A515"/>
      <c r="B515"/>
      <c r="C515"/>
      <c r="D515"/>
      <c r="G515"/>
      <c r="H515"/>
      <c r="I515"/>
      <c r="J515"/>
    </row>
    <row r="516" spans="1:10" x14ac:dyDescent="0.2">
      <c r="A516"/>
      <c r="B516"/>
      <c r="C516"/>
      <c r="D516"/>
      <c r="G516"/>
      <c r="H516"/>
      <c r="I516"/>
      <c r="J516"/>
    </row>
    <row r="517" spans="1:10" x14ac:dyDescent="0.2">
      <c r="A517"/>
      <c r="B517"/>
      <c r="C517"/>
      <c r="D517"/>
      <c r="G517"/>
      <c r="H517"/>
      <c r="I517"/>
      <c r="J517"/>
    </row>
    <row r="518" spans="1:10" x14ac:dyDescent="0.2">
      <c r="A518"/>
      <c r="B518"/>
      <c r="C518"/>
      <c r="D518"/>
      <c r="G518"/>
      <c r="H518"/>
      <c r="I518"/>
      <c r="J518"/>
    </row>
    <row r="519" spans="1:10" x14ac:dyDescent="0.2">
      <c r="A519"/>
      <c r="B519"/>
      <c r="C519"/>
      <c r="D519"/>
      <c r="G519"/>
      <c r="H519"/>
      <c r="I519"/>
      <c r="J519"/>
    </row>
    <row r="520" spans="1:10" x14ac:dyDescent="0.2">
      <c r="A520"/>
      <c r="B520"/>
      <c r="C520"/>
      <c r="D520"/>
      <c r="G520"/>
      <c r="H520"/>
      <c r="I520"/>
      <c r="J520"/>
    </row>
    <row r="521" spans="1:10" x14ac:dyDescent="0.2">
      <c r="A521"/>
      <c r="B521"/>
      <c r="C521"/>
      <c r="D521"/>
      <c r="G521"/>
      <c r="H521"/>
      <c r="I521"/>
      <c r="J521"/>
    </row>
    <row r="522" spans="1:10" x14ac:dyDescent="0.2">
      <c r="A522"/>
      <c r="B522"/>
      <c r="C522"/>
      <c r="D522"/>
      <c r="G522"/>
      <c r="H522"/>
      <c r="I522"/>
      <c r="J522"/>
    </row>
    <row r="523" spans="1:10" x14ac:dyDescent="0.2">
      <c r="A523"/>
      <c r="B523"/>
      <c r="C523"/>
      <c r="D523"/>
      <c r="G523"/>
      <c r="H523"/>
      <c r="I523"/>
      <c r="J523"/>
    </row>
    <row r="524" spans="1:10" x14ac:dyDescent="0.2">
      <c r="A524"/>
      <c r="B524"/>
      <c r="C524"/>
      <c r="D524"/>
      <c r="G524"/>
      <c r="H524"/>
      <c r="I524"/>
      <c r="J524"/>
    </row>
    <row r="525" spans="1:10" x14ac:dyDescent="0.2">
      <c r="A525"/>
      <c r="B525"/>
      <c r="C525"/>
      <c r="D525"/>
      <c r="G525"/>
      <c r="H525"/>
      <c r="I525"/>
      <c r="J525"/>
    </row>
    <row r="526" spans="1:10" x14ac:dyDescent="0.2">
      <c r="A526"/>
      <c r="B526"/>
      <c r="C526"/>
      <c r="D526"/>
      <c r="G526"/>
      <c r="H526"/>
      <c r="I526"/>
      <c r="J526"/>
    </row>
    <row r="527" spans="1:10" x14ac:dyDescent="0.2">
      <c r="A527"/>
      <c r="B527"/>
      <c r="C527"/>
      <c r="D527"/>
      <c r="G527"/>
      <c r="H527"/>
      <c r="I527"/>
      <c r="J527"/>
    </row>
    <row r="528" spans="1:10" x14ac:dyDescent="0.2">
      <c r="A528"/>
      <c r="B528"/>
      <c r="C528"/>
      <c r="D528"/>
      <c r="G528"/>
      <c r="H528"/>
      <c r="I528"/>
      <c r="J528"/>
    </row>
    <row r="529" spans="1:10" x14ac:dyDescent="0.2">
      <c r="A529"/>
      <c r="B529"/>
      <c r="C529"/>
      <c r="D529"/>
      <c r="G529"/>
      <c r="H529"/>
      <c r="I529"/>
      <c r="J529"/>
    </row>
    <row r="530" spans="1:10" x14ac:dyDescent="0.2">
      <c r="A530"/>
      <c r="B530"/>
      <c r="C530"/>
      <c r="D530"/>
      <c r="G530"/>
      <c r="H530"/>
      <c r="I530"/>
      <c r="J530"/>
    </row>
    <row r="531" spans="1:10" x14ac:dyDescent="0.2">
      <c r="A531"/>
      <c r="B531"/>
      <c r="C531"/>
      <c r="D531"/>
      <c r="G531"/>
      <c r="H531"/>
      <c r="I531"/>
      <c r="J531"/>
    </row>
    <row r="532" spans="1:10" x14ac:dyDescent="0.2">
      <c r="A532"/>
      <c r="B532"/>
      <c r="C532"/>
      <c r="D532"/>
      <c r="G532"/>
      <c r="H532"/>
      <c r="I532"/>
      <c r="J532"/>
    </row>
    <row r="533" spans="1:10" x14ac:dyDescent="0.2">
      <c r="A533"/>
      <c r="B533"/>
      <c r="C533"/>
      <c r="D533"/>
      <c r="G533"/>
      <c r="H533"/>
      <c r="I533"/>
      <c r="J533"/>
    </row>
    <row r="534" spans="1:10" x14ac:dyDescent="0.2">
      <c r="A534"/>
      <c r="B534"/>
      <c r="C534"/>
      <c r="D534"/>
      <c r="G534"/>
      <c r="H534"/>
      <c r="I534"/>
      <c r="J534"/>
    </row>
    <row r="535" spans="1:10" x14ac:dyDescent="0.2">
      <c r="A535"/>
      <c r="B535"/>
      <c r="C535"/>
      <c r="D535"/>
      <c r="G535"/>
      <c r="H535"/>
      <c r="I535"/>
      <c r="J535"/>
    </row>
    <row r="536" spans="1:10" x14ac:dyDescent="0.2">
      <c r="A536"/>
      <c r="B536"/>
      <c r="C536"/>
      <c r="D536"/>
      <c r="G536"/>
      <c r="H536"/>
      <c r="I536"/>
      <c r="J536"/>
    </row>
    <row r="537" spans="1:10" x14ac:dyDescent="0.2">
      <c r="A537"/>
      <c r="B537"/>
      <c r="C537"/>
      <c r="D537"/>
      <c r="G537"/>
      <c r="H537"/>
      <c r="I537"/>
      <c r="J537"/>
    </row>
    <row r="538" spans="1:10" x14ac:dyDescent="0.2">
      <c r="A538"/>
      <c r="B538"/>
      <c r="C538"/>
      <c r="D538"/>
      <c r="G538"/>
      <c r="H538"/>
      <c r="I538"/>
      <c r="J538"/>
    </row>
    <row r="539" spans="1:10" x14ac:dyDescent="0.2">
      <c r="A539"/>
      <c r="B539"/>
      <c r="C539"/>
      <c r="D539"/>
      <c r="G539"/>
      <c r="H539"/>
      <c r="I539"/>
      <c r="J539"/>
    </row>
    <row r="540" spans="1:10" x14ac:dyDescent="0.2">
      <c r="A540"/>
      <c r="B540"/>
      <c r="C540"/>
      <c r="D540"/>
      <c r="G540"/>
      <c r="H540"/>
      <c r="I540"/>
      <c r="J540"/>
    </row>
    <row r="541" spans="1:10" x14ac:dyDescent="0.2">
      <c r="A541"/>
      <c r="B541"/>
      <c r="C541"/>
      <c r="D541"/>
      <c r="G541"/>
      <c r="H541"/>
      <c r="I541"/>
      <c r="J541"/>
    </row>
    <row r="542" spans="1:10" x14ac:dyDescent="0.2">
      <c r="A542"/>
      <c r="B542"/>
      <c r="C542"/>
      <c r="D542"/>
      <c r="G542"/>
      <c r="H542"/>
      <c r="I542"/>
      <c r="J542"/>
    </row>
    <row r="543" spans="1:10" x14ac:dyDescent="0.2">
      <c r="A543"/>
      <c r="B543"/>
      <c r="C543"/>
      <c r="D543"/>
      <c r="G543"/>
      <c r="H543"/>
      <c r="I543"/>
      <c r="J543"/>
    </row>
    <row r="544" spans="1:10" x14ac:dyDescent="0.2">
      <c r="A544"/>
      <c r="B544"/>
      <c r="C544"/>
      <c r="D544"/>
      <c r="G544"/>
      <c r="H544"/>
      <c r="I544"/>
      <c r="J544"/>
    </row>
    <row r="545" spans="1:10" x14ac:dyDescent="0.2">
      <c r="A545"/>
      <c r="B545"/>
      <c r="C545"/>
      <c r="D545"/>
      <c r="G545"/>
      <c r="H545"/>
      <c r="I545"/>
      <c r="J545"/>
    </row>
    <row r="546" spans="1:10" x14ac:dyDescent="0.2">
      <c r="A546"/>
      <c r="B546"/>
      <c r="C546"/>
      <c r="D546"/>
      <c r="G546"/>
      <c r="H546"/>
      <c r="I546"/>
      <c r="J546"/>
    </row>
    <row r="547" spans="1:10" x14ac:dyDescent="0.2">
      <c r="A547"/>
      <c r="B547"/>
      <c r="C547"/>
      <c r="D547"/>
      <c r="G547"/>
      <c r="H547"/>
      <c r="I547"/>
      <c r="J547"/>
    </row>
    <row r="548" spans="1:10" x14ac:dyDescent="0.2">
      <c r="A548"/>
      <c r="B548"/>
      <c r="C548"/>
      <c r="D548"/>
      <c r="G548"/>
      <c r="H548"/>
      <c r="I548"/>
      <c r="J548"/>
    </row>
    <row r="549" spans="1:10" x14ac:dyDescent="0.2">
      <c r="A549"/>
      <c r="B549"/>
      <c r="C549"/>
      <c r="D549"/>
      <c r="G549"/>
      <c r="H549"/>
      <c r="I549"/>
      <c r="J549"/>
    </row>
    <row r="550" spans="1:10" x14ac:dyDescent="0.2">
      <c r="A550"/>
      <c r="B550"/>
      <c r="C550"/>
      <c r="D550"/>
      <c r="G550"/>
      <c r="H550"/>
      <c r="I550"/>
      <c r="J550"/>
    </row>
    <row r="551" spans="1:10" x14ac:dyDescent="0.2">
      <c r="A551"/>
      <c r="B551"/>
      <c r="C551"/>
      <c r="D551"/>
      <c r="G551"/>
      <c r="H551"/>
      <c r="I551"/>
      <c r="J551"/>
    </row>
    <row r="552" spans="1:10" x14ac:dyDescent="0.2">
      <c r="A552"/>
      <c r="B552"/>
      <c r="C552"/>
      <c r="D552"/>
      <c r="G552"/>
      <c r="H552"/>
      <c r="I552"/>
      <c r="J552"/>
    </row>
    <row r="553" spans="1:10" x14ac:dyDescent="0.2">
      <c r="A553"/>
      <c r="B553"/>
      <c r="C553"/>
      <c r="D553"/>
      <c r="G553"/>
      <c r="H553"/>
      <c r="I553"/>
      <c r="J553"/>
    </row>
    <row r="554" spans="1:10" x14ac:dyDescent="0.2">
      <c r="A554"/>
      <c r="B554"/>
      <c r="C554"/>
      <c r="D554"/>
      <c r="G554"/>
      <c r="H554"/>
      <c r="I554"/>
      <c r="J554"/>
    </row>
    <row r="555" spans="1:10" x14ac:dyDescent="0.2">
      <c r="A555"/>
      <c r="B555"/>
      <c r="C555"/>
      <c r="D555"/>
      <c r="G555"/>
      <c r="H555"/>
      <c r="I555"/>
      <c r="J555"/>
    </row>
    <row r="556" spans="1:10" x14ac:dyDescent="0.2">
      <c r="A556"/>
      <c r="B556"/>
      <c r="C556"/>
      <c r="D556"/>
      <c r="G556"/>
      <c r="H556"/>
      <c r="I556"/>
      <c r="J556"/>
    </row>
    <row r="557" spans="1:10" x14ac:dyDescent="0.2">
      <c r="A557"/>
      <c r="B557"/>
      <c r="C557"/>
      <c r="D557"/>
      <c r="G557"/>
      <c r="H557"/>
      <c r="I557"/>
      <c r="J557"/>
    </row>
    <row r="558" spans="1:10" x14ac:dyDescent="0.2">
      <c r="A558"/>
      <c r="B558"/>
      <c r="C558"/>
      <c r="D558"/>
      <c r="G558"/>
      <c r="H558"/>
      <c r="I558"/>
      <c r="J558"/>
    </row>
    <row r="559" spans="1:10" x14ac:dyDescent="0.2">
      <c r="A559"/>
      <c r="B559"/>
      <c r="C559"/>
      <c r="D559"/>
      <c r="G559"/>
      <c r="H559"/>
      <c r="I559"/>
      <c r="J559"/>
    </row>
    <row r="560" spans="1:10" x14ac:dyDescent="0.2">
      <c r="A560"/>
      <c r="B560"/>
      <c r="C560"/>
      <c r="D560"/>
      <c r="G560"/>
      <c r="H560"/>
      <c r="I560"/>
      <c r="J560"/>
    </row>
    <row r="561" spans="1:10" x14ac:dyDescent="0.2">
      <c r="A561"/>
      <c r="B561"/>
      <c r="C561"/>
      <c r="D561"/>
      <c r="G561"/>
      <c r="H561"/>
      <c r="I561"/>
      <c r="J561"/>
    </row>
    <row r="562" spans="1:10" x14ac:dyDescent="0.2">
      <c r="A562"/>
      <c r="B562"/>
      <c r="C562"/>
      <c r="D562"/>
      <c r="G562"/>
      <c r="H562"/>
      <c r="I562"/>
      <c r="J562"/>
    </row>
    <row r="563" spans="1:10" x14ac:dyDescent="0.2">
      <c r="A563"/>
      <c r="B563"/>
      <c r="C563"/>
      <c r="D563"/>
      <c r="G563"/>
      <c r="H563"/>
      <c r="I563"/>
      <c r="J563"/>
    </row>
    <row r="564" spans="1:10" x14ac:dyDescent="0.2">
      <c r="A564"/>
      <c r="B564"/>
      <c r="C564"/>
      <c r="D564"/>
      <c r="G564"/>
      <c r="H564"/>
      <c r="I564"/>
      <c r="J564"/>
    </row>
    <row r="565" spans="1:10" x14ac:dyDescent="0.2">
      <c r="A565"/>
      <c r="B565"/>
      <c r="C565"/>
      <c r="D565"/>
      <c r="G565"/>
      <c r="H565"/>
      <c r="I565"/>
      <c r="J565"/>
    </row>
    <row r="566" spans="1:10" x14ac:dyDescent="0.2">
      <c r="A566"/>
      <c r="B566"/>
      <c r="C566"/>
      <c r="D566"/>
      <c r="G566"/>
      <c r="H566"/>
      <c r="I566"/>
      <c r="J566"/>
    </row>
    <row r="567" spans="1:10" x14ac:dyDescent="0.2">
      <c r="A567"/>
      <c r="B567"/>
      <c r="C567"/>
      <c r="D567"/>
      <c r="G567"/>
      <c r="H567"/>
      <c r="I567"/>
      <c r="J567"/>
    </row>
    <row r="568" spans="1:10" x14ac:dyDescent="0.2">
      <c r="A568"/>
      <c r="B568"/>
      <c r="C568"/>
      <c r="D568"/>
      <c r="G568"/>
      <c r="H568"/>
      <c r="I568"/>
      <c r="J568"/>
    </row>
    <row r="569" spans="1:10" x14ac:dyDescent="0.2">
      <c r="A569"/>
      <c r="B569"/>
      <c r="C569"/>
      <c r="D569"/>
      <c r="G569"/>
      <c r="H569"/>
      <c r="I569"/>
      <c r="J569"/>
    </row>
    <row r="570" spans="1:10" x14ac:dyDescent="0.2">
      <c r="A570"/>
      <c r="B570"/>
      <c r="C570"/>
      <c r="D570"/>
      <c r="G570"/>
      <c r="H570"/>
      <c r="I570"/>
      <c r="J570"/>
    </row>
    <row r="571" spans="1:10" x14ac:dyDescent="0.2">
      <c r="A571"/>
      <c r="B571"/>
      <c r="C571"/>
      <c r="D571"/>
      <c r="G571"/>
      <c r="H571"/>
      <c r="I571"/>
      <c r="J571"/>
    </row>
    <row r="572" spans="1:10" x14ac:dyDescent="0.2">
      <c r="A572"/>
      <c r="B572"/>
      <c r="C572"/>
      <c r="D572"/>
      <c r="G572"/>
      <c r="H572"/>
      <c r="I572"/>
      <c r="J572"/>
    </row>
    <row r="573" spans="1:10" x14ac:dyDescent="0.2">
      <c r="A573"/>
      <c r="B573"/>
      <c r="C573"/>
      <c r="D573"/>
      <c r="G573"/>
      <c r="H573"/>
      <c r="I573"/>
      <c r="J573"/>
    </row>
    <row r="574" spans="1:10" x14ac:dyDescent="0.2">
      <c r="A574"/>
      <c r="B574"/>
      <c r="C574"/>
      <c r="D574"/>
      <c r="G574"/>
      <c r="H574"/>
      <c r="I574"/>
      <c r="J574"/>
    </row>
    <row r="575" spans="1:10" x14ac:dyDescent="0.2">
      <c r="A575"/>
      <c r="B575"/>
      <c r="C575"/>
      <c r="D575"/>
      <c r="G575"/>
      <c r="H575"/>
      <c r="I575"/>
      <c r="J575"/>
    </row>
    <row r="576" spans="1:10" x14ac:dyDescent="0.2">
      <c r="A576"/>
      <c r="B576"/>
      <c r="C576"/>
      <c r="D576"/>
      <c r="G576"/>
      <c r="H576"/>
      <c r="I576"/>
      <c r="J576"/>
    </row>
    <row r="577" spans="1:10" x14ac:dyDescent="0.2">
      <c r="A577"/>
      <c r="B577"/>
      <c r="C577"/>
      <c r="D577"/>
      <c r="G577"/>
      <c r="H577"/>
      <c r="I577"/>
      <c r="J577"/>
    </row>
    <row r="578" spans="1:10" x14ac:dyDescent="0.2">
      <c r="A578"/>
      <c r="B578"/>
      <c r="C578"/>
      <c r="D578"/>
      <c r="G578"/>
      <c r="H578"/>
      <c r="I578"/>
      <c r="J578"/>
    </row>
    <row r="579" spans="1:10" x14ac:dyDescent="0.2">
      <c r="A579"/>
      <c r="B579"/>
      <c r="C579"/>
      <c r="D579"/>
      <c r="G579"/>
      <c r="H579"/>
      <c r="I579"/>
      <c r="J579"/>
    </row>
    <row r="580" spans="1:10" x14ac:dyDescent="0.2">
      <c r="A580"/>
      <c r="B580"/>
      <c r="C580"/>
      <c r="D580"/>
      <c r="G580"/>
      <c r="H580"/>
      <c r="I580"/>
      <c r="J580"/>
    </row>
    <row r="581" spans="1:10" x14ac:dyDescent="0.2">
      <c r="A581"/>
      <c r="B581"/>
      <c r="C581"/>
      <c r="D581"/>
      <c r="G581"/>
      <c r="H581"/>
      <c r="I581"/>
      <c r="J581"/>
    </row>
    <row r="582" spans="1:10" x14ac:dyDescent="0.2">
      <c r="A582"/>
      <c r="B582"/>
      <c r="C582"/>
      <c r="D582"/>
      <c r="G582"/>
      <c r="H582"/>
      <c r="I582"/>
      <c r="J582"/>
    </row>
    <row r="583" spans="1:10" x14ac:dyDescent="0.2">
      <c r="A583"/>
      <c r="B583"/>
      <c r="C583"/>
      <c r="D583"/>
      <c r="G583"/>
      <c r="H583"/>
      <c r="I583"/>
      <c r="J583"/>
    </row>
    <row r="584" spans="1:10" x14ac:dyDescent="0.2">
      <c r="A584"/>
      <c r="B584"/>
      <c r="C584"/>
      <c r="D584"/>
      <c r="G584"/>
      <c r="H584"/>
      <c r="I584"/>
      <c r="J584"/>
    </row>
    <row r="585" spans="1:10" x14ac:dyDescent="0.2">
      <c r="A585"/>
      <c r="B585"/>
      <c r="C585"/>
      <c r="D585"/>
      <c r="G585"/>
      <c r="H585"/>
      <c r="I585"/>
      <c r="J585"/>
    </row>
    <row r="586" spans="1:10" x14ac:dyDescent="0.2">
      <c r="A586"/>
      <c r="B586"/>
      <c r="C586"/>
      <c r="D586"/>
      <c r="G586"/>
      <c r="H586"/>
      <c r="I586"/>
      <c r="J586"/>
    </row>
    <row r="587" spans="1:10" x14ac:dyDescent="0.2">
      <c r="A587"/>
      <c r="B587"/>
      <c r="C587"/>
      <c r="D587"/>
      <c r="G587"/>
      <c r="H587"/>
      <c r="I587"/>
      <c r="J587"/>
    </row>
    <row r="588" spans="1:10" x14ac:dyDescent="0.2">
      <c r="A588"/>
      <c r="B588"/>
      <c r="C588"/>
      <c r="D588"/>
      <c r="G588"/>
      <c r="H588"/>
      <c r="I588"/>
      <c r="J588"/>
    </row>
    <row r="589" spans="1:10" x14ac:dyDescent="0.2">
      <c r="A589"/>
      <c r="B589"/>
      <c r="C589"/>
      <c r="D589"/>
      <c r="G589"/>
      <c r="H589"/>
      <c r="I589"/>
      <c r="J589"/>
    </row>
    <row r="590" spans="1:10" x14ac:dyDescent="0.2">
      <c r="A590"/>
      <c r="B590"/>
      <c r="C590"/>
      <c r="D590"/>
      <c r="G590"/>
      <c r="H590"/>
      <c r="I590"/>
      <c r="J590"/>
    </row>
    <row r="591" spans="1:10" x14ac:dyDescent="0.2">
      <c r="A591"/>
      <c r="B591"/>
      <c r="C591"/>
      <c r="D591"/>
      <c r="G591"/>
      <c r="H591"/>
      <c r="I591"/>
      <c r="J591"/>
    </row>
    <row r="592" spans="1:10" x14ac:dyDescent="0.2">
      <c r="A592"/>
      <c r="B592"/>
      <c r="C592"/>
      <c r="D592"/>
      <c r="G592"/>
      <c r="H592"/>
      <c r="I592"/>
      <c r="J592"/>
    </row>
    <row r="593" spans="1:10" x14ac:dyDescent="0.2">
      <c r="A593"/>
      <c r="B593"/>
      <c r="C593"/>
      <c r="D593"/>
      <c r="G593"/>
      <c r="H593"/>
      <c r="I593"/>
      <c r="J593"/>
    </row>
    <row r="594" spans="1:10" x14ac:dyDescent="0.2">
      <c r="A594"/>
      <c r="B594"/>
      <c r="C594"/>
      <c r="D594"/>
      <c r="G594"/>
      <c r="H594"/>
      <c r="I594"/>
      <c r="J594"/>
    </row>
    <row r="595" spans="1:10" x14ac:dyDescent="0.2">
      <c r="A595"/>
      <c r="B595"/>
      <c r="C595"/>
      <c r="D595"/>
      <c r="G595"/>
      <c r="H595"/>
      <c r="I595"/>
      <c r="J595"/>
    </row>
    <row r="596" spans="1:10" x14ac:dyDescent="0.2">
      <c r="A596"/>
      <c r="B596"/>
      <c r="C596"/>
      <c r="D596"/>
      <c r="G596"/>
      <c r="H596"/>
      <c r="I596"/>
      <c r="J596"/>
    </row>
    <row r="597" spans="1:10" x14ac:dyDescent="0.2">
      <c r="A597"/>
      <c r="B597"/>
      <c r="C597"/>
      <c r="D597"/>
      <c r="G597"/>
      <c r="H597"/>
      <c r="I597"/>
      <c r="J597"/>
    </row>
    <row r="598" spans="1:10" x14ac:dyDescent="0.2">
      <c r="A598"/>
      <c r="B598"/>
      <c r="C598"/>
      <c r="D598"/>
      <c r="G598"/>
      <c r="H598"/>
      <c r="I598"/>
      <c r="J598"/>
    </row>
    <row r="599" spans="1:10" x14ac:dyDescent="0.2">
      <c r="A599"/>
      <c r="B599"/>
      <c r="C599"/>
      <c r="D599"/>
      <c r="G599"/>
      <c r="H599"/>
      <c r="I599"/>
      <c r="J599"/>
    </row>
    <row r="600" spans="1:10" x14ac:dyDescent="0.2">
      <c r="A600"/>
      <c r="B600"/>
      <c r="C600"/>
      <c r="D600"/>
      <c r="G600"/>
      <c r="H600"/>
      <c r="I600"/>
      <c r="J600"/>
    </row>
    <row r="601" spans="1:10" x14ac:dyDescent="0.2">
      <c r="A601"/>
      <c r="B601"/>
      <c r="C601"/>
      <c r="D601"/>
      <c r="G601"/>
      <c r="H601"/>
      <c r="I601"/>
      <c r="J601"/>
    </row>
    <row r="602" spans="1:10" x14ac:dyDescent="0.2">
      <c r="A602"/>
      <c r="B602"/>
      <c r="C602"/>
      <c r="D602"/>
      <c r="G602"/>
      <c r="H602"/>
      <c r="I602"/>
      <c r="J602"/>
    </row>
    <row r="603" spans="1:10" x14ac:dyDescent="0.2">
      <c r="A603"/>
      <c r="B603"/>
      <c r="C603"/>
      <c r="D603"/>
      <c r="G603"/>
      <c r="H603"/>
      <c r="I603"/>
      <c r="J603"/>
    </row>
    <row r="604" spans="1:10" x14ac:dyDescent="0.2">
      <c r="A604"/>
      <c r="B604"/>
      <c r="C604"/>
      <c r="D604"/>
      <c r="G604"/>
      <c r="H604"/>
      <c r="I604"/>
      <c r="J604"/>
    </row>
    <row r="605" spans="1:10" x14ac:dyDescent="0.2">
      <c r="A605"/>
      <c r="B605"/>
      <c r="C605"/>
      <c r="D605"/>
      <c r="G605"/>
      <c r="H605"/>
      <c r="I605"/>
      <c r="J605"/>
    </row>
    <row r="606" spans="1:10" x14ac:dyDescent="0.2">
      <c r="A606"/>
      <c r="B606"/>
      <c r="C606"/>
      <c r="D606"/>
      <c r="G606"/>
      <c r="H606"/>
      <c r="I606"/>
      <c r="J606"/>
    </row>
    <row r="607" spans="1:10" x14ac:dyDescent="0.2">
      <c r="A607"/>
      <c r="B607"/>
      <c r="C607"/>
      <c r="D607"/>
      <c r="G607"/>
      <c r="H607"/>
      <c r="I607"/>
      <c r="J607"/>
    </row>
    <row r="608" spans="1:10" x14ac:dyDescent="0.2">
      <c r="A608"/>
      <c r="B608"/>
      <c r="C608"/>
      <c r="D608"/>
      <c r="G608"/>
      <c r="H608"/>
      <c r="I608"/>
      <c r="J608"/>
    </row>
    <row r="609" spans="1:10" x14ac:dyDescent="0.2">
      <c r="A609"/>
      <c r="B609"/>
      <c r="C609"/>
      <c r="D609"/>
      <c r="G609"/>
      <c r="H609"/>
      <c r="I609"/>
      <c r="J609"/>
    </row>
    <row r="610" spans="1:10" x14ac:dyDescent="0.2">
      <c r="A610"/>
      <c r="B610"/>
      <c r="C610"/>
      <c r="D610"/>
      <c r="G610"/>
      <c r="H610"/>
      <c r="I610"/>
      <c r="J610"/>
    </row>
    <row r="611" spans="1:10" x14ac:dyDescent="0.2">
      <c r="A611"/>
      <c r="B611"/>
      <c r="C611"/>
      <c r="D611"/>
      <c r="G611"/>
      <c r="H611"/>
      <c r="I611"/>
      <c r="J611"/>
    </row>
    <row r="612" spans="1:10" x14ac:dyDescent="0.2">
      <c r="A612"/>
      <c r="B612"/>
      <c r="C612"/>
      <c r="D612"/>
      <c r="G612"/>
      <c r="H612"/>
      <c r="I612"/>
      <c r="J612"/>
    </row>
    <row r="613" spans="1:10" x14ac:dyDescent="0.2">
      <c r="A613"/>
      <c r="B613"/>
      <c r="C613"/>
      <c r="D613"/>
      <c r="G613"/>
      <c r="H613"/>
      <c r="I613"/>
      <c r="J613"/>
    </row>
    <row r="614" spans="1:10" x14ac:dyDescent="0.2">
      <c r="A614"/>
      <c r="B614"/>
      <c r="C614"/>
      <c r="D614"/>
      <c r="G614"/>
      <c r="H614"/>
      <c r="I614"/>
      <c r="J614"/>
    </row>
    <row r="615" spans="1:10" x14ac:dyDescent="0.2">
      <c r="A615"/>
      <c r="B615"/>
      <c r="C615"/>
      <c r="D615"/>
      <c r="G615"/>
      <c r="H615"/>
      <c r="I615"/>
      <c r="J615"/>
    </row>
    <row r="616" spans="1:10" x14ac:dyDescent="0.2">
      <c r="A616"/>
      <c r="B616"/>
      <c r="C616"/>
      <c r="D616"/>
      <c r="G616"/>
      <c r="H616"/>
      <c r="I616"/>
      <c r="J616"/>
    </row>
    <row r="617" spans="1:10" x14ac:dyDescent="0.2">
      <c r="A617"/>
      <c r="B617"/>
      <c r="C617"/>
      <c r="D617"/>
      <c r="G617"/>
      <c r="H617"/>
      <c r="I617"/>
      <c r="J617"/>
    </row>
    <row r="618" spans="1:10" x14ac:dyDescent="0.2">
      <c r="A618"/>
      <c r="B618"/>
      <c r="C618"/>
      <c r="D618"/>
      <c r="G618"/>
      <c r="H618"/>
      <c r="I618"/>
      <c r="J618"/>
    </row>
    <row r="619" spans="1:10" x14ac:dyDescent="0.2">
      <c r="A619"/>
      <c r="B619"/>
      <c r="C619"/>
      <c r="D619"/>
      <c r="G619"/>
      <c r="H619"/>
      <c r="I619"/>
      <c r="J619"/>
    </row>
    <row r="620" spans="1:10" x14ac:dyDescent="0.2">
      <c r="A620"/>
      <c r="B620"/>
      <c r="C620"/>
      <c r="D620"/>
      <c r="G620"/>
      <c r="H620"/>
      <c r="I620"/>
      <c r="J620"/>
    </row>
    <row r="621" spans="1:10" x14ac:dyDescent="0.2">
      <c r="A621"/>
      <c r="B621"/>
      <c r="C621"/>
      <c r="D621"/>
      <c r="G621"/>
      <c r="H621"/>
      <c r="I621"/>
      <c r="J621"/>
    </row>
    <row r="622" spans="1:10" x14ac:dyDescent="0.2">
      <c r="A622"/>
      <c r="B622"/>
      <c r="C622"/>
      <c r="D622"/>
      <c r="G622"/>
      <c r="H622"/>
      <c r="I622"/>
      <c r="J622"/>
    </row>
    <row r="623" spans="1:10" x14ac:dyDescent="0.2">
      <c r="A623"/>
      <c r="B623"/>
      <c r="C623"/>
      <c r="D623"/>
      <c r="G623"/>
      <c r="H623"/>
      <c r="I623"/>
      <c r="J623"/>
    </row>
    <row r="624" spans="1:10" x14ac:dyDescent="0.2">
      <c r="A624"/>
      <c r="B624"/>
      <c r="C624"/>
      <c r="D624"/>
      <c r="G624"/>
      <c r="H624"/>
      <c r="I624"/>
      <c r="J624"/>
    </row>
    <row r="625" spans="1:10" x14ac:dyDescent="0.2">
      <c r="A625"/>
      <c r="B625"/>
      <c r="C625"/>
      <c r="D625"/>
      <c r="G625"/>
      <c r="H625"/>
      <c r="I625"/>
      <c r="J625"/>
    </row>
    <row r="626" spans="1:10" x14ac:dyDescent="0.2">
      <c r="A626"/>
      <c r="B626"/>
      <c r="C626"/>
      <c r="D626"/>
      <c r="G626"/>
      <c r="H626"/>
      <c r="I626"/>
      <c r="J626"/>
    </row>
    <row r="627" spans="1:10" x14ac:dyDescent="0.2">
      <c r="A627"/>
      <c r="B627"/>
      <c r="C627"/>
      <c r="D627"/>
      <c r="G627"/>
      <c r="H627"/>
      <c r="I627"/>
      <c r="J627"/>
    </row>
    <row r="628" spans="1:10" x14ac:dyDescent="0.2">
      <c r="A628"/>
      <c r="B628"/>
      <c r="C628"/>
      <c r="D628"/>
      <c r="G628"/>
      <c r="H628"/>
      <c r="I628"/>
      <c r="J628"/>
    </row>
    <row r="629" spans="1:10" x14ac:dyDescent="0.2">
      <c r="A629"/>
      <c r="B629"/>
      <c r="C629"/>
      <c r="D629"/>
      <c r="G629"/>
      <c r="H629"/>
      <c r="I629"/>
      <c r="J629"/>
    </row>
    <row r="630" spans="1:10" x14ac:dyDescent="0.2">
      <c r="A630"/>
      <c r="B630"/>
      <c r="C630"/>
      <c r="D630"/>
      <c r="G630"/>
      <c r="H630"/>
      <c r="I630"/>
      <c r="J630"/>
    </row>
    <row r="631" spans="1:10" x14ac:dyDescent="0.2">
      <c r="A631"/>
      <c r="B631"/>
      <c r="C631"/>
      <c r="D631"/>
      <c r="G631"/>
      <c r="H631"/>
      <c r="I631"/>
      <c r="J631"/>
    </row>
    <row r="632" spans="1:10" x14ac:dyDescent="0.2">
      <c r="A632"/>
      <c r="B632"/>
      <c r="C632"/>
      <c r="D632"/>
      <c r="G632"/>
      <c r="H632"/>
      <c r="I632"/>
      <c r="J632"/>
    </row>
    <row r="633" spans="1:10" x14ac:dyDescent="0.2">
      <c r="A633"/>
      <c r="B633"/>
      <c r="C633"/>
      <c r="D633"/>
      <c r="G633"/>
      <c r="H633"/>
      <c r="I633"/>
      <c r="J633"/>
    </row>
    <row r="634" spans="1:10" x14ac:dyDescent="0.2">
      <c r="A634"/>
      <c r="B634"/>
      <c r="C634"/>
      <c r="D634"/>
      <c r="G634"/>
      <c r="H634"/>
      <c r="I634"/>
      <c r="J634"/>
    </row>
    <row r="635" spans="1:10" x14ac:dyDescent="0.2">
      <c r="A635"/>
      <c r="B635"/>
      <c r="C635"/>
      <c r="D635"/>
      <c r="G635"/>
      <c r="H635"/>
      <c r="I635"/>
      <c r="J635"/>
    </row>
    <row r="636" spans="1:10" x14ac:dyDescent="0.2">
      <c r="A636"/>
      <c r="B636"/>
      <c r="C636"/>
      <c r="D636"/>
      <c r="G636"/>
      <c r="H636"/>
      <c r="I636"/>
      <c r="J636"/>
    </row>
    <row r="637" spans="1:10" x14ac:dyDescent="0.2">
      <c r="A637"/>
      <c r="B637"/>
      <c r="C637"/>
      <c r="D637"/>
      <c r="G637"/>
      <c r="H637"/>
      <c r="I637"/>
      <c r="J637"/>
    </row>
    <row r="638" spans="1:10" x14ac:dyDescent="0.2">
      <c r="A638"/>
      <c r="B638"/>
      <c r="C638"/>
      <c r="D638"/>
      <c r="G638"/>
      <c r="H638"/>
      <c r="I638"/>
      <c r="J638"/>
    </row>
    <row r="639" spans="1:10" x14ac:dyDescent="0.2">
      <c r="A639"/>
      <c r="B639"/>
      <c r="C639"/>
      <c r="D639"/>
      <c r="G639"/>
      <c r="H639"/>
      <c r="I639"/>
      <c r="J639"/>
    </row>
    <row r="640" spans="1:10" x14ac:dyDescent="0.2">
      <c r="A640"/>
      <c r="B640"/>
      <c r="C640"/>
      <c r="D640"/>
      <c r="G640"/>
      <c r="H640"/>
      <c r="I640"/>
      <c r="J640"/>
    </row>
    <row r="641" spans="1:10" x14ac:dyDescent="0.2">
      <c r="A641"/>
      <c r="B641"/>
      <c r="C641"/>
      <c r="D641"/>
      <c r="G641"/>
      <c r="H641"/>
      <c r="I641"/>
      <c r="J641"/>
    </row>
    <row r="642" spans="1:10" x14ac:dyDescent="0.2">
      <c r="A642"/>
      <c r="B642"/>
      <c r="C642"/>
      <c r="D642"/>
      <c r="G642"/>
      <c r="H642"/>
      <c r="I642"/>
      <c r="J642"/>
    </row>
    <row r="643" spans="1:10" x14ac:dyDescent="0.2">
      <c r="A643"/>
      <c r="B643"/>
      <c r="C643"/>
      <c r="D643"/>
      <c r="G643"/>
      <c r="H643"/>
      <c r="I643"/>
      <c r="J643"/>
    </row>
    <row r="644" spans="1:10" x14ac:dyDescent="0.2">
      <c r="A644"/>
      <c r="B644"/>
      <c r="C644"/>
      <c r="D644"/>
      <c r="G644"/>
      <c r="H644"/>
      <c r="I644"/>
      <c r="J644"/>
    </row>
    <row r="645" spans="1:10" x14ac:dyDescent="0.2">
      <c r="A645"/>
      <c r="B645"/>
      <c r="C645"/>
      <c r="D645"/>
      <c r="G645"/>
      <c r="H645"/>
      <c r="I645"/>
      <c r="J645"/>
    </row>
    <row r="646" spans="1:10" x14ac:dyDescent="0.2">
      <c r="A646"/>
      <c r="B646"/>
      <c r="C646"/>
      <c r="D646"/>
      <c r="G646"/>
      <c r="H646"/>
      <c r="I646"/>
      <c r="J646"/>
    </row>
    <row r="647" spans="1:10" x14ac:dyDescent="0.2">
      <c r="A647"/>
      <c r="B647"/>
      <c r="C647"/>
      <c r="D647"/>
      <c r="G647"/>
      <c r="H647"/>
      <c r="I647"/>
      <c r="J647"/>
    </row>
    <row r="648" spans="1:10" x14ac:dyDescent="0.2">
      <c r="A648"/>
      <c r="B648"/>
      <c r="C648"/>
      <c r="D648"/>
      <c r="G648"/>
      <c r="H648"/>
      <c r="I648"/>
      <c r="J648"/>
    </row>
    <row r="649" spans="1:10" x14ac:dyDescent="0.2">
      <c r="A649"/>
      <c r="B649"/>
      <c r="C649"/>
      <c r="D649"/>
      <c r="G649"/>
      <c r="H649"/>
      <c r="I649"/>
      <c r="J649"/>
    </row>
    <row r="650" spans="1:10" x14ac:dyDescent="0.2">
      <c r="A650"/>
      <c r="B650"/>
      <c r="C650"/>
      <c r="D650"/>
      <c r="G650"/>
      <c r="H650"/>
      <c r="I650"/>
      <c r="J650"/>
    </row>
    <row r="651" spans="1:10" x14ac:dyDescent="0.2">
      <c r="A651"/>
      <c r="B651"/>
      <c r="C651"/>
      <c r="D651"/>
      <c r="G651"/>
      <c r="H651"/>
      <c r="I651"/>
      <c r="J651"/>
    </row>
    <row r="652" spans="1:10" x14ac:dyDescent="0.2">
      <c r="A652"/>
      <c r="B652"/>
      <c r="C652"/>
      <c r="D652"/>
      <c r="G652"/>
      <c r="H652"/>
      <c r="I652"/>
      <c r="J652"/>
    </row>
    <row r="653" spans="1:10" x14ac:dyDescent="0.2">
      <c r="A653"/>
      <c r="B653"/>
      <c r="C653"/>
      <c r="D653"/>
      <c r="G653"/>
      <c r="H653"/>
      <c r="I653"/>
      <c r="J653"/>
    </row>
    <row r="654" spans="1:10" x14ac:dyDescent="0.2">
      <c r="A654"/>
      <c r="B654"/>
      <c r="C654"/>
      <c r="D654"/>
      <c r="G654"/>
      <c r="H654"/>
      <c r="I654"/>
      <c r="J654"/>
    </row>
    <row r="655" spans="1:10" x14ac:dyDescent="0.2">
      <c r="A655"/>
      <c r="B655"/>
      <c r="C655"/>
      <c r="D655"/>
      <c r="G655"/>
      <c r="H655"/>
      <c r="I655"/>
      <c r="J655"/>
    </row>
    <row r="656" spans="1:10" x14ac:dyDescent="0.2">
      <c r="A656"/>
      <c r="B656"/>
      <c r="C656"/>
      <c r="D656"/>
      <c r="G656"/>
      <c r="H656"/>
      <c r="I656"/>
      <c r="J656"/>
    </row>
    <row r="657" spans="1:10" x14ac:dyDescent="0.2">
      <c r="A657"/>
      <c r="B657"/>
      <c r="C657"/>
      <c r="D657"/>
      <c r="G657"/>
      <c r="H657"/>
      <c r="I657"/>
      <c r="J657"/>
    </row>
    <row r="658" spans="1:10" x14ac:dyDescent="0.2">
      <c r="A658"/>
      <c r="B658"/>
      <c r="C658"/>
      <c r="D658"/>
      <c r="G658"/>
      <c r="H658"/>
      <c r="I658"/>
      <c r="J658"/>
    </row>
    <row r="659" spans="1:10" x14ac:dyDescent="0.2">
      <c r="A659"/>
      <c r="B659"/>
      <c r="C659"/>
      <c r="D659"/>
      <c r="G659"/>
      <c r="H659"/>
      <c r="I659"/>
      <c r="J659"/>
    </row>
    <row r="660" spans="1:10" x14ac:dyDescent="0.2">
      <c r="A660"/>
      <c r="B660"/>
      <c r="C660"/>
      <c r="D660"/>
      <c r="G660"/>
      <c r="H660"/>
      <c r="I660"/>
      <c r="J660"/>
    </row>
    <row r="661" spans="1:10" x14ac:dyDescent="0.2">
      <c r="A661"/>
      <c r="B661"/>
      <c r="C661"/>
      <c r="D661"/>
      <c r="G661"/>
      <c r="H661"/>
      <c r="I661"/>
      <c r="J661"/>
    </row>
    <row r="662" spans="1:10" x14ac:dyDescent="0.2">
      <c r="A662"/>
      <c r="B662"/>
      <c r="C662"/>
      <c r="D662"/>
      <c r="G662"/>
      <c r="H662"/>
      <c r="I662"/>
      <c r="J662"/>
    </row>
    <row r="663" spans="1:10" x14ac:dyDescent="0.2">
      <c r="A663"/>
      <c r="B663"/>
      <c r="C663"/>
      <c r="D663"/>
      <c r="G663"/>
      <c r="H663"/>
      <c r="I663"/>
      <c r="J663"/>
    </row>
    <row r="664" spans="1:10" x14ac:dyDescent="0.2">
      <c r="A664"/>
      <c r="B664"/>
      <c r="C664"/>
      <c r="D664"/>
      <c r="G664"/>
      <c r="H664"/>
      <c r="I664"/>
      <c r="J664"/>
    </row>
    <row r="665" spans="1:10" x14ac:dyDescent="0.2">
      <c r="A665"/>
      <c r="B665"/>
      <c r="C665"/>
      <c r="D665"/>
      <c r="G665"/>
      <c r="H665"/>
      <c r="I665"/>
      <c r="J665"/>
    </row>
    <row r="666" spans="1:10" x14ac:dyDescent="0.2">
      <c r="A666"/>
      <c r="B666"/>
      <c r="C666"/>
      <c r="D666"/>
      <c r="G666"/>
      <c r="H666"/>
      <c r="I666"/>
      <c r="J666"/>
    </row>
    <row r="667" spans="1:10" x14ac:dyDescent="0.2">
      <c r="A667"/>
      <c r="B667"/>
      <c r="C667"/>
      <c r="D667"/>
      <c r="G667"/>
      <c r="H667"/>
      <c r="I667"/>
      <c r="J667"/>
    </row>
    <row r="668" spans="1:10" x14ac:dyDescent="0.2">
      <c r="A668"/>
      <c r="B668"/>
      <c r="C668"/>
      <c r="D668"/>
      <c r="G668"/>
      <c r="H668"/>
      <c r="I668"/>
      <c r="J668"/>
    </row>
    <row r="669" spans="1:10" x14ac:dyDescent="0.2">
      <c r="A669"/>
      <c r="B669"/>
      <c r="C669"/>
      <c r="D669"/>
      <c r="G669"/>
      <c r="H669"/>
      <c r="I669"/>
      <c r="J669"/>
    </row>
    <row r="670" spans="1:10" x14ac:dyDescent="0.2">
      <c r="A670"/>
      <c r="B670"/>
      <c r="C670"/>
      <c r="D670"/>
      <c r="G670"/>
      <c r="H670"/>
      <c r="I670"/>
      <c r="J670"/>
    </row>
    <row r="671" spans="1:10" x14ac:dyDescent="0.2">
      <c r="A671"/>
      <c r="B671"/>
      <c r="C671"/>
      <c r="D671"/>
      <c r="G671"/>
      <c r="H671"/>
      <c r="I671"/>
      <c r="J671"/>
    </row>
    <row r="672" spans="1:10" x14ac:dyDescent="0.2">
      <c r="A672"/>
      <c r="B672"/>
      <c r="C672"/>
      <c r="D672"/>
      <c r="G672"/>
      <c r="H672"/>
      <c r="I672"/>
      <c r="J672"/>
    </row>
    <row r="673" spans="1:10" x14ac:dyDescent="0.2">
      <c r="A673"/>
      <c r="B673"/>
      <c r="C673"/>
      <c r="D673"/>
      <c r="G673"/>
      <c r="H673"/>
      <c r="I673"/>
      <c r="J673"/>
    </row>
    <row r="674" spans="1:10" x14ac:dyDescent="0.2">
      <c r="A674"/>
      <c r="B674"/>
      <c r="C674"/>
      <c r="D674"/>
      <c r="G674"/>
      <c r="H674"/>
      <c r="I674"/>
      <c r="J674"/>
    </row>
    <row r="675" spans="1:10" x14ac:dyDescent="0.2">
      <c r="A675"/>
      <c r="B675"/>
      <c r="C675"/>
      <c r="D675"/>
      <c r="G675"/>
      <c r="H675"/>
      <c r="I675"/>
      <c r="J675"/>
    </row>
    <row r="676" spans="1:10" x14ac:dyDescent="0.2">
      <c r="A676"/>
      <c r="B676"/>
      <c r="C676"/>
      <c r="D676"/>
      <c r="G676"/>
      <c r="H676"/>
      <c r="I676"/>
      <c r="J676"/>
    </row>
    <row r="677" spans="1:10" x14ac:dyDescent="0.2">
      <c r="A677"/>
      <c r="B677"/>
      <c r="C677"/>
      <c r="D677"/>
      <c r="G677"/>
      <c r="H677"/>
      <c r="I677"/>
      <c r="J677"/>
    </row>
    <row r="678" spans="1:10" x14ac:dyDescent="0.2">
      <c r="A678"/>
      <c r="B678"/>
      <c r="C678"/>
      <c r="D678"/>
      <c r="G678"/>
      <c r="H678"/>
      <c r="I678"/>
      <c r="J678"/>
    </row>
    <row r="679" spans="1:10" x14ac:dyDescent="0.2">
      <c r="A679"/>
      <c r="B679"/>
      <c r="C679"/>
      <c r="D679"/>
      <c r="G679"/>
      <c r="H679"/>
      <c r="I679"/>
      <c r="J679"/>
    </row>
    <row r="680" spans="1:10" x14ac:dyDescent="0.2">
      <c r="A680"/>
      <c r="B680"/>
      <c r="C680"/>
      <c r="D680"/>
      <c r="G680"/>
      <c r="H680"/>
      <c r="I680"/>
      <c r="J680"/>
    </row>
    <row r="681" spans="1:10" x14ac:dyDescent="0.2">
      <c r="A681"/>
      <c r="B681"/>
      <c r="C681"/>
      <c r="D681"/>
      <c r="G681"/>
      <c r="H681"/>
      <c r="I681"/>
      <c r="J681"/>
    </row>
    <row r="682" spans="1:10" x14ac:dyDescent="0.2">
      <c r="A682"/>
      <c r="B682"/>
      <c r="C682"/>
      <c r="D682"/>
      <c r="G682"/>
      <c r="H682"/>
      <c r="I682"/>
      <c r="J682"/>
    </row>
    <row r="683" spans="1:10" x14ac:dyDescent="0.2">
      <c r="A683"/>
      <c r="B683"/>
      <c r="C683"/>
      <c r="D683"/>
      <c r="G683"/>
      <c r="H683"/>
      <c r="I683"/>
      <c r="J683"/>
    </row>
    <row r="684" spans="1:10" x14ac:dyDescent="0.2">
      <c r="A684"/>
      <c r="B684"/>
      <c r="C684"/>
      <c r="D684"/>
      <c r="G684"/>
      <c r="H684"/>
      <c r="I684"/>
      <c r="J684"/>
    </row>
    <row r="685" spans="1:10" x14ac:dyDescent="0.2">
      <c r="A685"/>
      <c r="B685"/>
      <c r="C685"/>
      <c r="D685"/>
      <c r="G685"/>
      <c r="H685"/>
      <c r="I685"/>
      <c r="J685"/>
    </row>
    <row r="686" spans="1:10" x14ac:dyDescent="0.2">
      <c r="A686"/>
      <c r="B686"/>
      <c r="C686"/>
      <c r="D686"/>
      <c r="G686"/>
      <c r="H686"/>
      <c r="I686"/>
      <c r="J686"/>
    </row>
    <row r="687" spans="1:10" x14ac:dyDescent="0.2">
      <c r="A687"/>
      <c r="B687"/>
      <c r="C687"/>
      <c r="D687"/>
      <c r="G687"/>
      <c r="H687"/>
      <c r="I687"/>
      <c r="J687"/>
    </row>
    <row r="688" spans="1:10" x14ac:dyDescent="0.2">
      <c r="A688"/>
      <c r="B688"/>
      <c r="C688"/>
      <c r="D688"/>
      <c r="G688"/>
      <c r="H688"/>
      <c r="I688"/>
      <c r="J688"/>
    </row>
    <row r="689" spans="1:10" x14ac:dyDescent="0.2">
      <c r="A689"/>
      <c r="B689"/>
      <c r="C689"/>
      <c r="D689"/>
      <c r="G689"/>
      <c r="H689"/>
      <c r="I689"/>
      <c r="J689"/>
    </row>
    <row r="690" spans="1:10" x14ac:dyDescent="0.2">
      <c r="A690"/>
      <c r="B690"/>
      <c r="C690"/>
      <c r="D690"/>
      <c r="G690"/>
      <c r="H690"/>
      <c r="I690"/>
      <c r="J690"/>
    </row>
    <row r="691" spans="1:10" x14ac:dyDescent="0.2">
      <c r="A691"/>
      <c r="B691"/>
      <c r="C691"/>
      <c r="D691"/>
      <c r="G691"/>
      <c r="H691"/>
      <c r="I691"/>
      <c r="J691"/>
    </row>
    <row r="692" spans="1:10" x14ac:dyDescent="0.2">
      <c r="A692"/>
      <c r="B692"/>
      <c r="C692"/>
      <c r="D692"/>
      <c r="G692"/>
      <c r="H692"/>
      <c r="I692"/>
      <c r="J692"/>
    </row>
    <row r="693" spans="1:10" x14ac:dyDescent="0.2">
      <c r="A693"/>
      <c r="B693"/>
      <c r="C693"/>
      <c r="D693"/>
      <c r="G693"/>
      <c r="H693"/>
      <c r="I693"/>
      <c r="J693"/>
    </row>
    <row r="694" spans="1:10" x14ac:dyDescent="0.2">
      <c r="A694"/>
      <c r="B694"/>
      <c r="C694"/>
      <c r="D694"/>
      <c r="G694"/>
      <c r="H694"/>
      <c r="I694"/>
      <c r="J694"/>
    </row>
    <row r="695" spans="1:10" x14ac:dyDescent="0.2">
      <c r="A695"/>
      <c r="B695"/>
      <c r="C695"/>
      <c r="D695"/>
      <c r="G695"/>
      <c r="H695"/>
      <c r="I695"/>
      <c r="J695"/>
    </row>
    <row r="696" spans="1:10" x14ac:dyDescent="0.2">
      <c r="A696"/>
      <c r="B696"/>
      <c r="C696"/>
      <c r="D696"/>
      <c r="G696"/>
      <c r="H696"/>
      <c r="I696"/>
      <c r="J696"/>
    </row>
    <row r="697" spans="1:10" x14ac:dyDescent="0.2">
      <c r="A697"/>
      <c r="B697"/>
      <c r="C697"/>
      <c r="D697"/>
      <c r="G697"/>
      <c r="H697"/>
      <c r="I697"/>
      <c r="J697"/>
    </row>
    <row r="698" spans="1:10" x14ac:dyDescent="0.2">
      <c r="A698"/>
      <c r="B698"/>
      <c r="C698"/>
      <c r="D698"/>
      <c r="G698"/>
      <c r="H698"/>
      <c r="I698"/>
      <c r="J698"/>
    </row>
    <row r="699" spans="1:10" x14ac:dyDescent="0.2">
      <c r="A699"/>
      <c r="B699"/>
      <c r="C699"/>
      <c r="D699"/>
      <c r="G699"/>
      <c r="H699"/>
      <c r="I699"/>
      <c r="J699"/>
    </row>
    <row r="700" spans="1:10" x14ac:dyDescent="0.2">
      <c r="A700"/>
      <c r="B700"/>
      <c r="C700"/>
      <c r="D700"/>
      <c r="G700"/>
      <c r="H700"/>
      <c r="I700"/>
      <c r="J700"/>
    </row>
    <row r="701" spans="1:10" x14ac:dyDescent="0.2">
      <c r="A701"/>
      <c r="B701"/>
      <c r="C701"/>
      <c r="D701"/>
      <c r="G701"/>
      <c r="H701"/>
      <c r="I701"/>
      <c r="J701"/>
    </row>
    <row r="702" spans="1:10" x14ac:dyDescent="0.2">
      <c r="A702"/>
      <c r="B702"/>
      <c r="C702"/>
      <c r="D702"/>
      <c r="G702"/>
      <c r="H702"/>
      <c r="I702"/>
      <c r="J702"/>
    </row>
    <row r="703" spans="1:10" x14ac:dyDescent="0.2">
      <c r="A703"/>
      <c r="B703"/>
      <c r="C703"/>
      <c r="D703"/>
      <c r="G703"/>
      <c r="H703"/>
      <c r="I703"/>
      <c r="J703"/>
    </row>
    <row r="704" spans="1:10" x14ac:dyDescent="0.2">
      <c r="A704"/>
      <c r="B704"/>
      <c r="C704"/>
      <c r="D704"/>
      <c r="G704"/>
      <c r="H704"/>
      <c r="I704"/>
      <c r="J704"/>
    </row>
    <row r="705" spans="1:10" x14ac:dyDescent="0.2">
      <c r="A705"/>
      <c r="B705"/>
      <c r="C705"/>
      <c r="D705"/>
      <c r="G705"/>
      <c r="H705"/>
      <c r="I705"/>
      <c r="J705"/>
    </row>
    <row r="706" spans="1:10" x14ac:dyDescent="0.2">
      <c r="A706"/>
      <c r="B706"/>
      <c r="C706"/>
      <c r="D706"/>
      <c r="G706"/>
      <c r="H706"/>
      <c r="I706"/>
      <c r="J706"/>
    </row>
    <row r="707" spans="1:10" x14ac:dyDescent="0.2">
      <c r="A707"/>
      <c r="B707"/>
      <c r="C707"/>
      <c r="D707"/>
      <c r="G707"/>
      <c r="H707"/>
      <c r="I707"/>
      <c r="J707"/>
    </row>
    <row r="708" spans="1:10" x14ac:dyDescent="0.2">
      <c r="A708"/>
      <c r="B708"/>
      <c r="C708"/>
      <c r="D708"/>
      <c r="G708"/>
      <c r="H708"/>
      <c r="I708"/>
      <c r="J708"/>
    </row>
    <row r="709" spans="1:10" x14ac:dyDescent="0.2">
      <c r="A709"/>
      <c r="B709"/>
      <c r="C709"/>
      <c r="D709"/>
      <c r="G709"/>
      <c r="H709"/>
      <c r="I709"/>
      <c r="J709"/>
    </row>
    <row r="710" spans="1:10" x14ac:dyDescent="0.2">
      <c r="A710"/>
      <c r="B710"/>
      <c r="C710"/>
      <c r="D710"/>
      <c r="G710"/>
      <c r="H710"/>
      <c r="I710"/>
      <c r="J710"/>
    </row>
    <row r="711" spans="1:10" x14ac:dyDescent="0.2">
      <c r="A711"/>
      <c r="B711"/>
      <c r="C711"/>
      <c r="D711"/>
      <c r="G711"/>
      <c r="H711"/>
      <c r="I711"/>
      <c r="J711"/>
    </row>
    <row r="712" spans="1:10" x14ac:dyDescent="0.2">
      <c r="A712"/>
      <c r="B712"/>
      <c r="C712"/>
      <c r="D712"/>
      <c r="G712"/>
      <c r="H712"/>
      <c r="I712"/>
      <c r="J712"/>
    </row>
    <row r="713" spans="1:10" x14ac:dyDescent="0.2">
      <c r="A713"/>
      <c r="B713"/>
      <c r="C713"/>
      <c r="D713"/>
      <c r="G713"/>
      <c r="H713"/>
      <c r="I713"/>
      <c r="J713"/>
    </row>
    <row r="714" spans="1:10" x14ac:dyDescent="0.2">
      <c r="A714"/>
      <c r="B714"/>
      <c r="C714"/>
      <c r="D714"/>
      <c r="G714"/>
      <c r="H714"/>
      <c r="I714"/>
      <c r="J714"/>
    </row>
    <row r="715" spans="1:10" x14ac:dyDescent="0.2">
      <c r="A715"/>
      <c r="B715"/>
      <c r="C715"/>
      <c r="D715"/>
      <c r="G715"/>
      <c r="H715"/>
      <c r="I715"/>
      <c r="J715"/>
    </row>
    <row r="716" spans="1:10" x14ac:dyDescent="0.2">
      <c r="A716"/>
      <c r="B716"/>
      <c r="C716"/>
      <c r="D716"/>
      <c r="G716"/>
      <c r="H716"/>
      <c r="I716"/>
      <c r="J716"/>
    </row>
    <row r="717" spans="1:10" x14ac:dyDescent="0.2">
      <c r="A717"/>
      <c r="B717"/>
      <c r="C717"/>
      <c r="D717"/>
      <c r="G717"/>
      <c r="H717"/>
      <c r="I717"/>
      <c r="J717"/>
    </row>
    <row r="718" spans="1:10" x14ac:dyDescent="0.2">
      <c r="A718"/>
      <c r="B718"/>
      <c r="C718"/>
      <c r="D718"/>
      <c r="G718"/>
      <c r="H718"/>
      <c r="I718"/>
      <c r="J718"/>
    </row>
    <row r="719" spans="1:10" x14ac:dyDescent="0.2">
      <c r="A719"/>
      <c r="B719"/>
      <c r="C719"/>
      <c r="D719"/>
      <c r="G719"/>
      <c r="H719"/>
      <c r="I719"/>
      <c r="J719"/>
    </row>
    <row r="720" spans="1:10" x14ac:dyDescent="0.2">
      <c r="A720"/>
      <c r="B720"/>
      <c r="C720"/>
      <c r="D720"/>
      <c r="G720"/>
      <c r="H720"/>
      <c r="I720"/>
      <c r="J720"/>
    </row>
    <row r="721" spans="1:10" x14ac:dyDescent="0.2">
      <c r="A721"/>
      <c r="B721"/>
      <c r="C721"/>
      <c r="D721"/>
      <c r="G721"/>
      <c r="H721"/>
      <c r="I721"/>
      <c r="J721"/>
    </row>
    <row r="722" spans="1:10" x14ac:dyDescent="0.2">
      <c r="A722"/>
      <c r="B722"/>
      <c r="C722"/>
      <c r="D722"/>
      <c r="G722"/>
      <c r="H722"/>
      <c r="I722"/>
      <c r="J722"/>
    </row>
    <row r="723" spans="1:10" x14ac:dyDescent="0.2">
      <c r="A723"/>
      <c r="B723"/>
      <c r="C723"/>
      <c r="D723"/>
      <c r="G723"/>
      <c r="H723"/>
      <c r="I723"/>
      <c r="J723"/>
    </row>
    <row r="724" spans="1:10" x14ac:dyDescent="0.2">
      <c r="A724"/>
      <c r="B724"/>
      <c r="C724"/>
      <c r="D724"/>
      <c r="G724"/>
      <c r="H724"/>
      <c r="I724"/>
      <c r="J724"/>
    </row>
    <row r="725" spans="1:10" x14ac:dyDescent="0.2">
      <c r="A725"/>
      <c r="B725"/>
      <c r="C725"/>
      <c r="D725"/>
      <c r="G725"/>
      <c r="H725"/>
      <c r="I725"/>
      <c r="J725"/>
    </row>
    <row r="726" spans="1:10" x14ac:dyDescent="0.2">
      <c r="A726"/>
      <c r="B726"/>
      <c r="C726"/>
      <c r="D726"/>
      <c r="G726"/>
      <c r="H726"/>
      <c r="I726"/>
      <c r="J726"/>
    </row>
    <row r="727" spans="1:10" x14ac:dyDescent="0.2">
      <c r="A727"/>
      <c r="B727"/>
      <c r="C727"/>
      <c r="D727"/>
      <c r="G727"/>
      <c r="H727"/>
      <c r="I727"/>
      <c r="J727"/>
    </row>
    <row r="728" spans="1:10" x14ac:dyDescent="0.2">
      <c r="A728"/>
      <c r="B728"/>
      <c r="C728"/>
      <c r="D728"/>
      <c r="G728"/>
      <c r="H728"/>
      <c r="I728"/>
      <c r="J728"/>
    </row>
    <row r="729" spans="1:10" x14ac:dyDescent="0.2">
      <c r="A729"/>
      <c r="B729"/>
      <c r="C729"/>
      <c r="D729"/>
      <c r="G729"/>
      <c r="H729"/>
      <c r="I729"/>
      <c r="J729"/>
    </row>
    <row r="730" spans="1:10" x14ac:dyDescent="0.2">
      <c r="A730"/>
      <c r="B730"/>
      <c r="C730"/>
      <c r="D730"/>
      <c r="G730"/>
      <c r="H730"/>
      <c r="I730"/>
      <c r="J730"/>
    </row>
    <row r="731" spans="1:10" x14ac:dyDescent="0.2">
      <c r="A731"/>
      <c r="B731"/>
      <c r="C731"/>
      <c r="D731"/>
      <c r="G731"/>
      <c r="H731"/>
      <c r="I731"/>
      <c r="J731"/>
    </row>
    <row r="732" spans="1:10" x14ac:dyDescent="0.2">
      <c r="A732"/>
      <c r="B732"/>
      <c r="C732"/>
      <c r="D732"/>
      <c r="G732"/>
      <c r="H732"/>
      <c r="I732"/>
      <c r="J732"/>
    </row>
    <row r="733" spans="1:10" x14ac:dyDescent="0.2">
      <c r="A733"/>
      <c r="B733"/>
      <c r="C733"/>
      <c r="D733"/>
      <c r="G733"/>
      <c r="H733"/>
      <c r="I733"/>
      <c r="J733"/>
    </row>
    <row r="734" spans="1:10" x14ac:dyDescent="0.2">
      <c r="A734"/>
      <c r="B734"/>
      <c r="C734"/>
      <c r="D734"/>
      <c r="G734"/>
      <c r="H734"/>
      <c r="I734"/>
      <c r="J734"/>
    </row>
    <row r="735" spans="1:10" x14ac:dyDescent="0.2">
      <c r="A735"/>
      <c r="B735"/>
      <c r="C735"/>
      <c r="D735"/>
      <c r="G735"/>
      <c r="H735"/>
      <c r="I735"/>
      <c r="J735"/>
    </row>
    <row r="736" spans="1:10" x14ac:dyDescent="0.2">
      <c r="A736"/>
      <c r="B736"/>
      <c r="C736"/>
      <c r="D736"/>
      <c r="G736"/>
      <c r="H736"/>
      <c r="I736"/>
      <c r="J736"/>
    </row>
    <row r="737" spans="1:10" x14ac:dyDescent="0.2">
      <c r="A737"/>
      <c r="B737"/>
      <c r="C737"/>
      <c r="D737"/>
      <c r="G737"/>
      <c r="H737"/>
      <c r="I737"/>
      <c r="J737"/>
    </row>
    <row r="738" spans="1:10" x14ac:dyDescent="0.2">
      <c r="A738"/>
      <c r="B738"/>
      <c r="C738"/>
      <c r="D738"/>
      <c r="G738"/>
      <c r="H738"/>
      <c r="I738"/>
      <c r="J738"/>
    </row>
    <row r="739" spans="1:10" x14ac:dyDescent="0.2">
      <c r="A739"/>
      <c r="B739"/>
      <c r="C739"/>
      <c r="D739"/>
      <c r="G739"/>
      <c r="H739"/>
      <c r="I739"/>
      <c r="J739"/>
    </row>
    <row r="740" spans="1:10" x14ac:dyDescent="0.2">
      <c r="A740"/>
      <c r="B740"/>
      <c r="C740"/>
      <c r="D740"/>
      <c r="G740"/>
      <c r="H740"/>
      <c r="I740"/>
      <c r="J740"/>
    </row>
    <row r="741" spans="1:10" x14ac:dyDescent="0.2">
      <c r="A741"/>
      <c r="B741"/>
      <c r="C741"/>
      <c r="D741"/>
      <c r="G741"/>
      <c r="H741"/>
      <c r="I741"/>
      <c r="J741"/>
    </row>
    <row r="742" spans="1:10" x14ac:dyDescent="0.2">
      <c r="A742"/>
      <c r="B742"/>
      <c r="C742"/>
      <c r="D742"/>
      <c r="G742"/>
      <c r="H742"/>
      <c r="I742"/>
      <c r="J742"/>
    </row>
    <row r="743" spans="1:10" x14ac:dyDescent="0.2">
      <c r="A743"/>
      <c r="B743"/>
      <c r="C743"/>
      <c r="D743"/>
      <c r="G743"/>
      <c r="H743"/>
      <c r="I743"/>
      <c r="J743"/>
    </row>
    <row r="744" spans="1:10" x14ac:dyDescent="0.2">
      <c r="A744"/>
      <c r="B744"/>
      <c r="C744"/>
      <c r="D744"/>
      <c r="G744"/>
      <c r="H744"/>
      <c r="I744"/>
      <c r="J744"/>
    </row>
    <row r="745" spans="1:10" x14ac:dyDescent="0.2">
      <c r="A745"/>
      <c r="B745"/>
      <c r="C745"/>
      <c r="D745"/>
      <c r="G745"/>
      <c r="H745"/>
      <c r="I745"/>
      <c r="J745"/>
    </row>
    <row r="746" spans="1:10" x14ac:dyDescent="0.2">
      <c r="A746"/>
      <c r="B746"/>
      <c r="C746"/>
      <c r="D746"/>
      <c r="G746"/>
      <c r="H746"/>
      <c r="I746"/>
      <c r="J746"/>
    </row>
    <row r="747" spans="1:10" x14ac:dyDescent="0.2">
      <c r="A747"/>
      <c r="B747"/>
      <c r="C747"/>
      <c r="D747"/>
      <c r="G747"/>
      <c r="H747"/>
      <c r="I747"/>
      <c r="J747"/>
    </row>
    <row r="748" spans="1:10" x14ac:dyDescent="0.2">
      <c r="A748"/>
      <c r="B748"/>
      <c r="C748"/>
      <c r="D748"/>
      <c r="G748"/>
      <c r="H748"/>
      <c r="I748"/>
      <c r="J748"/>
    </row>
    <row r="749" spans="1:10" x14ac:dyDescent="0.2">
      <c r="A749"/>
      <c r="B749"/>
      <c r="C749"/>
      <c r="D749"/>
      <c r="G749"/>
      <c r="H749"/>
      <c r="I749"/>
      <c r="J749"/>
    </row>
    <row r="750" spans="1:10" x14ac:dyDescent="0.2">
      <c r="A750"/>
      <c r="B750"/>
      <c r="C750"/>
      <c r="D750"/>
      <c r="G750"/>
      <c r="H750"/>
      <c r="I750"/>
      <c r="J750"/>
    </row>
    <row r="751" spans="1:10" x14ac:dyDescent="0.2">
      <c r="A751"/>
      <c r="B751"/>
      <c r="C751"/>
      <c r="D751"/>
      <c r="G751"/>
      <c r="H751"/>
      <c r="I751"/>
      <c r="J751"/>
    </row>
    <row r="752" spans="1:10" x14ac:dyDescent="0.2">
      <c r="A752"/>
      <c r="B752"/>
      <c r="C752"/>
      <c r="D752"/>
      <c r="G752"/>
      <c r="H752"/>
      <c r="I752"/>
      <c r="J752"/>
    </row>
    <row r="753" spans="1:10" x14ac:dyDescent="0.2">
      <c r="A753"/>
      <c r="B753"/>
      <c r="C753"/>
      <c r="D753"/>
      <c r="G753"/>
      <c r="H753"/>
      <c r="I753"/>
      <c r="J753"/>
    </row>
    <row r="754" spans="1:10" x14ac:dyDescent="0.2">
      <c r="A754"/>
      <c r="B754"/>
      <c r="C754"/>
      <c r="D754"/>
      <c r="G754"/>
      <c r="H754"/>
      <c r="I754"/>
      <c r="J754"/>
    </row>
    <row r="755" spans="1:10" x14ac:dyDescent="0.2">
      <c r="A755"/>
      <c r="B755"/>
      <c r="C755"/>
      <c r="D755"/>
      <c r="G755"/>
      <c r="H755"/>
      <c r="I755"/>
      <c r="J755"/>
    </row>
    <row r="756" spans="1:10" x14ac:dyDescent="0.2">
      <c r="A756"/>
      <c r="B756"/>
      <c r="C756"/>
      <c r="D756"/>
      <c r="G756"/>
      <c r="H756"/>
      <c r="I756"/>
      <c r="J756"/>
    </row>
    <row r="757" spans="1:10" x14ac:dyDescent="0.2">
      <c r="A757"/>
      <c r="B757"/>
      <c r="C757"/>
      <c r="D757"/>
      <c r="G757"/>
      <c r="H757"/>
      <c r="I757"/>
      <c r="J757"/>
    </row>
    <row r="758" spans="1:10" x14ac:dyDescent="0.2">
      <c r="A758"/>
      <c r="B758"/>
      <c r="C758"/>
      <c r="D758"/>
      <c r="G758"/>
      <c r="H758"/>
      <c r="I758"/>
      <c r="J758"/>
    </row>
    <row r="759" spans="1:10" x14ac:dyDescent="0.2">
      <c r="A759"/>
      <c r="B759"/>
      <c r="C759"/>
      <c r="D759"/>
      <c r="G759"/>
      <c r="H759"/>
      <c r="I759"/>
      <c r="J759"/>
    </row>
    <row r="760" spans="1:10" x14ac:dyDescent="0.2">
      <c r="A760"/>
      <c r="B760"/>
      <c r="C760"/>
      <c r="D760"/>
      <c r="G760"/>
      <c r="H760"/>
      <c r="I760"/>
      <c r="J760"/>
    </row>
    <row r="761" spans="1:10" x14ac:dyDescent="0.2">
      <c r="A761"/>
      <c r="B761"/>
      <c r="C761"/>
      <c r="D761"/>
      <c r="G761"/>
      <c r="H761"/>
      <c r="I761"/>
      <c r="J761"/>
    </row>
    <row r="762" spans="1:10" x14ac:dyDescent="0.2">
      <c r="A762"/>
      <c r="B762"/>
      <c r="C762"/>
      <c r="D762"/>
      <c r="G762"/>
      <c r="H762"/>
      <c r="I762"/>
      <c r="J762"/>
    </row>
    <row r="763" spans="1:10" x14ac:dyDescent="0.2">
      <c r="A763"/>
      <c r="B763"/>
      <c r="C763"/>
      <c r="D763"/>
      <c r="G763"/>
      <c r="H763"/>
      <c r="I763"/>
      <c r="J763"/>
    </row>
    <row r="764" spans="1:10" x14ac:dyDescent="0.2">
      <c r="A764"/>
      <c r="B764"/>
      <c r="C764"/>
      <c r="D764"/>
      <c r="G764"/>
      <c r="H764"/>
      <c r="I764"/>
      <c r="J764"/>
    </row>
    <row r="765" spans="1:10" x14ac:dyDescent="0.2">
      <c r="A765"/>
      <c r="B765"/>
      <c r="C765"/>
      <c r="D765"/>
      <c r="G765"/>
      <c r="H765"/>
      <c r="I765"/>
      <c r="J765"/>
    </row>
    <row r="766" spans="1:10" x14ac:dyDescent="0.2">
      <c r="A766"/>
      <c r="B766"/>
      <c r="C766"/>
      <c r="D766"/>
      <c r="G766"/>
      <c r="H766"/>
      <c r="I766"/>
      <c r="J766"/>
    </row>
    <row r="767" spans="1:10" x14ac:dyDescent="0.2">
      <c r="A767"/>
      <c r="B767"/>
      <c r="C767"/>
      <c r="D767"/>
      <c r="G767"/>
      <c r="H767"/>
      <c r="I767"/>
      <c r="J767"/>
    </row>
    <row r="768" spans="1:10" x14ac:dyDescent="0.2">
      <c r="A768"/>
      <c r="B768"/>
      <c r="C768"/>
      <c r="D768"/>
      <c r="G768"/>
      <c r="H768"/>
      <c r="I768"/>
      <c r="J768"/>
    </row>
    <row r="769" spans="1:10" x14ac:dyDescent="0.2">
      <c r="A769"/>
      <c r="B769"/>
      <c r="C769"/>
      <c r="D769"/>
      <c r="G769"/>
      <c r="H769"/>
      <c r="I769"/>
      <c r="J769"/>
    </row>
    <row r="770" spans="1:10" x14ac:dyDescent="0.2">
      <c r="A770"/>
      <c r="B770"/>
      <c r="C770"/>
      <c r="D770"/>
      <c r="G770"/>
      <c r="H770"/>
      <c r="I770"/>
      <c r="J770"/>
    </row>
    <row r="771" spans="1:10" x14ac:dyDescent="0.2">
      <c r="A771"/>
      <c r="B771"/>
      <c r="C771"/>
      <c r="D771"/>
      <c r="G771"/>
      <c r="H771"/>
      <c r="I771"/>
      <c r="J771"/>
    </row>
    <row r="772" spans="1:10" x14ac:dyDescent="0.2">
      <c r="A772"/>
      <c r="B772"/>
      <c r="C772"/>
      <c r="D772"/>
      <c r="G772"/>
      <c r="H772"/>
      <c r="I772"/>
      <c r="J772"/>
    </row>
    <row r="773" spans="1:10" x14ac:dyDescent="0.2">
      <c r="A773"/>
      <c r="B773"/>
      <c r="C773"/>
      <c r="D773"/>
      <c r="G773"/>
      <c r="H773"/>
      <c r="I773"/>
      <c r="J773"/>
    </row>
    <row r="774" spans="1:10" x14ac:dyDescent="0.2">
      <c r="A774"/>
      <c r="B774"/>
      <c r="C774"/>
      <c r="D774"/>
      <c r="G774"/>
      <c r="H774"/>
      <c r="I774"/>
      <c r="J774"/>
    </row>
    <row r="775" spans="1:10" x14ac:dyDescent="0.2">
      <c r="A775"/>
      <c r="B775"/>
      <c r="C775"/>
      <c r="D775"/>
      <c r="G775"/>
      <c r="H775"/>
      <c r="I775"/>
      <c r="J775"/>
    </row>
    <row r="776" spans="1:10" x14ac:dyDescent="0.2">
      <c r="A776"/>
      <c r="B776"/>
      <c r="C776"/>
      <c r="D776"/>
      <c r="G776"/>
      <c r="H776"/>
      <c r="I776"/>
      <c r="J776"/>
    </row>
    <row r="777" spans="1:10" x14ac:dyDescent="0.2">
      <c r="A777"/>
      <c r="B777"/>
      <c r="C777"/>
      <c r="D777"/>
      <c r="G777"/>
      <c r="H777"/>
      <c r="I777"/>
      <c r="J777"/>
    </row>
    <row r="778" spans="1:10" x14ac:dyDescent="0.2">
      <c r="A778"/>
      <c r="B778"/>
      <c r="C778"/>
      <c r="D778"/>
    </row>
    <row r="779" spans="1:10" x14ac:dyDescent="0.2">
      <c r="A779"/>
      <c r="B779"/>
      <c r="C779"/>
      <c r="D779"/>
    </row>
    <row r="780" spans="1:10" x14ac:dyDescent="0.2">
      <c r="A780"/>
      <c r="B780"/>
      <c r="C780"/>
      <c r="D780"/>
    </row>
    <row r="781" spans="1:10" x14ac:dyDescent="0.2">
      <c r="A781"/>
      <c r="B781"/>
      <c r="C781"/>
      <c r="D781"/>
    </row>
    <row r="782" spans="1:10" x14ac:dyDescent="0.2">
      <c r="A782"/>
      <c r="B782"/>
      <c r="C782"/>
      <c r="D782"/>
    </row>
    <row r="783" spans="1:10" x14ac:dyDescent="0.2">
      <c r="A783"/>
      <c r="B783"/>
      <c r="C783"/>
      <c r="D783"/>
    </row>
    <row r="784" spans="1:10"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row r="1077" spans="1:4" x14ac:dyDescent="0.2">
      <c r="A1077"/>
      <c r="B1077"/>
      <c r="C1077"/>
      <c r="D1077"/>
    </row>
    <row r="1078" spans="1:4" x14ac:dyDescent="0.2">
      <c r="A1078"/>
      <c r="B1078"/>
      <c r="C1078"/>
      <c r="D1078"/>
    </row>
    <row r="1079" spans="1:4" x14ac:dyDescent="0.2">
      <c r="A1079"/>
      <c r="B1079"/>
      <c r="C1079"/>
      <c r="D1079"/>
    </row>
    <row r="1080" spans="1:4" x14ac:dyDescent="0.2">
      <c r="A1080"/>
      <c r="B1080"/>
      <c r="C1080"/>
      <c r="D1080"/>
    </row>
    <row r="1081" spans="1:4" x14ac:dyDescent="0.2">
      <c r="A1081"/>
      <c r="B1081"/>
      <c r="C1081"/>
      <c r="D1081"/>
    </row>
    <row r="1082" spans="1:4" x14ac:dyDescent="0.2">
      <c r="A1082"/>
      <c r="B1082"/>
      <c r="C1082"/>
      <c r="D1082"/>
    </row>
    <row r="1083" spans="1:4" x14ac:dyDescent="0.2">
      <c r="A1083"/>
      <c r="B1083"/>
      <c r="C1083"/>
      <c r="D1083"/>
    </row>
    <row r="1084" spans="1:4" x14ac:dyDescent="0.2">
      <c r="A1084"/>
      <c r="B1084"/>
      <c r="C1084"/>
      <c r="D1084"/>
    </row>
    <row r="1085" spans="1:4" x14ac:dyDescent="0.2">
      <c r="A1085"/>
      <c r="B1085"/>
      <c r="C1085"/>
      <c r="D1085"/>
    </row>
    <row r="1086" spans="1:4" x14ac:dyDescent="0.2">
      <c r="A1086"/>
      <c r="B1086"/>
      <c r="C1086"/>
      <c r="D1086"/>
    </row>
    <row r="1087" spans="1:4" x14ac:dyDescent="0.2">
      <c r="A1087"/>
      <c r="B1087"/>
      <c r="C1087"/>
      <c r="D1087"/>
    </row>
    <row r="1088" spans="1:4" x14ac:dyDescent="0.2">
      <c r="A1088"/>
      <c r="B1088"/>
      <c r="C1088"/>
      <c r="D1088"/>
    </row>
    <row r="1089" spans="1:4" x14ac:dyDescent="0.2">
      <c r="A1089"/>
      <c r="B1089"/>
      <c r="C1089"/>
      <c r="D1089"/>
    </row>
    <row r="1090" spans="1:4" x14ac:dyDescent="0.2">
      <c r="A1090"/>
      <c r="B1090"/>
      <c r="C1090"/>
      <c r="D1090"/>
    </row>
    <row r="1091" spans="1:4" x14ac:dyDescent="0.2">
      <c r="A1091"/>
      <c r="B1091"/>
      <c r="C1091"/>
      <c r="D1091"/>
    </row>
    <row r="1092" spans="1:4" x14ac:dyDescent="0.2">
      <c r="A1092"/>
      <c r="B1092"/>
      <c r="C1092"/>
      <c r="D1092"/>
    </row>
    <row r="1093" spans="1:4" x14ac:dyDescent="0.2">
      <c r="A1093"/>
      <c r="B1093"/>
      <c r="C1093"/>
      <c r="D1093"/>
    </row>
    <row r="1094" spans="1:4" x14ac:dyDescent="0.2">
      <c r="A1094"/>
      <c r="B1094"/>
      <c r="C1094"/>
      <c r="D1094"/>
    </row>
    <row r="1095" spans="1:4" x14ac:dyDescent="0.2">
      <c r="A1095"/>
      <c r="B1095"/>
      <c r="C1095"/>
      <c r="D1095"/>
    </row>
    <row r="1096" spans="1:4" x14ac:dyDescent="0.2">
      <c r="A1096"/>
      <c r="B1096"/>
      <c r="C1096"/>
      <c r="D1096"/>
    </row>
    <row r="1097" spans="1:4" x14ac:dyDescent="0.2">
      <c r="A1097"/>
      <c r="B1097"/>
      <c r="C1097"/>
      <c r="D1097"/>
    </row>
    <row r="1098" spans="1:4" x14ac:dyDescent="0.2">
      <c r="A1098"/>
      <c r="B1098"/>
      <c r="C1098"/>
      <c r="D1098"/>
    </row>
    <row r="1099" spans="1:4" x14ac:dyDescent="0.2">
      <c r="A1099"/>
      <c r="B1099"/>
      <c r="C1099"/>
      <c r="D1099"/>
    </row>
    <row r="1100" spans="1:4" x14ac:dyDescent="0.2">
      <c r="A1100"/>
      <c r="B1100"/>
      <c r="C1100"/>
      <c r="D1100"/>
    </row>
    <row r="1101" spans="1:4" x14ac:dyDescent="0.2">
      <c r="A1101"/>
      <c r="B1101"/>
      <c r="C1101"/>
      <c r="D1101"/>
    </row>
    <row r="1102" spans="1:4" x14ac:dyDescent="0.2">
      <c r="A1102"/>
      <c r="B1102"/>
      <c r="C1102"/>
      <c r="D1102"/>
    </row>
    <row r="1103" spans="1:4" x14ac:dyDescent="0.2">
      <c r="A1103"/>
      <c r="B1103"/>
      <c r="C1103"/>
      <c r="D1103"/>
    </row>
    <row r="1104" spans="1:4" x14ac:dyDescent="0.2">
      <c r="A1104"/>
      <c r="B1104"/>
      <c r="C1104"/>
      <c r="D1104"/>
    </row>
    <row r="1105" spans="1:4" x14ac:dyDescent="0.2">
      <c r="A1105"/>
      <c r="B1105"/>
      <c r="C1105"/>
      <c r="D1105"/>
    </row>
    <row r="1106" spans="1:4" x14ac:dyDescent="0.2">
      <c r="A1106"/>
      <c r="B1106"/>
      <c r="C1106"/>
      <c r="D1106"/>
    </row>
    <row r="1107" spans="1:4" x14ac:dyDescent="0.2">
      <c r="A1107"/>
      <c r="B1107"/>
      <c r="C1107"/>
      <c r="D1107"/>
    </row>
    <row r="1108" spans="1:4" x14ac:dyDescent="0.2">
      <c r="A1108"/>
      <c r="B1108"/>
      <c r="C1108"/>
      <c r="D1108"/>
    </row>
    <row r="1109" spans="1:4" x14ac:dyDescent="0.2">
      <c r="A1109"/>
      <c r="B1109"/>
      <c r="C1109"/>
      <c r="D1109"/>
    </row>
    <row r="1110" spans="1:4" x14ac:dyDescent="0.2">
      <c r="A1110"/>
      <c r="B1110"/>
      <c r="C1110"/>
      <c r="D1110"/>
    </row>
    <row r="1111" spans="1:4" x14ac:dyDescent="0.2">
      <c r="A1111"/>
      <c r="B1111"/>
      <c r="C1111"/>
      <c r="D1111"/>
    </row>
    <row r="1112" spans="1:4" x14ac:dyDescent="0.2">
      <c r="A1112"/>
      <c r="B1112"/>
      <c r="C1112"/>
      <c r="D1112"/>
    </row>
    <row r="1113" spans="1:4" x14ac:dyDescent="0.2">
      <c r="A1113"/>
      <c r="B1113"/>
      <c r="C1113"/>
      <c r="D1113"/>
    </row>
    <row r="1114" spans="1:4" x14ac:dyDescent="0.2">
      <c r="A1114"/>
      <c r="B1114"/>
      <c r="C1114"/>
      <c r="D1114"/>
    </row>
    <row r="1115" spans="1:4" x14ac:dyDescent="0.2">
      <c r="A1115"/>
      <c r="B1115"/>
      <c r="C1115"/>
      <c r="D1115"/>
    </row>
    <row r="1116" spans="1:4" x14ac:dyDescent="0.2">
      <c r="A1116"/>
      <c r="B1116"/>
      <c r="C1116"/>
      <c r="D1116"/>
    </row>
    <row r="1117" spans="1:4" x14ac:dyDescent="0.2">
      <c r="A1117"/>
      <c r="B1117"/>
      <c r="C1117"/>
      <c r="D1117"/>
    </row>
    <row r="1118" spans="1:4" x14ac:dyDescent="0.2">
      <c r="A1118"/>
      <c r="B1118"/>
      <c r="C1118"/>
      <c r="D1118"/>
    </row>
    <row r="1119" spans="1:4" x14ac:dyDescent="0.2">
      <c r="A1119"/>
      <c r="B1119"/>
      <c r="C1119"/>
      <c r="D1119"/>
    </row>
    <row r="1120" spans="1:4" x14ac:dyDescent="0.2">
      <c r="A1120"/>
      <c r="B1120"/>
      <c r="C1120"/>
      <c r="D1120"/>
    </row>
    <row r="1121" spans="1:4" x14ac:dyDescent="0.2">
      <c r="A1121"/>
      <c r="B1121"/>
      <c r="C1121"/>
      <c r="D1121"/>
    </row>
    <row r="1122" spans="1:4" x14ac:dyDescent="0.2">
      <c r="A1122"/>
      <c r="B1122"/>
      <c r="C1122"/>
      <c r="D1122"/>
    </row>
    <row r="1123" spans="1:4" x14ac:dyDescent="0.2">
      <c r="A1123"/>
      <c r="B1123"/>
      <c r="C1123"/>
      <c r="D1123"/>
    </row>
    <row r="1124" spans="1:4" x14ac:dyDescent="0.2">
      <c r="A1124"/>
      <c r="B1124"/>
      <c r="C1124"/>
      <c r="D1124"/>
    </row>
    <row r="1125" spans="1:4" x14ac:dyDescent="0.2">
      <c r="A1125"/>
      <c r="B1125"/>
      <c r="C1125"/>
      <c r="D1125"/>
    </row>
    <row r="1126" spans="1:4" x14ac:dyDescent="0.2">
      <c r="A1126"/>
      <c r="B1126"/>
      <c r="C1126"/>
      <c r="D1126"/>
    </row>
    <row r="1127" spans="1:4" x14ac:dyDescent="0.2">
      <c r="A1127"/>
      <c r="B1127"/>
      <c r="C1127"/>
      <c r="D1127"/>
    </row>
    <row r="1128" spans="1:4" x14ac:dyDescent="0.2">
      <c r="A1128"/>
      <c r="B1128"/>
      <c r="C1128"/>
      <c r="D1128"/>
    </row>
    <row r="1129" spans="1:4" x14ac:dyDescent="0.2">
      <c r="A1129"/>
      <c r="B1129"/>
      <c r="C1129"/>
      <c r="D1129"/>
    </row>
    <row r="1130" spans="1:4" x14ac:dyDescent="0.2">
      <c r="A1130"/>
      <c r="B1130"/>
      <c r="C1130"/>
      <c r="D1130"/>
    </row>
    <row r="1131" spans="1:4" x14ac:dyDescent="0.2">
      <c r="A1131"/>
      <c r="B1131"/>
      <c r="C1131"/>
      <c r="D1131"/>
    </row>
    <row r="1132" spans="1:4" x14ac:dyDescent="0.2">
      <c r="A1132"/>
      <c r="B1132"/>
      <c r="C1132"/>
      <c r="D1132"/>
    </row>
    <row r="1133" spans="1:4" x14ac:dyDescent="0.2">
      <c r="A1133"/>
      <c r="B1133"/>
      <c r="C1133"/>
      <c r="D1133"/>
    </row>
    <row r="1134" spans="1:4" x14ac:dyDescent="0.2">
      <c r="A1134"/>
      <c r="B1134"/>
      <c r="C1134"/>
      <c r="D1134"/>
    </row>
    <row r="1135" spans="1:4" x14ac:dyDescent="0.2">
      <c r="A1135"/>
      <c r="B1135"/>
      <c r="C1135"/>
      <c r="D1135"/>
    </row>
    <row r="1136" spans="1:4" x14ac:dyDescent="0.2">
      <c r="A1136"/>
      <c r="B1136"/>
      <c r="C1136"/>
      <c r="D1136"/>
    </row>
    <row r="1137" spans="1:4" x14ac:dyDescent="0.2">
      <c r="A1137"/>
      <c r="B1137"/>
      <c r="C1137"/>
      <c r="D1137"/>
    </row>
    <row r="1138" spans="1:4" x14ac:dyDescent="0.2">
      <c r="A1138"/>
      <c r="B1138"/>
      <c r="C1138"/>
      <c r="D1138"/>
    </row>
    <row r="1139" spans="1:4" x14ac:dyDescent="0.2">
      <c r="A1139"/>
      <c r="B1139"/>
      <c r="C1139"/>
      <c r="D1139"/>
    </row>
    <row r="1140" spans="1:4" x14ac:dyDescent="0.2">
      <c r="A1140"/>
      <c r="B1140"/>
      <c r="C1140"/>
      <c r="D1140"/>
    </row>
    <row r="1141" spans="1:4" x14ac:dyDescent="0.2">
      <c r="A1141"/>
      <c r="B1141"/>
      <c r="C1141"/>
      <c r="D1141"/>
    </row>
    <row r="1142" spans="1:4" x14ac:dyDescent="0.2">
      <c r="A1142"/>
      <c r="B1142"/>
      <c r="C1142"/>
      <c r="D1142"/>
    </row>
    <row r="1143" spans="1:4" x14ac:dyDescent="0.2">
      <c r="A1143"/>
      <c r="B1143"/>
      <c r="C1143"/>
      <c r="D1143"/>
    </row>
    <row r="1144" spans="1:4" x14ac:dyDescent="0.2">
      <c r="A1144"/>
      <c r="B1144"/>
      <c r="C1144"/>
      <c r="D1144"/>
    </row>
    <row r="1145" spans="1:4" x14ac:dyDescent="0.2">
      <c r="A1145"/>
      <c r="B1145"/>
      <c r="C1145"/>
      <c r="D1145"/>
    </row>
    <row r="1146" spans="1:4" x14ac:dyDescent="0.2">
      <c r="A1146"/>
      <c r="B1146"/>
      <c r="C1146"/>
      <c r="D1146"/>
    </row>
    <row r="1147" spans="1:4" x14ac:dyDescent="0.2">
      <c r="A1147"/>
      <c r="B1147"/>
      <c r="C1147"/>
      <c r="D1147"/>
    </row>
    <row r="1148" spans="1:4" x14ac:dyDescent="0.2">
      <c r="A1148"/>
      <c r="B1148"/>
      <c r="C1148"/>
      <c r="D1148"/>
    </row>
    <row r="1149" spans="1:4" x14ac:dyDescent="0.2">
      <c r="A1149"/>
      <c r="B1149"/>
      <c r="C1149"/>
      <c r="D1149"/>
    </row>
    <row r="1150" spans="1:4" x14ac:dyDescent="0.2">
      <c r="A1150"/>
      <c r="B1150"/>
      <c r="C1150"/>
      <c r="D1150"/>
    </row>
    <row r="1151" spans="1:4" x14ac:dyDescent="0.2">
      <c r="A1151"/>
      <c r="B1151"/>
      <c r="C1151"/>
      <c r="D1151"/>
    </row>
    <row r="1152" spans="1:4" x14ac:dyDescent="0.2">
      <c r="A1152"/>
      <c r="B1152"/>
      <c r="C1152"/>
      <c r="D1152"/>
    </row>
    <row r="1153" spans="1:4" x14ac:dyDescent="0.2">
      <c r="A1153"/>
      <c r="B1153"/>
      <c r="C1153"/>
      <c r="D1153"/>
    </row>
    <row r="1154" spans="1:4" x14ac:dyDescent="0.2">
      <c r="A1154"/>
      <c r="B1154"/>
      <c r="C1154"/>
      <c r="D1154"/>
    </row>
    <row r="1155" spans="1:4" x14ac:dyDescent="0.2">
      <c r="A1155"/>
      <c r="B1155"/>
      <c r="C1155"/>
      <c r="D1155"/>
    </row>
    <row r="1156" spans="1:4" x14ac:dyDescent="0.2">
      <c r="A1156"/>
      <c r="B1156"/>
      <c r="C1156"/>
      <c r="D1156"/>
    </row>
    <row r="1157" spans="1:4" x14ac:dyDescent="0.2">
      <c r="A1157"/>
      <c r="B1157"/>
      <c r="C1157"/>
      <c r="D1157"/>
    </row>
    <row r="1158" spans="1:4" x14ac:dyDescent="0.2">
      <c r="A1158"/>
      <c r="B1158"/>
      <c r="C1158"/>
      <c r="D1158"/>
    </row>
    <row r="1159" spans="1:4" x14ac:dyDescent="0.2">
      <c r="A1159"/>
      <c r="B1159"/>
      <c r="C1159"/>
      <c r="D1159"/>
    </row>
    <row r="1160" spans="1:4" x14ac:dyDescent="0.2">
      <c r="A1160"/>
      <c r="B1160"/>
      <c r="C1160"/>
      <c r="D1160"/>
    </row>
    <row r="1161" spans="1:4" x14ac:dyDescent="0.2">
      <c r="A1161"/>
      <c r="B1161"/>
      <c r="C1161"/>
      <c r="D1161"/>
    </row>
    <row r="1162" spans="1:4" x14ac:dyDescent="0.2">
      <c r="A1162"/>
      <c r="B1162"/>
      <c r="C1162"/>
      <c r="D1162"/>
    </row>
    <row r="1163" spans="1:4" x14ac:dyDescent="0.2">
      <c r="A1163"/>
      <c r="B1163"/>
      <c r="C1163"/>
      <c r="D1163"/>
    </row>
    <row r="1164" spans="1:4" x14ac:dyDescent="0.2">
      <c r="A1164"/>
      <c r="B1164"/>
      <c r="C1164"/>
      <c r="D1164"/>
    </row>
    <row r="1165" spans="1:4" x14ac:dyDescent="0.2">
      <c r="A1165"/>
      <c r="B1165"/>
      <c r="C1165"/>
      <c r="D1165"/>
    </row>
    <row r="1166" spans="1:4" x14ac:dyDescent="0.2">
      <c r="A1166"/>
      <c r="B1166"/>
      <c r="C1166"/>
      <c r="D1166"/>
    </row>
    <row r="1167" spans="1:4" x14ac:dyDescent="0.2">
      <c r="A1167"/>
      <c r="B1167"/>
      <c r="C1167"/>
      <c r="D1167"/>
    </row>
    <row r="1168" spans="1:4" x14ac:dyDescent="0.2">
      <c r="A1168"/>
      <c r="B1168"/>
      <c r="C1168"/>
      <c r="D1168"/>
    </row>
    <row r="1169" spans="1:4" x14ac:dyDescent="0.2">
      <c r="A1169"/>
      <c r="B1169"/>
      <c r="C1169"/>
      <c r="D1169"/>
    </row>
    <row r="1170" spans="1:4" x14ac:dyDescent="0.2">
      <c r="A1170"/>
      <c r="B1170"/>
      <c r="C1170"/>
      <c r="D1170"/>
    </row>
    <row r="1171" spans="1:4" x14ac:dyDescent="0.2">
      <c r="A1171"/>
      <c r="B1171"/>
      <c r="C1171"/>
      <c r="D1171"/>
    </row>
    <row r="1172" spans="1:4" x14ac:dyDescent="0.2">
      <c r="A1172"/>
      <c r="B1172"/>
      <c r="C1172"/>
      <c r="D1172"/>
    </row>
    <row r="1173" spans="1:4" x14ac:dyDescent="0.2">
      <c r="A1173"/>
      <c r="B1173"/>
      <c r="C1173"/>
      <c r="D1173"/>
    </row>
    <row r="1174" spans="1:4" x14ac:dyDescent="0.2">
      <c r="A1174"/>
      <c r="B1174"/>
      <c r="C1174"/>
      <c r="D1174"/>
    </row>
    <row r="1175" spans="1:4" x14ac:dyDescent="0.2">
      <c r="A1175"/>
      <c r="B1175"/>
      <c r="C1175"/>
      <c r="D1175"/>
    </row>
    <row r="1176" spans="1:4" x14ac:dyDescent="0.2">
      <c r="A1176"/>
      <c r="B1176"/>
      <c r="C1176"/>
      <c r="D1176"/>
    </row>
    <row r="1177" spans="1:4" x14ac:dyDescent="0.2">
      <c r="A1177"/>
      <c r="B1177"/>
      <c r="C1177"/>
      <c r="D1177"/>
    </row>
    <row r="1178" spans="1:4" x14ac:dyDescent="0.2">
      <c r="A1178"/>
      <c r="B1178"/>
      <c r="C1178"/>
      <c r="D1178"/>
    </row>
    <row r="1179" spans="1:4" x14ac:dyDescent="0.2">
      <c r="A1179"/>
      <c r="B1179"/>
      <c r="C1179"/>
      <c r="D1179"/>
    </row>
    <row r="1180" spans="1:4" x14ac:dyDescent="0.2">
      <c r="A1180"/>
      <c r="B1180"/>
      <c r="C1180"/>
      <c r="D1180"/>
    </row>
    <row r="1181" spans="1:4" x14ac:dyDescent="0.2">
      <c r="A1181"/>
      <c r="B1181"/>
      <c r="C1181"/>
      <c r="D1181"/>
    </row>
    <row r="1182" spans="1:4" x14ac:dyDescent="0.2">
      <c r="A1182"/>
      <c r="B1182"/>
      <c r="C1182"/>
      <c r="D1182"/>
    </row>
    <row r="1183" spans="1:4" x14ac:dyDescent="0.2">
      <c r="A1183"/>
      <c r="B1183"/>
      <c r="C1183"/>
      <c r="D1183"/>
    </row>
    <row r="1184" spans="1:4" x14ac:dyDescent="0.2">
      <c r="A1184"/>
      <c r="B1184"/>
      <c r="C1184"/>
      <c r="D1184"/>
    </row>
    <row r="1185" spans="1:4" x14ac:dyDescent="0.2">
      <c r="A1185"/>
      <c r="B1185"/>
      <c r="C1185"/>
      <c r="D1185"/>
    </row>
    <row r="1186" spans="1:4" x14ac:dyDescent="0.2">
      <c r="A1186"/>
      <c r="B1186"/>
      <c r="C1186"/>
      <c r="D1186"/>
    </row>
    <row r="1187" spans="1:4" x14ac:dyDescent="0.2">
      <c r="A1187"/>
      <c r="B1187"/>
      <c r="C1187"/>
      <c r="D1187"/>
    </row>
    <row r="1188" spans="1:4" x14ac:dyDescent="0.2">
      <c r="A1188"/>
      <c r="B1188"/>
      <c r="C1188"/>
      <c r="D1188"/>
    </row>
    <row r="1189" spans="1:4" x14ac:dyDescent="0.2">
      <c r="A1189"/>
      <c r="B1189"/>
      <c r="C1189"/>
      <c r="D1189"/>
    </row>
    <row r="1190" spans="1:4" x14ac:dyDescent="0.2">
      <c r="A1190"/>
      <c r="B1190"/>
      <c r="C1190"/>
      <c r="D1190"/>
    </row>
    <row r="1191" spans="1:4" x14ac:dyDescent="0.2">
      <c r="A1191"/>
      <c r="B1191"/>
      <c r="C1191"/>
      <c r="D1191"/>
    </row>
    <row r="1192" spans="1:4" x14ac:dyDescent="0.2">
      <c r="A1192"/>
      <c r="B1192"/>
      <c r="C1192"/>
      <c r="D1192"/>
    </row>
    <row r="1193" spans="1:4" x14ac:dyDescent="0.2">
      <c r="A1193"/>
      <c r="B1193"/>
      <c r="C1193"/>
      <c r="D1193"/>
    </row>
    <row r="1194" spans="1:4" x14ac:dyDescent="0.2">
      <c r="A1194"/>
      <c r="B1194"/>
      <c r="C1194"/>
      <c r="D1194"/>
    </row>
    <row r="1195" spans="1:4" x14ac:dyDescent="0.2">
      <c r="A1195"/>
      <c r="B1195"/>
      <c r="C1195"/>
      <c r="D1195"/>
    </row>
    <row r="1196" spans="1:4" x14ac:dyDescent="0.2">
      <c r="A1196"/>
      <c r="B1196"/>
      <c r="C1196"/>
      <c r="D1196"/>
    </row>
    <row r="1197" spans="1:4" x14ac:dyDescent="0.2">
      <c r="A1197"/>
      <c r="B1197"/>
      <c r="C1197"/>
      <c r="D1197"/>
    </row>
    <row r="1198" spans="1:4" x14ac:dyDescent="0.2">
      <c r="A1198"/>
      <c r="B1198"/>
      <c r="C1198"/>
      <c r="D1198"/>
    </row>
    <row r="1199" spans="1:4" x14ac:dyDescent="0.2">
      <c r="A1199"/>
      <c r="B1199"/>
      <c r="C1199"/>
      <c r="D1199"/>
    </row>
    <row r="1200" spans="1:4" x14ac:dyDescent="0.2">
      <c r="A1200"/>
      <c r="B1200"/>
      <c r="C1200"/>
      <c r="D1200"/>
    </row>
    <row r="1201" spans="1:4" x14ac:dyDescent="0.2">
      <c r="A1201"/>
      <c r="B1201"/>
      <c r="C1201"/>
      <c r="D1201"/>
    </row>
    <row r="1202" spans="1:4" x14ac:dyDescent="0.2">
      <c r="A1202"/>
      <c r="B1202"/>
      <c r="C1202"/>
      <c r="D1202"/>
    </row>
    <row r="1203" spans="1:4" x14ac:dyDescent="0.2">
      <c r="A1203"/>
      <c r="B1203"/>
      <c r="C1203"/>
      <c r="D1203"/>
    </row>
    <row r="1204" spans="1:4" x14ac:dyDescent="0.2">
      <c r="A1204"/>
      <c r="B1204"/>
      <c r="C1204"/>
      <c r="D1204"/>
    </row>
    <row r="1205" spans="1:4" x14ac:dyDescent="0.2">
      <c r="A1205"/>
      <c r="B1205"/>
      <c r="C1205"/>
      <c r="D1205"/>
    </row>
    <row r="1206" spans="1:4" x14ac:dyDescent="0.2">
      <c r="A1206"/>
      <c r="B1206"/>
      <c r="C1206"/>
      <c r="D1206"/>
    </row>
    <row r="1207" spans="1:4" x14ac:dyDescent="0.2">
      <c r="A1207"/>
      <c r="B1207"/>
      <c r="C1207"/>
      <c r="D1207"/>
    </row>
    <row r="1208" spans="1:4" x14ac:dyDescent="0.2">
      <c r="A1208"/>
      <c r="B1208"/>
      <c r="C1208"/>
      <c r="D1208"/>
    </row>
    <row r="1209" spans="1:4" x14ac:dyDescent="0.2">
      <c r="A1209"/>
      <c r="B1209"/>
      <c r="C1209"/>
      <c r="D1209"/>
    </row>
    <row r="1210" spans="1:4" x14ac:dyDescent="0.2">
      <c r="A1210"/>
      <c r="B1210"/>
      <c r="C1210"/>
      <c r="D1210"/>
    </row>
    <row r="1211" spans="1:4" x14ac:dyDescent="0.2">
      <c r="A1211"/>
      <c r="B1211"/>
      <c r="C1211"/>
      <c r="D1211"/>
    </row>
    <row r="1212" spans="1:4" x14ac:dyDescent="0.2">
      <c r="A1212"/>
      <c r="B1212"/>
      <c r="C1212"/>
      <c r="D1212"/>
    </row>
    <row r="1213" spans="1:4" x14ac:dyDescent="0.2">
      <c r="A1213"/>
      <c r="B1213"/>
      <c r="C1213"/>
      <c r="D1213"/>
    </row>
    <row r="1214" spans="1:4" x14ac:dyDescent="0.2">
      <c r="A1214"/>
      <c r="B1214"/>
      <c r="C1214"/>
      <c r="D1214"/>
    </row>
    <row r="1215" spans="1:4" x14ac:dyDescent="0.2">
      <c r="A1215"/>
      <c r="B1215"/>
      <c r="C1215"/>
      <c r="D1215"/>
    </row>
    <row r="1216" spans="1:4" x14ac:dyDescent="0.2">
      <c r="A1216"/>
      <c r="B1216"/>
      <c r="C1216"/>
      <c r="D1216"/>
    </row>
    <row r="1217" spans="1:4" x14ac:dyDescent="0.2">
      <c r="A1217"/>
      <c r="B1217"/>
      <c r="C1217"/>
      <c r="D1217"/>
    </row>
    <row r="1218" spans="1:4" x14ac:dyDescent="0.2">
      <c r="A1218"/>
      <c r="B1218"/>
      <c r="C1218"/>
      <c r="D1218"/>
    </row>
    <row r="1219" spans="1:4" x14ac:dyDescent="0.2">
      <c r="A1219"/>
      <c r="B1219"/>
      <c r="C1219"/>
      <c r="D1219"/>
    </row>
    <row r="1220" spans="1:4" x14ac:dyDescent="0.2">
      <c r="A1220"/>
      <c r="B1220"/>
      <c r="C1220"/>
      <c r="D1220"/>
    </row>
    <row r="1221" spans="1:4" x14ac:dyDescent="0.2">
      <c r="A1221"/>
      <c r="B1221"/>
      <c r="C1221"/>
      <c r="D1221"/>
    </row>
    <row r="1222" spans="1:4" x14ac:dyDescent="0.2">
      <c r="A1222"/>
      <c r="B1222"/>
      <c r="C1222"/>
      <c r="D1222"/>
    </row>
    <row r="1223" spans="1:4" x14ac:dyDescent="0.2">
      <c r="A1223"/>
      <c r="B1223"/>
      <c r="C1223"/>
      <c r="D1223"/>
    </row>
    <row r="1224" spans="1:4" x14ac:dyDescent="0.2">
      <c r="A1224"/>
      <c r="B1224"/>
      <c r="C1224"/>
      <c r="D1224"/>
    </row>
    <row r="1225" spans="1:4" x14ac:dyDescent="0.2">
      <c r="A1225"/>
      <c r="B1225"/>
      <c r="C1225"/>
      <c r="D1225"/>
    </row>
    <row r="1226" spans="1:4" x14ac:dyDescent="0.2">
      <c r="A1226"/>
      <c r="B1226"/>
      <c r="C1226"/>
      <c r="D1226"/>
    </row>
    <row r="1227" spans="1:4" x14ac:dyDescent="0.2">
      <c r="A1227"/>
      <c r="B1227"/>
      <c r="C1227"/>
      <c r="D1227"/>
    </row>
    <row r="1228" spans="1:4" x14ac:dyDescent="0.2">
      <c r="A1228"/>
      <c r="B1228"/>
      <c r="C1228"/>
      <c r="D1228"/>
    </row>
    <row r="1229" spans="1:4" x14ac:dyDescent="0.2">
      <c r="A1229"/>
      <c r="B1229"/>
      <c r="C1229"/>
      <c r="D1229"/>
    </row>
    <row r="1230" spans="1:4" x14ac:dyDescent="0.2">
      <c r="A1230"/>
      <c r="B1230"/>
      <c r="C1230"/>
      <c r="D1230"/>
    </row>
    <row r="1231" spans="1:4" x14ac:dyDescent="0.2">
      <c r="A1231"/>
      <c r="B1231"/>
      <c r="C1231"/>
      <c r="D1231"/>
    </row>
    <row r="1232" spans="1:4" x14ac:dyDescent="0.2">
      <c r="A1232"/>
      <c r="B1232"/>
      <c r="C1232"/>
      <c r="D1232"/>
    </row>
    <row r="1233" spans="1:4" x14ac:dyDescent="0.2">
      <c r="A1233"/>
      <c r="B1233"/>
      <c r="C1233"/>
      <c r="D1233"/>
    </row>
    <row r="1234" spans="1:4" x14ac:dyDescent="0.2">
      <c r="A1234"/>
      <c r="B1234"/>
      <c r="C1234"/>
      <c r="D1234"/>
    </row>
    <row r="1235" spans="1:4" x14ac:dyDescent="0.2">
      <c r="A1235"/>
      <c r="B1235"/>
      <c r="C1235"/>
      <c r="D1235"/>
    </row>
    <row r="1236" spans="1:4" x14ac:dyDescent="0.2">
      <c r="A1236"/>
      <c r="B1236"/>
      <c r="C1236"/>
      <c r="D1236"/>
    </row>
    <row r="1237" spans="1:4" x14ac:dyDescent="0.2">
      <c r="A1237"/>
      <c r="B1237"/>
      <c r="C1237"/>
      <c r="D1237"/>
    </row>
    <row r="1238" spans="1:4" x14ac:dyDescent="0.2">
      <c r="A1238"/>
      <c r="B1238"/>
      <c r="C1238"/>
      <c r="D1238"/>
    </row>
    <row r="1239" spans="1:4" x14ac:dyDescent="0.2">
      <c r="A1239"/>
      <c r="B1239"/>
      <c r="C1239"/>
      <c r="D1239"/>
    </row>
    <row r="1240" spans="1:4" x14ac:dyDescent="0.2">
      <c r="A1240"/>
      <c r="B1240"/>
      <c r="C1240"/>
      <c r="D1240"/>
    </row>
    <row r="1241" spans="1:4" x14ac:dyDescent="0.2">
      <c r="A1241"/>
      <c r="B1241"/>
      <c r="C1241"/>
      <c r="D1241"/>
    </row>
    <row r="1242" spans="1:4" x14ac:dyDescent="0.2">
      <c r="A1242"/>
      <c r="B1242"/>
      <c r="C1242"/>
      <c r="D1242"/>
    </row>
    <row r="1243" spans="1:4" x14ac:dyDescent="0.2">
      <c r="A1243"/>
      <c r="B1243"/>
      <c r="C1243"/>
      <c r="D1243"/>
    </row>
    <row r="1244" spans="1:4" x14ac:dyDescent="0.2">
      <c r="A1244"/>
      <c r="B1244"/>
      <c r="C1244"/>
      <c r="D1244"/>
    </row>
    <row r="1245" spans="1:4" x14ac:dyDescent="0.2">
      <c r="A1245"/>
      <c r="B1245"/>
      <c r="C1245"/>
      <c r="D1245"/>
    </row>
    <row r="1246" spans="1:4" x14ac:dyDescent="0.2">
      <c r="A1246"/>
      <c r="B1246"/>
      <c r="C1246"/>
      <c r="D1246"/>
    </row>
    <row r="1247" spans="1:4" x14ac:dyDescent="0.2">
      <c r="A1247"/>
      <c r="B1247"/>
      <c r="C1247"/>
      <c r="D1247"/>
    </row>
    <row r="1248" spans="1:4" x14ac:dyDescent="0.2">
      <c r="A1248"/>
      <c r="B1248"/>
      <c r="C1248"/>
      <c r="D1248"/>
    </row>
    <row r="1249" spans="1:4" x14ac:dyDescent="0.2">
      <c r="A1249"/>
      <c r="B1249"/>
      <c r="C1249"/>
      <c r="D1249"/>
    </row>
    <row r="1250" spans="1:4" x14ac:dyDescent="0.2">
      <c r="A1250"/>
      <c r="B1250"/>
      <c r="C1250"/>
      <c r="D1250"/>
    </row>
    <row r="1251" spans="1:4" x14ac:dyDescent="0.2">
      <c r="A1251"/>
      <c r="B1251"/>
      <c r="C1251"/>
      <c r="D1251"/>
    </row>
    <row r="1252" spans="1:4" x14ac:dyDescent="0.2">
      <c r="A1252"/>
      <c r="B1252"/>
      <c r="C1252"/>
      <c r="D1252"/>
    </row>
    <row r="1253" spans="1:4" x14ac:dyDescent="0.2">
      <c r="A1253"/>
      <c r="B1253"/>
      <c r="C1253"/>
      <c r="D1253"/>
    </row>
    <row r="1254" spans="1:4" x14ac:dyDescent="0.2">
      <c r="A1254"/>
      <c r="B1254"/>
      <c r="C1254"/>
      <c r="D1254"/>
    </row>
    <row r="1255" spans="1:4" x14ac:dyDescent="0.2">
      <c r="A1255"/>
      <c r="B1255"/>
      <c r="C1255"/>
      <c r="D1255"/>
    </row>
    <row r="1256" spans="1:4" x14ac:dyDescent="0.2">
      <c r="A1256"/>
      <c r="B1256"/>
      <c r="C1256"/>
      <c r="D1256"/>
    </row>
    <row r="1257" spans="1:4" x14ac:dyDescent="0.2">
      <c r="A1257"/>
      <c r="B1257"/>
      <c r="C1257"/>
      <c r="D1257"/>
    </row>
    <row r="1258" spans="1:4" x14ac:dyDescent="0.2">
      <c r="A1258"/>
      <c r="B1258"/>
      <c r="C1258"/>
      <c r="D1258"/>
    </row>
    <row r="1259" spans="1:4" x14ac:dyDescent="0.2">
      <c r="A1259"/>
      <c r="B1259"/>
      <c r="C1259"/>
      <c r="D1259"/>
    </row>
    <row r="1260" spans="1:4" x14ac:dyDescent="0.2">
      <c r="A1260"/>
      <c r="B1260"/>
      <c r="C1260"/>
      <c r="D1260"/>
    </row>
    <row r="1261" spans="1:4" x14ac:dyDescent="0.2">
      <c r="A1261"/>
      <c r="B1261"/>
      <c r="C1261"/>
      <c r="D1261"/>
    </row>
    <row r="1262" spans="1:4" x14ac:dyDescent="0.2">
      <c r="A1262"/>
      <c r="B1262"/>
      <c r="C1262"/>
      <c r="D1262"/>
    </row>
    <row r="1263" spans="1:4" x14ac:dyDescent="0.2">
      <c r="A1263"/>
      <c r="B1263"/>
      <c r="C1263"/>
      <c r="D1263"/>
    </row>
    <row r="1264" spans="1:4" x14ac:dyDescent="0.2">
      <c r="A1264"/>
      <c r="B1264"/>
      <c r="C1264"/>
      <c r="D1264"/>
    </row>
    <row r="1265" spans="1:4" x14ac:dyDescent="0.2">
      <c r="A1265"/>
      <c r="B1265"/>
      <c r="C1265"/>
      <c r="D1265"/>
    </row>
    <row r="1266" spans="1:4" x14ac:dyDescent="0.2">
      <c r="A1266"/>
      <c r="B1266"/>
      <c r="C1266"/>
      <c r="D1266"/>
    </row>
    <row r="1267" spans="1:4" x14ac:dyDescent="0.2">
      <c r="A1267"/>
      <c r="B1267"/>
      <c r="C1267"/>
      <c r="D1267"/>
    </row>
    <row r="1268" spans="1:4" x14ac:dyDescent="0.2">
      <c r="A1268"/>
      <c r="B1268"/>
      <c r="C1268"/>
      <c r="D1268"/>
    </row>
    <row r="1269" spans="1:4" x14ac:dyDescent="0.2">
      <c r="A1269"/>
      <c r="B1269"/>
      <c r="C1269"/>
      <c r="D1269"/>
    </row>
    <row r="1270" spans="1:4" x14ac:dyDescent="0.2">
      <c r="A1270"/>
      <c r="B1270"/>
      <c r="C1270"/>
      <c r="D1270"/>
    </row>
    <row r="1271" spans="1:4" x14ac:dyDescent="0.2">
      <c r="A1271"/>
      <c r="B1271"/>
      <c r="C1271"/>
      <c r="D1271"/>
    </row>
    <row r="1272" spans="1:4" x14ac:dyDescent="0.2">
      <c r="A1272"/>
      <c r="B1272"/>
      <c r="C1272"/>
      <c r="D1272"/>
    </row>
    <row r="1273" spans="1:4" x14ac:dyDescent="0.2">
      <c r="A1273"/>
      <c r="B1273"/>
      <c r="C1273"/>
      <c r="D1273"/>
    </row>
    <row r="1274" spans="1:4" x14ac:dyDescent="0.2">
      <c r="A1274"/>
      <c r="B1274"/>
      <c r="C1274"/>
      <c r="D1274"/>
    </row>
    <row r="1275" spans="1:4" x14ac:dyDescent="0.2">
      <c r="A1275"/>
      <c r="B1275"/>
      <c r="C1275"/>
      <c r="D1275"/>
    </row>
    <row r="1276" spans="1:4" x14ac:dyDescent="0.2">
      <c r="A1276"/>
      <c r="B1276"/>
      <c r="C1276"/>
      <c r="D1276"/>
    </row>
    <row r="1277" spans="1:4" x14ac:dyDescent="0.2">
      <c r="A1277"/>
      <c r="B1277"/>
      <c r="C1277"/>
      <c r="D1277"/>
    </row>
    <row r="1278" spans="1:4" x14ac:dyDescent="0.2">
      <c r="A1278"/>
      <c r="B1278"/>
      <c r="C1278"/>
      <c r="D1278"/>
    </row>
    <row r="1279" spans="1:4" x14ac:dyDescent="0.2">
      <c r="A1279"/>
      <c r="B1279"/>
      <c r="C1279"/>
      <c r="D1279"/>
    </row>
    <row r="1280" spans="1:4" x14ac:dyDescent="0.2">
      <c r="A1280"/>
      <c r="B1280"/>
      <c r="C1280"/>
      <c r="D1280"/>
    </row>
    <row r="1281" spans="1:4" x14ac:dyDescent="0.2">
      <c r="A1281"/>
      <c r="B1281"/>
      <c r="C1281"/>
      <c r="D1281"/>
    </row>
    <row r="1282" spans="1:4" x14ac:dyDescent="0.2">
      <c r="A1282"/>
      <c r="B1282"/>
      <c r="C1282"/>
      <c r="D1282"/>
    </row>
    <row r="1283" spans="1:4" x14ac:dyDescent="0.2">
      <c r="A1283"/>
      <c r="B1283"/>
      <c r="C1283"/>
      <c r="D1283"/>
    </row>
    <row r="1284" spans="1:4" x14ac:dyDescent="0.2">
      <c r="A1284"/>
      <c r="B1284"/>
      <c r="C1284"/>
      <c r="D1284"/>
    </row>
    <row r="1285" spans="1:4" x14ac:dyDescent="0.2">
      <c r="A1285"/>
      <c r="B1285"/>
      <c r="C1285"/>
      <c r="D1285"/>
    </row>
    <row r="1286" spans="1:4" x14ac:dyDescent="0.2">
      <c r="A1286"/>
      <c r="B1286"/>
      <c r="C1286"/>
      <c r="D1286"/>
    </row>
    <row r="1287" spans="1:4" x14ac:dyDescent="0.2">
      <c r="A1287"/>
      <c r="B1287"/>
      <c r="C1287"/>
      <c r="D1287"/>
    </row>
    <row r="1288" spans="1:4" x14ac:dyDescent="0.2">
      <c r="A1288"/>
      <c r="B1288"/>
      <c r="C1288"/>
      <c r="D1288"/>
    </row>
    <row r="1289" spans="1:4" x14ac:dyDescent="0.2">
      <c r="A1289"/>
      <c r="B1289"/>
      <c r="C1289"/>
      <c r="D1289"/>
    </row>
    <row r="1290" spans="1:4" x14ac:dyDescent="0.2">
      <c r="A1290"/>
      <c r="B1290"/>
      <c r="C1290"/>
      <c r="D1290"/>
    </row>
    <row r="1291" spans="1:4" x14ac:dyDescent="0.2">
      <c r="A1291"/>
      <c r="B1291"/>
      <c r="C1291"/>
      <c r="D1291"/>
    </row>
    <row r="1292" spans="1:4" x14ac:dyDescent="0.2">
      <c r="A1292"/>
      <c r="B1292"/>
      <c r="C1292"/>
      <c r="D1292"/>
    </row>
    <row r="1293" spans="1:4" x14ac:dyDescent="0.2">
      <c r="A1293"/>
      <c r="B1293"/>
      <c r="C1293"/>
      <c r="D1293"/>
    </row>
    <row r="1294" spans="1:4" x14ac:dyDescent="0.2">
      <c r="A1294"/>
      <c r="B1294"/>
      <c r="C1294"/>
      <c r="D1294"/>
    </row>
    <row r="1295" spans="1:4" x14ac:dyDescent="0.2">
      <c r="A1295"/>
      <c r="B1295"/>
      <c r="C1295"/>
      <c r="D1295"/>
    </row>
    <row r="1296" spans="1:4" x14ac:dyDescent="0.2">
      <c r="A1296"/>
      <c r="B1296"/>
      <c r="C1296"/>
      <c r="D1296"/>
    </row>
    <row r="1297" spans="1:4" x14ac:dyDescent="0.2">
      <c r="A1297"/>
      <c r="B1297"/>
      <c r="C1297"/>
      <c r="D1297"/>
    </row>
    <row r="1298" spans="1:4" x14ac:dyDescent="0.2">
      <c r="A1298"/>
      <c r="B1298"/>
      <c r="C1298"/>
      <c r="D1298"/>
    </row>
    <row r="1299" spans="1:4" x14ac:dyDescent="0.2">
      <c r="A1299"/>
      <c r="B1299"/>
      <c r="C1299"/>
      <c r="D1299"/>
    </row>
    <row r="1300" spans="1:4" x14ac:dyDescent="0.2">
      <c r="A1300"/>
      <c r="B1300"/>
      <c r="C1300"/>
      <c r="D1300"/>
    </row>
    <row r="1301" spans="1:4" x14ac:dyDescent="0.2">
      <c r="A1301"/>
      <c r="B1301"/>
      <c r="C1301"/>
      <c r="D1301"/>
    </row>
    <row r="1302" spans="1:4" x14ac:dyDescent="0.2">
      <c r="A1302"/>
      <c r="B1302"/>
      <c r="C1302"/>
      <c r="D1302"/>
    </row>
    <row r="1303" spans="1:4" x14ac:dyDescent="0.2">
      <c r="A1303"/>
      <c r="B1303"/>
      <c r="C1303"/>
      <c r="D1303"/>
    </row>
    <row r="1304" spans="1:4" x14ac:dyDescent="0.2">
      <c r="A1304"/>
      <c r="B1304"/>
      <c r="C1304"/>
      <c r="D1304"/>
    </row>
    <row r="1305" spans="1:4" x14ac:dyDescent="0.2">
      <c r="A1305"/>
      <c r="B1305"/>
      <c r="C1305"/>
      <c r="D1305"/>
    </row>
    <row r="1306" spans="1:4" x14ac:dyDescent="0.2">
      <c r="A1306"/>
      <c r="B1306"/>
      <c r="C1306"/>
      <c r="D1306"/>
    </row>
    <row r="1307" spans="1:4" x14ac:dyDescent="0.2">
      <c r="A1307"/>
      <c r="B1307"/>
      <c r="C1307"/>
      <c r="D1307"/>
    </row>
    <row r="1308" spans="1:4" x14ac:dyDescent="0.2">
      <c r="A1308"/>
      <c r="B1308"/>
      <c r="C1308"/>
      <c r="D1308"/>
    </row>
    <row r="1309" spans="1:4" x14ac:dyDescent="0.2">
      <c r="A1309"/>
      <c r="B1309"/>
      <c r="C1309"/>
      <c r="D1309"/>
    </row>
    <row r="1310" spans="1:4" x14ac:dyDescent="0.2">
      <c r="A1310"/>
      <c r="B1310"/>
      <c r="C1310"/>
      <c r="D1310"/>
    </row>
    <row r="1311" spans="1:4" x14ac:dyDescent="0.2">
      <c r="A1311"/>
      <c r="B1311"/>
      <c r="C1311"/>
      <c r="D1311"/>
    </row>
    <row r="1312" spans="1:4" x14ac:dyDescent="0.2">
      <c r="A1312"/>
      <c r="B1312"/>
      <c r="C1312"/>
      <c r="D1312"/>
    </row>
    <row r="1313" spans="1:4" x14ac:dyDescent="0.2">
      <c r="A1313"/>
      <c r="B1313"/>
      <c r="C1313"/>
      <c r="D1313"/>
    </row>
    <row r="1314" spans="1:4" x14ac:dyDescent="0.2">
      <c r="A1314"/>
      <c r="B1314"/>
      <c r="C1314"/>
      <c r="D1314"/>
    </row>
    <row r="1315" spans="1:4" x14ac:dyDescent="0.2">
      <c r="A1315"/>
      <c r="B1315"/>
      <c r="C1315"/>
      <c r="D1315"/>
    </row>
    <row r="1316" spans="1:4" x14ac:dyDescent="0.2">
      <c r="A1316"/>
      <c r="B1316"/>
      <c r="C1316"/>
      <c r="D1316"/>
    </row>
    <row r="1317" spans="1:4" x14ac:dyDescent="0.2">
      <c r="A1317"/>
      <c r="B1317"/>
      <c r="C1317"/>
      <c r="D1317"/>
    </row>
    <row r="1318" spans="1:4" x14ac:dyDescent="0.2">
      <c r="A1318"/>
      <c r="B1318"/>
      <c r="C1318"/>
      <c r="D1318"/>
    </row>
    <row r="1319" spans="1:4" x14ac:dyDescent="0.2">
      <c r="A1319"/>
      <c r="B1319"/>
      <c r="C1319"/>
      <c r="D1319"/>
    </row>
    <row r="1320" spans="1:4" x14ac:dyDescent="0.2">
      <c r="A1320"/>
      <c r="B1320"/>
      <c r="C1320"/>
      <c r="D1320"/>
    </row>
    <row r="1321" spans="1:4" x14ac:dyDescent="0.2">
      <c r="A1321"/>
      <c r="B1321"/>
      <c r="C1321"/>
      <c r="D1321"/>
    </row>
    <row r="1322" spans="1:4" x14ac:dyDescent="0.2">
      <c r="A1322"/>
      <c r="B1322"/>
      <c r="C1322"/>
      <c r="D1322"/>
    </row>
    <row r="1323" spans="1:4" x14ac:dyDescent="0.2">
      <c r="A1323"/>
      <c r="B1323"/>
      <c r="C1323"/>
      <c r="D1323"/>
    </row>
    <row r="1324" spans="1:4" x14ac:dyDescent="0.2">
      <c r="A1324"/>
      <c r="B1324"/>
      <c r="C1324"/>
      <c r="D1324"/>
    </row>
    <row r="1325" spans="1:4" x14ac:dyDescent="0.2">
      <c r="A1325"/>
      <c r="B1325"/>
      <c r="C1325"/>
      <c r="D1325"/>
    </row>
    <row r="1326" spans="1:4" x14ac:dyDescent="0.2">
      <c r="A1326"/>
      <c r="B1326"/>
      <c r="C1326"/>
      <c r="D1326"/>
    </row>
    <row r="1327" spans="1:4" x14ac:dyDescent="0.2">
      <c r="A1327"/>
      <c r="B1327"/>
      <c r="C1327"/>
      <c r="D1327"/>
    </row>
    <row r="1328" spans="1:4" x14ac:dyDescent="0.2">
      <c r="A1328"/>
      <c r="B1328"/>
      <c r="C1328"/>
      <c r="D1328"/>
    </row>
    <row r="1329" spans="1:4" x14ac:dyDescent="0.2">
      <c r="A1329"/>
      <c r="B1329"/>
      <c r="C1329"/>
      <c r="D1329"/>
    </row>
    <row r="1330" spans="1:4" x14ac:dyDescent="0.2">
      <c r="A1330"/>
      <c r="B1330"/>
      <c r="C1330"/>
      <c r="D1330"/>
    </row>
    <row r="1331" spans="1:4" x14ac:dyDescent="0.2">
      <c r="A1331"/>
      <c r="B1331"/>
      <c r="C1331"/>
      <c r="D1331"/>
    </row>
    <row r="1332" spans="1:4" x14ac:dyDescent="0.2">
      <c r="A1332"/>
      <c r="B1332"/>
      <c r="C1332"/>
      <c r="D1332"/>
    </row>
    <row r="1333" spans="1:4" x14ac:dyDescent="0.2">
      <c r="A1333"/>
      <c r="B1333"/>
      <c r="C1333"/>
      <c r="D1333"/>
    </row>
    <row r="1334" spans="1:4" x14ac:dyDescent="0.2">
      <c r="A1334"/>
      <c r="B1334"/>
      <c r="C1334"/>
      <c r="D1334"/>
    </row>
    <row r="1335" spans="1:4" x14ac:dyDescent="0.2">
      <c r="A1335"/>
      <c r="B1335"/>
      <c r="C1335"/>
      <c r="D1335"/>
    </row>
    <row r="1336" spans="1:4" x14ac:dyDescent="0.2">
      <c r="A1336"/>
      <c r="B1336"/>
      <c r="C1336"/>
      <c r="D1336"/>
    </row>
    <row r="1337" spans="1:4" x14ac:dyDescent="0.2">
      <c r="A1337"/>
      <c r="B1337"/>
      <c r="C1337"/>
      <c r="D1337"/>
    </row>
    <row r="1338" spans="1:4" x14ac:dyDescent="0.2">
      <c r="A1338"/>
      <c r="B1338"/>
      <c r="C1338"/>
      <c r="D1338"/>
    </row>
    <row r="1339" spans="1:4" x14ac:dyDescent="0.2">
      <c r="A1339"/>
      <c r="B1339"/>
      <c r="C1339"/>
      <c r="D1339"/>
    </row>
    <row r="1340" spans="1:4" x14ac:dyDescent="0.2">
      <c r="A1340"/>
      <c r="B1340"/>
      <c r="C1340"/>
      <c r="D1340"/>
    </row>
    <row r="1341" spans="1:4" x14ac:dyDescent="0.2">
      <c r="A1341"/>
      <c r="B1341"/>
      <c r="C1341"/>
      <c r="D1341"/>
    </row>
    <row r="1342" spans="1:4" x14ac:dyDescent="0.2">
      <c r="A1342"/>
      <c r="B1342"/>
      <c r="C1342"/>
      <c r="D1342"/>
    </row>
    <row r="1343" spans="1:4" x14ac:dyDescent="0.2">
      <c r="A1343"/>
      <c r="B1343"/>
      <c r="C1343"/>
      <c r="D1343"/>
    </row>
    <row r="1344" spans="1:4" x14ac:dyDescent="0.2">
      <c r="A1344"/>
      <c r="B1344"/>
      <c r="C1344"/>
      <c r="D1344"/>
    </row>
    <row r="1345" spans="1:4" x14ac:dyDescent="0.2">
      <c r="A1345"/>
      <c r="B1345"/>
      <c r="C1345"/>
      <c r="D1345"/>
    </row>
    <row r="1346" spans="1:4" x14ac:dyDescent="0.2">
      <c r="A1346"/>
      <c r="B1346"/>
      <c r="C1346"/>
      <c r="D1346"/>
    </row>
    <row r="1347" spans="1:4" x14ac:dyDescent="0.2">
      <c r="A1347"/>
      <c r="B1347"/>
      <c r="C1347"/>
      <c r="D1347"/>
    </row>
    <row r="1348" spans="1:4" x14ac:dyDescent="0.2">
      <c r="A1348"/>
      <c r="B1348"/>
      <c r="C1348"/>
      <c r="D1348"/>
    </row>
    <row r="1349" spans="1:4" x14ac:dyDescent="0.2">
      <c r="A1349"/>
      <c r="B1349"/>
      <c r="C1349"/>
      <c r="D1349"/>
    </row>
    <row r="1350" spans="1:4" x14ac:dyDescent="0.2">
      <c r="A1350"/>
      <c r="B1350"/>
      <c r="C1350"/>
      <c r="D1350"/>
    </row>
    <row r="1351" spans="1:4" x14ac:dyDescent="0.2">
      <c r="A1351"/>
      <c r="B1351"/>
      <c r="C1351"/>
      <c r="D1351"/>
    </row>
    <row r="1352" spans="1:4" x14ac:dyDescent="0.2">
      <c r="A1352"/>
      <c r="B1352"/>
      <c r="C1352"/>
      <c r="D1352"/>
    </row>
    <row r="1353" spans="1:4" x14ac:dyDescent="0.2">
      <c r="A1353"/>
      <c r="B1353"/>
      <c r="C1353"/>
      <c r="D1353"/>
    </row>
    <row r="1354" spans="1:4" x14ac:dyDescent="0.2">
      <c r="A1354"/>
      <c r="B1354"/>
      <c r="C1354"/>
      <c r="D1354"/>
    </row>
    <row r="1355" spans="1:4" x14ac:dyDescent="0.2">
      <c r="A1355"/>
      <c r="B1355"/>
      <c r="C1355"/>
      <c r="D1355"/>
    </row>
    <row r="1356" spans="1:4" x14ac:dyDescent="0.2">
      <c r="A1356"/>
      <c r="B1356"/>
      <c r="C1356"/>
      <c r="D1356"/>
    </row>
    <row r="1357" spans="1:4" x14ac:dyDescent="0.2">
      <c r="A1357"/>
      <c r="B1357"/>
      <c r="C1357"/>
      <c r="D1357"/>
    </row>
    <row r="1358" spans="1:4" x14ac:dyDescent="0.2">
      <c r="A1358"/>
      <c r="B1358"/>
      <c r="C1358"/>
      <c r="D1358"/>
    </row>
    <row r="1359" spans="1:4" x14ac:dyDescent="0.2">
      <c r="A1359"/>
      <c r="B1359"/>
      <c r="C1359"/>
      <c r="D1359"/>
    </row>
    <row r="1360" spans="1:4" x14ac:dyDescent="0.2">
      <c r="A1360"/>
      <c r="B1360"/>
      <c r="C1360"/>
      <c r="D1360"/>
    </row>
    <row r="1361" spans="1:4" x14ac:dyDescent="0.2">
      <c r="A1361"/>
      <c r="B1361"/>
      <c r="C1361"/>
      <c r="D1361"/>
    </row>
    <row r="1362" spans="1:4" x14ac:dyDescent="0.2">
      <c r="A1362"/>
      <c r="B1362"/>
      <c r="C1362"/>
      <c r="D1362"/>
    </row>
    <row r="1363" spans="1:4" x14ac:dyDescent="0.2">
      <c r="A1363"/>
      <c r="B1363"/>
      <c r="C1363"/>
      <c r="D1363"/>
    </row>
    <row r="1364" spans="1:4" x14ac:dyDescent="0.2">
      <c r="A1364"/>
      <c r="B1364"/>
      <c r="C1364"/>
      <c r="D1364"/>
    </row>
    <row r="1365" spans="1:4" x14ac:dyDescent="0.2">
      <c r="A1365"/>
      <c r="B1365"/>
      <c r="C1365"/>
      <c r="D1365"/>
    </row>
    <row r="1366" spans="1:4" x14ac:dyDescent="0.2">
      <c r="A1366"/>
      <c r="B1366"/>
      <c r="C1366"/>
      <c r="D1366"/>
    </row>
    <row r="1367" spans="1:4" x14ac:dyDescent="0.2">
      <c r="A1367"/>
      <c r="B1367"/>
      <c r="C1367"/>
      <c r="D1367"/>
    </row>
    <row r="1368" spans="1:4" x14ac:dyDescent="0.2">
      <c r="A1368"/>
      <c r="B1368"/>
      <c r="C1368"/>
      <c r="D1368"/>
    </row>
    <row r="1369" spans="1:4" x14ac:dyDescent="0.2">
      <c r="A1369"/>
      <c r="B1369"/>
      <c r="C1369"/>
      <c r="D1369"/>
    </row>
    <row r="1370" spans="1:4" x14ac:dyDescent="0.2">
      <c r="A1370"/>
      <c r="B1370"/>
      <c r="C1370"/>
      <c r="D1370"/>
    </row>
    <row r="1371" spans="1:4" x14ac:dyDescent="0.2">
      <c r="A1371"/>
      <c r="B1371"/>
      <c r="C1371"/>
      <c r="D1371"/>
    </row>
    <row r="1372" spans="1:4" x14ac:dyDescent="0.2">
      <c r="A1372"/>
      <c r="B1372"/>
      <c r="C1372"/>
      <c r="D1372"/>
    </row>
    <row r="1373" spans="1:4" x14ac:dyDescent="0.2">
      <c r="A1373"/>
      <c r="B1373"/>
      <c r="C1373"/>
      <c r="D1373"/>
    </row>
    <row r="1374" spans="1:4" x14ac:dyDescent="0.2">
      <c r="A1374"/>
      <c r="B1374"/>
      <c r="C1374"/>
      <c r="D1374"/>
    </row>
    <row r="1375" spans="1:4" x14ac:dyDescent="0.2">
      <c r="A1375"/>
      <c r="B1375"/>
      <c r="C1375"/>
      <c r="D1375"/>
    </row>
    <row r="1376" spans="1:4" x14ac:dyDescent="0.2">
      <c r="A1376"/>
      <c r="B1376"/>
      <c r="C1376"/>
      <c r="D1376"/>
    </row>
    <row r="1377" spans="1:4" x14ac:dyDescent="0.2">
      <c r="A1377"/>
      <c r="B1377"/>
      <c r="C1377"/>
      <c r="D1377"/>
    </row>
    <row r="1378" spans="1:4" x14ac:dyDescent="0.2">
      <c r="A1378"/>
      <c r="B1378"/>
      <c r="C1378"/>
      <c r="D1378"/>
    </row>
    <row r="1379" spans="1:4" x14ac:dyDescent="0.2">
      <c r="A1379"/>
      <c r="B1379"/>
      <c r="C1379"/>
      <c r="D1379"/>
    </row>
    <row r="1380" spans="1:4" x14ac:dyDescent="0.2">
      <c r="A1380"/>
      <c r="B1380"/>
      <c r="C1380"/>
      <c r="D1380"/>
    </row>
    <row r="1381" spans="1:4" x14ac:dyDescent="0.2">
      <c r="A1381"/>
      <c r="B1381"/>
      <c r="C1381"/>
      <c r="D1381"/>
    </row>
    <row r="1382" spans="1:4" x14ac:dyDescent="0.2">
      <c r="A1382"/>
      <c r="B1382"/>
      <c r="C1382"/>
      <c r="D1382"/>
    </row>
    <row r="1383" spans="1:4" x14ac:dyDescent="0.2">
      <c r="A1383"/>
      <c r="B1383"/>
      <c r="C1383"/>
      <c r="D1383"/>
    </row>
    <row r="1384" spans="1:4" x14ac:dyDescent="0.2">
      <c r="A1384"/>
      <c r="B1384"/>
      <c r="C1384"/>
      <c r="D1384"/>
    </row>
    <row r="1385" spans="1:4" x14ac:dyDescent="0.2">
      <c r="A1385"/>
      <c r="B1385"/>
      <c r="C1385"/>
      <c r="D1385"/>
    </row>
    <row r="1386" spans="1:4" x14ac:dyDescent="0.2">
      <c r="A1386"/>
      <c r="B1386"/>
      <c r="C1386"/>
      <c r="D1386"/>
    </row>
    <row r="1387" spans="1:4" x14ac:dyDescent="0.2">
      <c r="A1387"/>
      <c r="B1387"/>
      <c r="C1387"/>
      <c r="D1387"/>
    </row>
    <row r="1388" spans="1:4" x14ac:dyDescent="0.2">
      <c r="A1388"/>
      <c r="B1388"/>
      <c r="C1388"/>
      <c r="D1388"/>
    </row>
    <row r="1389" spans="1:4" x14ac:dyDescent="0.2">
      <c r="A1389"/>
      <c r="B1389"/>
      <c r="C1389"/>
      <c r="D1389"/>
    </row>
    <row r="1390" spans="1:4" x14ac:dyDescent="0.2">
      <c r="A1390"/>
      <c r="B1390"/>
      <c r="C1390"/>
      <c r="D1390"/>
    </row>
    <row r="1391" spans="1:4" x14ac:dyDescent="0.2">
      <c r="A1391"/>
      <c r="B1391"/>
      <c r="C1391"/>
      <c r="D1391"/>
    </row>
    <row r="1392" spans="1:4" x14ac:dyDescent="0.2">
      <c r="A1392"/>
      <c r="B1392"/>
      <c r="C1392"/>
      <c r="D1392"/>
    </row>
    <row r="1393" spans="1:4" x14ac:dyDescent="0.2">
      <c r="A1393"/>
      <c r="B1393"/>
      <c r="C1393"/>
      <c r="D1393"/>
    </row>
    <row r="1394" spans="1:4" x14ac:dyDescent="0.2">
      <c r="A1394"/>
      <c r="B1394"/>
      <c r="C1394"/>
      <c r="D1394"/>
    </row>
    <row r="1395" spans="1:4" x14ac:dyDescent="0.2">
      <c r="A1395"/>
      <c r="B1395"/>
      <c r="C1395"/>
      <c r="D1395"/>
    </row>
    <row r="1396" spans="1:4" x14ac:dyDescent="0.2">
      <c r="A1396"/>
      <c r="B1396"/>
      <c r="C1396"/>
      <c r="D1396"/>
    </row>
    <row r="1397" spans="1:4" x14ac:dyDescent="0.2">
      <c r="A1397"/>
      <c r="B1397"/>
      <c r="C1397"/>
      <c r="D1397"/>
    </row>
    <row r="1398" spans="1:4" x14ac:dyDescent="0.2">
      <c r="A1398"/>
      <c r="B1398"/>
      <c r="C1398"/>
      <c r="D1398"/>
    </row>
    <row r="1399" spans="1:4" x14ac:dyDescent="0.2">
      <c r="A1399"/>
      <c r="B1399"/>
      <c r="C1399"/>
      <c r="D1399"/>
    </row>
    <row r="1400" spans="1:4" x14ac:dyDescent="0.2">
      <c r="A1400"/>
      <c r="B1400"/>
      <c r="C1400"/>
      <c r="D1400"/>
    </row>
    <row r="1401" spans="1:4" x14ac:dyDescent="0.2">
      <c r="A1401"/>
      <c r="B1401"/>
      <c r="C1401"/>
      <c r="D1401"/>
    </row>
    <row r="1402" spans="1:4" x14ac:dyDescent="0.2">
      <c r="A1402"/>
      <c r="B1402"/>
      <c r="C1402"/>
      <c r="D1402"/>
    </row>
    <row r="1403" spans="1:4" x14ac:dyDescent="0.2">
      <c r="A1403"/>
      <c r="B1403"/>
      <c r="C1403"/>
      <c r="D1403"/>
    </row>
    <row r="1404" spans="1:4" x14ac:dyDescent="0.2">
      <c r="A1404"/>
      <c r="B1404"/>
      <c r="C1404"/>
      <c r="D1404"/>
    </row>
    <row r="1405" spans="1:4" x14ac:dyDescent="0.2">
      <c r="A1405"/>
      <c r="B1405"/>
      <c r="C1405"/>
      <c r="D1405"/>
    </row>
    <row r="1406" spans="1:4" x14ac:dyDescent="0.2">
      <c r="A1406"/>
      <c r="B1406"/>
      <c r="C1406"/>
      <c r="D1406"/>
    </row>
    <row r="1407" spans="1:4" x14ac:dyDescent="0.2">
      <c r="A1407"/>
      <c r="B1407"/>
      <c r="C1407"/>
      <c r="D1407"/>
    </row>
    <row r="1408" spans="1:4" x14ac:dyDescent="0.2">
      <c r="A1408"/>
      <c r="B1408"/>
      <c r="C1408"/>
      <c r="D1408"/>
    </row>
    <row r="1409" spans="1:4" x14ac:dyDescent="0.2">
      <c r="A1409"/>
      <c r="B1409"/>
      <c r="C1409"/>
      <c r="D1409"/>
    </row>
    <row r="1410" spans="1:4" x14ac:dyDescent="0.2">
      <c r="A1410"/>
      <c r="B1410"/>
      <c r="C1410"/>
      <c r="D1410"/>
    </row>
    <row r="1411" spans="1:4" x14ac:dyDescent="0.2">
      <c r="A1411"/>
      <c r="B1411"/>
      <c r="C1411"/>
      <c r="D1411"/>
    </row>
    <row r="1412" spans="1:4" x14ac:dyDescent="0.2">
      <c r="A1412"/>
      <c r="B1412"/>
      <c r="C1412"/>
      <c r="D1412"/>
    </row>
    <row r="1413" spans="1:4" x14ac:dyDescent="0.2">
      <c r="A1413"/>
      <c r="B1413"/>
      <c r="C1413"/>
      <c r="D1413"/>
    </row>
    <row r="1414" spans="1:4" x14ac:dyDescent="0.2">
      <c r="A1414"/>
      <c r="B1414"/>
      <c r="C1414"/>
      <c r="D1414"/>
    </row>
    <row r="1415" spans="1:4" x14ac:dyDescent="0.2">
      <c r="A1415"/>
      <c r="B1415"/>
      <c r="C1415"/>
      <c r="D1415"/>
    </row>
    <row r="1416" spans="1:4" x14ac:dyDescent="0.2">
      <c r="A1416"/>
      <c r="B1416"/>
      <c r="C1416"/>
      <c r="D1416"/>
    </row>
    <row r="1417" spans="1:4" x14ac:dyDescent="0.2">
      <c r="A1417"/>
      <c r="B1417"/>
      <c r="C1417"/>
      <c r="D1417"/>
    </row>
    <row r="1418" spans="1:4" x14ac:dyDescent="0.2">
      <c r="A1418"/>
      <c r="B1418"/>
      <c r="C1418"/>
      <c r="D1418"/>
    </row>
    <row r="1419" spans="1:4" x14ac:dyDescent="0.2">
      <c r="A1419"/>
      <c r="B1419"/>
      <c r="C1419"/>
      <c r="D1419"/>
    </row>
    <row r="1420" spans="1:4" x14ac:dyDescent="0.2">
      <c r="A1420"/>
      <c r="B1420"/>
      <c r="C1420"/>
      <c r="D1420"/>
    </row>
    <row r="1421" spans="1:4" x14ac:dyDescent="0.2">
      <c r="A1421"/>
      <c r="B1421"/>
      <c r="C1421"/>
      <c r="D1421"/>
    </row>
    <row r="1422" spans="1:4" x14ac:dyDescent="0.2">
      <c r="A1422"/>
      <c r="B1422"/>
      <c r="C1422"/>
      <c r="D1422"/>
    </row>
    <row r="1423" spans="1:4" x14ac:dyDescent="0.2">
      <c r="A1423"/>
      <c r="B1423"/>
      <c r="C1423"/>
      <c r="D1423"/>
    </row>
    <row r="1424" spans="1:4" x14ac:dyDescent="0.2">
      <c r="A1424"/>
      <c r="B1424"/>
      <c r="C1424"/>
      <c r="D1424"/>
    </row>
    <row r="1425" spans="1:4" x14ac:dyDescent="0.2">
      <c r="A1425"/>
      <c r="B1425"/>
      <c r="C1425"/>
      <c r="D1425"/>
    </row>
    <row r="1426" spans="1:4" x14ac:dyDescent="0.2">
      <c r="A1426"/>
      <c r="B1426"/>
      <c r="C1426"/>
      <c r="D1426"/>
    </row>
    <row r="1427" spans="1:4" x14ac:dyDescent="0.2">
      <c r="A1427"/>
      <c r="B1427"/>
      <c r="C1427"/>
      <c r="D1427"/>
    </row>
    <row r="1428" spans="1:4" x14ac:dyDescent="0.2">
      <c r="A1428"/>
      <c r="B1428"/>
      <c r="C1428"/>
      <c r="D1428"/>
    </row>
    <row r="1429" spans="1:4" x14ac:dyDescent="0.2">
      <c r="A1429"/>
      <c r="B1429"/>
      <c r="C1429"/>
      <c r="D1429"/>
    </row>
    <row r="1430" spans="1:4" x14ac:dyDescent="0.2">
      <c r="A1430"/>
      <c r="B1430"/>
      <c r="C1430"/>
      <c r="D1430"/>
    </row>
    <row r="1431" spans="1:4" x14ac:dyDescent="0.2">
      <c r="A1431"/>
      <c r="B1431"/>
      <c r="C1431"/>
      <c r="D1431"/>
    </row>
    <row r="1432" spans="1:4" x14ac:dyDescent="0.2">
      <c r="A1432"/>
      <c r="B1432"/>
      <c r="C1432"/>
      <c r="D1432"/>
    </row>
    <row r="1433" spans="1:4" x14ac:dyDescent="0.2">
      <c r="A1433"/>
      <c r="B1433"/>
      <c r="C1433"/>
      <c r="D1433"/>
    </row>
    <row r="1434" spans="1:4" x14ac:dyDescent="0.2">
      <c r="A1434"/>
      <c r="B1434"/>
      <c r="C1434"/>
      <c r="D1434"/>
    </row>
    <row r="1435" spans="1:4" x14ac:dyDescent="0.2">
      <c r="A1435"/>
      <c r="B1435"/>
      <c r="C1435"/>
      <c r="D1435"/>
    </row>
    <row r="1436" spans="1:4" x14ac:dyDescent="0.2">
      <c r="A1436"/>
      <c r="B1436"/>
      <c r="C1436"/>
      <c r="D1436"/>
    </row>
    <row r="1437" spans="1:4" x14ac:dyDescent="0.2">
      <c r="A1437"/>
      <c r="B1437"/>
      <c r="C1437"/>
      <c r="D1437"/>
    </row>
    <row r="1438" spans="1:4" x14ac:dyDescent="0.2">
      <c r="A1438"/>
      <c r="B1438"/>
      <c r="C1438"/>
      <c r="D1438"/>
    </row>
    <row r="1439" spans="1:4" x14ac:dyDescent="0.2">
      <c r="A1439"/>
      <c r="B1439"/>
      <c r="C1439"/>
      <c r="D1439"/>
    </row>
    <row r="1440" spans="1:4" x14ac:dyDescent="0.2">
      <c r="A1440"/>
      <c r="B1440"/>
      <c r="C1440"/>
      <c r="D1440"/>
    </row>
    <row r="1441" spans="1:4" x14ac:dyDescent="0.2">
      <c r="A1441"/>
      <c r="B1441"/>
      <c r="C1441"/>
      <c r="D1441"/>
    </row>
    <row r="1442" spans="1:4" x14ac:dyDescent="0.2">
      <c r="A1442"/>
      <c r="B1442"/>
      <c r="C1442"/>
      <c r="D1442"/>
    </row>
    <row r="1443" spans="1:4" x14ac:dyDescent="0.2">
      <c r="A1443"/>
      <c r="B1443"/>
      <c r="C1443"/>
      <c r="D1443"/>
    </row>
    <row r="1444" spans="1:4" x14ac:dyDescent="0.2">
      <c r="A1444"/>
      <c r="B1444"/>
      <c r="C1444"/>
      <c r="D1444"/>
    </row>
    <row r="1445" spans="1:4" x14ac:dyDescent="0.2">
      <c r="A1445"/>
      <c r="B1445"/>
      <c r="C1445"/>
      <c r="D1445"/>
    </row>
    <row r="1446" spans="1:4" x14ac:dyDescent="0.2">
      <c r="A1446"/>
      <c r="B1446"/>
      <c r="C1446"/>
      <c r="D1446"/>
    </row>
    <row r="1447" spans="1:4" x14ac:dyDescent="0.2">
      <c r="A1447"/>
      <c r="B1447"/>
      <c r="C1447"/>
      <c r="D1447"/>
    </row>
    <row r="1448" spans="1:4" x14ac:dyDescent="0.2">
      <c r="A1448"/>
      <c r="B1448"/>
      <c r="C1448"/>
      <c r="D1448"/>
    </row>
    <row r="1449" spans="1:4" x14ac:dyDescent="0.2">
      <c r="A1449"/>
      <c r="B1449"/>
      <c r="C1449"/>
      <c r="D1449"/>
    </row>
    <row r="1450" spans="1:4" x14ac:dyDescent="0.2">
      <c r="A1450"/>
      <c r="B1450"/>
      <c r="C1450"/>
      <c r="D1450"/>
    </row>
    <row r="1451" spans="1:4" x14ac:dyDescent="0.2">
      <c r="A1451"/>
      <c r="B1451"/>
      <c r="C1451"/>
      <c r="D1451"/>
    </row>
    <row r="1452" spans="1:4" x14ac:dyDescent="0.2">
      <c r="A1452"/>
      <c r="B1452"/>
      <c r="C1452"/>
      <c r="D1452"/>
    </row>
    <row r="1453" spans="1:4" x14ac:dyDescent="0.2">
      <c r="A1453"/>
      <c r="B1453"/>
      <c r="C1453"/>
      <c r="D1453"/>
    </row>
    <row r="1454" spans="1:4" x14ac:dyDescent="0.2">
      <c r="A1454"/>
      <c r="B1454"/>
      <c r="C1454"/>
      <c r="D1454"/>
    </row>
    <row r="1455" spans="1:4" x14ac:dyDescent="0.2">
      <c r="A1455"/>
      <c r="B1455"/>
      <c r="C1455"/>
      <c r="D1455"/>
    </row>
    <row r="1456" spans="1:4" x14ac:dyDescent="0.2">
      <c r="A1456"/>
      <c r="B1456"/>
      <c r="C1456"/>
      <c r="D1456"/>
    </row>
    <row r="1457" spans="1:4" x14ac:dyDescent="0.2">
      <c r="A1457"/>
      <c r="B1457"/>
      <c r="C1457"/>
      <c r="D1457"/>
    </row>
    <row r="1458" spans="1:4" x14ac:dyDescent="0.2">
      <c r="A1458"/>
      <c r="B1458"/>
      <c r="C1458"/>
      <c r="D1458"/>
    </row>
    <row r="1459" spans="1:4" x14ac:dyDescent="0.2">
      <c r="A1459"/>
      <c r="B1459"/>
      <c r="C1459"/>
      <c r="D1459"/>
    </row>
    <row r="1460" spans="1:4" x14ac:dyDescent="0.2">
      <c r="A1460"/>
      <c r="B1460"/>
      <c r="C1460"/>
      <c r="D1460"/>
    </row>
    <row r="1461" spans="1:4" x14ac:dyDescent="0.2">
      <c r="A1461"/>
      <c r="B1461"/>
      <c r="C1461"/>
      <c r="D1461"/>
    </row>
    <row r="1462" spans="1:4" x14ac:dyDescent="0.2">
      <c r="A1462"/>
      <c r="B1462"/>
      <c r="C1462"/>
      <c r="D1462"/>
    </row>
    <row r="1463" spans="1:4" x14ac:dyDescent="0.2">
      <c r="A1463"/>
      <c r="B1463"/>
      <c r="C1463"/>
      <c r="D1463"/>
    </row>
    <row r="1464" spans="1:4" x14ac:dyDescent="0.2">
      <c r="A1464"/>
      <c r="B1464"/>
      <c r="C1464"/>
      <c r="D1464"/>
    </row>
    <row r="1465" spans="1:4" x14ac:dyDescent="0.2">
      <c r="A1465"/>
      <c r="B1465"/>
      <c r="C1465"/>
      <c r="D1465"/>
    </row>
    <row r="1466" spans="1:4" x14ac:dyDescent="0.2">
      <c r="A1466"/>
      <c r="B1466"/>
      <c r="C1466"/>
      <c r="D1466"/>
    </row>
    <row r="1467" spans="1:4" x14ac:dyDescent="0.2">
      <c r="A1467"/>
      <c r="B1467"/>
      <c r="C1467"/>
      <c r="D1467"/>
    </row>
    <row r="1468" spans="1:4" x14ac:dyDescent="0.2">
      <c r="A1468"/>
      <c r="B1468"/>
      <c r="C1468"/>
      <c r="D1468"/>
    </row>
    <row r="1469" spans="1:4" x14ac:dyDescent="0.2">
      <c r="A1469"/>
      <c r="B1469"/>
      <c r="C1469"/>
      <c r="D1469"/>
    </row>
    <row r="1470" spans="1:4" x14ac:dyDescent="0.2">
      <c r="A1470"/>
      <c r="B1470"/>
      <c r="C1470"/>
      <c r="D1470"/>
    </row>
    <row r="1471" spans="1:4" x14ac:dyDescent="0.2">
      <c r="A1471"/>
      <c r="B1471"/>
      <c r="C1471"/>
      <c r="D1471"/>
    </row>
    <row r="1472" spans="1:4" x14ac:dyDescent="0.2">
      <c r="A1472"/>
      <c r="B1472"/>
      <c r="C1472"/>
      <c r="D1472"/>
    </row>
    <row r="1473" spans="1:4" x14ac:dyDescent="0.2">
      <c r="A1473"/>
      <c r="B1473"/>
      <c r="C1473"/>
      <c r="D1473"/>
    </row>
    <row r="1474" spans="1:4" x14ac:dyDescent="0.2">
      <c r="A1474"/>
      <c r="B1474"/>
      <c r="C1474"/>
      <c r="D1474"/>
    </row>
    <row r="1475" spans="1:4" x14ac:dyDescent="0.2">
      <c r="A1475"/>
      <c r="B1475"/>
      <c r="C1475"/>
      <c r="D1475"/>
    </row>
    <row r="1476" spans="1:4" x14ac:dyDescent="0.2">
      <c r="A1476"/>
      <c r="B1476"/>
      <c r="C1476"/>
      <c r="D1476"/>
    </row>
    <row r="1477" spans="1:4" x14ac:dyDescent="0.2">
      <c r="A1477"/>
      <c r="B1477"/>
      <c r="C1477"/>
      <c r="D1477"/>
    </row>
    <row r="1478" spans="1:4" x14ac:dyDescent="0.2">
      <c r="A1478"/>
      <c r="B1478"/>
      <c r="C1478"/>
      <c r="D1478"/>
    </row>
    <row r="1479" spans="1:4" x14ac:dyDescent="0.2">
      <c r="A1479"/>
      <c r="B1479"/>
      <c r="C1479"/>
      <c r="D1479"/>
    </row>
    <row r="1480" spans="1:4" x14ac:dyDescent="0.2">
      <c r="A1480"/>
      <c r="B1480"/>
      <c r="C1480"/>
      <c r="D1480"/>
    </row>
    <row r="1481" spans="1:4" x14ac:dyDescent="0.2">
      <c r="A1481"/>
      <c r="B1481"/>
      <c r="C1481"/>
      <c r="D1481"/>
    </row>
    <row r="1482" spans="1:4" x14ac:dyDescent="0.2">
      <c r="A1482"/>
      <c r="B1482"/>
      <c r="C1482"/>
      <c r="D1482"/>
    </row>
    <row r="1483" spans="1:4" x14ac:dyDescent="0.2">
      <c r="A1483"/>
      <c r="B1483"/>
      <c r="C1483"/>
      <c r="D1483"/>
    </row>
    <row r="1484" spans="1:4" x14ac:dyDescent="0.2">
      <c r="A1484"/>
      <c r="B1484"/>
      <c r="C1484"/>
      <c r="D1484"/>
    </row>
    <row r="1485" spans="1:4" x14ac:dyDescent="0.2">
      <c r="A1485"/>
      <c r="B1485"/>
      <c r="C1485"/>
      <c r="D1485"/>
    </row>
    <row r="1486" spans="1:4" x14ac:dyDescent="0.2">
      <c r="A1486"/>
      <c r="B1486"/>
      <c r="C1486"/>
      <c r="D1486"/>
    </row>
    <row r="1487" spans="1:4" x14ac:dyDescent="0.2">
      <c r="A1487"/>
      <c r="B1487"/>
      <c r="C1487"/>
      <c r="D1487"/>
    </row>
    <row r="1488" spans="1:4" x14ac:dyDescent="0.2">
      <c r="A1488"/>
      <c r="B1488"/>
      <c r="C1488"/>
      <c r="D1488"/>
    </row>
    <row r="1489" spans="1:4" x14ac:dyDescent="0.2">
      <c r="A1489"/>
      <c r="B1489"/>
      <c r="C1489"/>
      <c r="D1489"/>
    </row>
    <row r="1490" spans="1:4" x14ac:dyDescent="0.2">
      <c r="A1490"/>
      <c r="B1490"/>
      <c r="C1490"/>
      <c r="D1490"/>
    </row>
    <row r="1491" spans="1:4" x14ac:dyDescent="0.2">
      <c r="A1491"/>
      <c r="B1491"/>
      <c r="C1491"/>
      <c r="D1491"/>
    </row>
    <row r="1492" spans="1:4" x14ac:dyDescent="0.2">
      <c r="A1492"/>
      <c r="B1492"/>
      <c r="C1492"/>
      <c r="D1492"/>
    </row>
    <row r="1493" spans="1:4" x14ac:dyDescent="0.2">
      <c r="A1493"/>
      <c r="B1493"/>
      <c r="C1493"/>
      <c r="D1493"/>
    </row>
    <row r="1494" spans="1:4" x14ac:dyDescent="0.2">
      <c r="A1494"/>
      <c r="B1494"/>
      <c r="C1494"/>
      <c r="D1494"/>
    </row>
    <row r="1495" spans="1:4" x14ac:dyDescent="0.2">
      <c r="A1495"/>
      <c r="B1495"/>
      <c r="C1495"/>
      <c r="D1495"/>
    </row>
    <row r="1496" spans="1:4" x14ac:dyDescent="0.2">
      <c r="A1496"/>
      <c r="B1496"/>
      <c r="C1496"/>
      <c r="D1496"/>
    </row>
    <row r="1497" spans="1:4" x14ac:dyDescent="0.2">
      <c r="A1497"/>
      <c r="B1497"/>
      <c r="C1497"/>
      <c r="D1497"/>
    </row>
    <row r="1498" spans="1:4" x14ac:dyDescent="0.2">
      <c r="A1498"/>
      <c r="B1498"/>
      <c r="C1498"/>
      <c r="D1498"/>
    </row>
    <row r="1499" spans="1:4" x14ac:dyDescent="0.2">
      <c r="A1499"/>
      <c r="B1499"/>
      <c r="C1499"/>
      <c r="D1499"/>
    </row>
    <row r="1500" spans="1:4" x14ac:dyDescent="0.2">
      <c r="A1500"/>
      <c r="B1500"/>
      <c r="C1500"/>
      <c r="D1500"/>
    </row>
    <row r="1501" spans="1:4" x14ac:dyDescent="0.2">
      <c r="A1501"/>
      <c r="B1501"/>
      <c r="C1501"/>
      <c r="D1501"/>
    </row>
    <row r="1502" spans="1:4" x14ac:dyDescent="0.2">
      <c r="A1502"/>
      <c r="B1502"/>
      <c r="C1502"/>
      <c r="D1502"/>
    </row>
    <row r="1503" spans="1:4" x14ac:dyDescent="0.2">
      <c r="A1503"/>
      <c r="B1503"/>
      <c r="C1503"/>
      <c r="D1503"/>
    </row>
    <row r="1504" spans="1:4" x14ac:dyDescent="0.2">
      <c r="A1504"/>
      <c r="B1504"/>
      <c r="C1504"/>
      <c r="D1504"/>
    </row>
    <row r="1505" spans="1:4" x14ac:dyDescent="0.2">
      <c r="A1505"/>
      <c r="B1505"/>
      <c r="C1505"/>
      <c r="D1505"/>
    </row>
    <row r="1506" spans="1:4" x14ac:dyDescent="0.2">
      <c r="A1506"/>
      <c r="B1506"/>
      <c r="C1506"/>
      <c r="D1506"/>
    </row>
    <row r="1507" spans="1:4" x14ac:dyDescent="0.2">
      <c r="A1507"/>
      <c r="B1507"/>
      <c r="C1507"/>
      <c r="D1507"/>
    </row>
    <row r="1508" spans="1:4" x14ac:dyDescent="0.2">
      <c r="A1508"/>
      <c r="B1508"/>
      <c r="C1508"/>
      <c r="D1508"/>
    </row>
    <row r="1509" spans="1:4" x14ac:dyDescent="0.2">
      <c r="A1509"/>
      <c r="B1509"/>
      <c r="C1509"/>
      <c r="D1509"/>
    </row>
    <row r="1510" spans="1:4" x14ac:dyDescent="0.2">
      <c r="A1510"/>
      <c r="B1510"/>
      <c r="C1510"/>
      <c r="D1510"/>
    </row>
    <row r="1511" spans="1:4" x14ac:dyDescent="0.2">
      <c r="A1511"/>
      <c r="B1511"/>
      <c r="C1511"/>
      <c r="D1511"/>
    </row>
    <row r="1512" spans="1:4" x14ac:dyDescent="0.2">
      <c r="A1512"/>
      <c r="B1512"/>
      <c r="C1512"/>
      <c r="D1512"/>
    </row>
    <row r="1513" spans="1:4" x14ac:dyDescent="0.2">
      <c r="A1513"/>
      <c r="B1513"/>
      <c r="C1513"/>
      <c r="D1513"/>
    </row>
    <row r="1514" spans="1:4" x14ac:dyDescent="0.2">
      <c r="A1514"/>
      <c r="B1514"/>
      <c r="C1514"/>
      <c r="D1514"/>
    </row>
    <row r="1515" spans="1:4" x14ac:dyDescent="0.2">
      <c r="A1515"/>
      <c r="B1515"/>
      <c r="C1515"/>
      <c r="D1515"/>
    </row>
    <row r="1516" spans="1:4" x14ac:dyDescent="0.2">
      <c r="A1516"/>
      <c r="B1516"/>
      <c r="C1516"/>
      <c r="D1516"/>
    </row>
    <row r="1517" spans="1:4" x14ac:dyDescent="0.2">
      <c r="A1517"/>
      <c r="B1517"/>
      <c r="C1517"/>
      <c r="D1517"/>
    </row>
    <row r="1518" spans="1:4" x14ac:dyDescent="0.2">
      <c r="A1518"/>
      <c r="B1518"/>
      <c r="C1518"/>
      <c r="D1518"/>
    </row>
    <row r="1519" spans="1:4" x14ac:dyDescent="0.2">
      <c r="A1519"/>
      <c r="B1519"/>
      <c r="C1519"/>
      <c r="D1519"/>
    </row>
    <row r="1520" spans="1:4" x14ac:dyDescent="0.2">
      <c r="A1520"/>
      <c r="B1520"/>
      <c r="C1520"/>
      <c r="D1520"/>
    </row>
    <row r="1521" spans="1:4" x14ac:dyDescent="0.2">
      <c r="A1521"/>
      <c r="B1521"/>
      <c r="C1521"/>
      <c r="D1521"/>
    </row>
    <row r="1522" spans="1:4" x14ac:dyDescent="0.2">
      <c r="A1522"/>
      <c r="B1522"/>
      <c r="C1522"/>
      <c r="D1522"/>
    </row>
    <row r="1523" spans="1:4" x14ac:dyDescent="0.2">
      <c r="A1523"/>
      <c r="B1523"/>
      <c r="C1523"/>
      <c r="D1523"/>
    </row>
    <row r="1524" spans="1:4" x14ac:dyDescent="0.2">
      <c r="A1524"/>
      <c r="B1524"/>
      <c r="C1524"/>
      <c r="D1524"/>
    </row>
    <row r="1525" spans="1:4" x14ac:dyDescent="0.2">
      <c r="A1525"/>
      <c r="B1525"/>
      <c r="C1525"/>
      <c r="D1525"/>
    </row>
    <row r="1526" spans="1:4" x14ac:dyDescent="0.2">
      <c r="A1526"/>
      <c r="B1526"/>
      <c r="C1526"/>
      <c r="D1526"/>
    </row>
    <row r="1527" spans="1:4" x14ac:dyDescent="0.2">
      <c r="A1527"/>
      <c r="B1527"/>
      <c r="C1527"/>
      <c r="D1527"/>
    </row>
    <row r="1528" spans="1:4" x14ac:dyDescent="0.2">
      <c r="A1528"/>
      <c r="B1528"/>
      <c r="C1528"/>
      <c r="D1528"/>
    </row>
    <row r="1529" spans="1:4" x14ac:dyDescent="0.2">
      <c r="A1529"/>
      <c r="B1529"/>
      <c r="C1529"/>
      <c r="D1529"/>
    </row>
    <row r="1530" spans="1:4" x14ac:dyDescent="0.2">
      <c r="A1530"/>
      <c r="B1530"/>
      <c r="C1530"/>
      <c r="D1530"/>
    </row>
    <row r="1531" spans="1:4" x14ac:dyDescent="0.2">
      <c r="A1531"/>
      <c r="B1531"/>
      <c r="C1531"/>
      <c r="D1531"/>
    </row>
    <row r="1532" spans="1:4" x14ac:dyDescent="0.2">
      <c r="A1532"/>
      <c r="B1532"/>
      <c r="C1532"/>
      <c r="D1532"/>
    </row>
    <row r="1533" spans="1:4" x14ac:dyDescent="0.2">
      <c r="A1533"/>
      <c r="B1533"/>
      <c r="C1533"/>
      <c r="D1533"/>
    </row>
    <row r="1534" spans="1:4" x14ac:dyDescent="0.2">
      <c r="A1534"/>
      <c r="B1534"/>
      <c r="C1534"/>
      <c r="D1534"/>
    </row>
    <row r="1535" spans="1:4" x14ac:dyDescent="0.2">
      <c r="A1535"/>
      <c r="B1535"/>
      <c r="C1535"/>
      <c r="D1535"/>
    </row>
    <row r="1536" spans="1:4" x14ac:dyDescent="0.2">
      <c r="A1536"/>
      <c r="B1536"/>
      <c r="C1536"/>
      <c r="D1536"/>
    </row>
    <row r="1537" spans="1:4" x14ac:dyDescent="0.2">
      <c r="A1537"/>
      <c r="B1537"/>
      <c r="C1537"/>
      <c r="D1537"/>
    </row>
    <row r="1538" spans="1:4" x14ac:dyDescent="0.2">
      <c r="A1538"/>
      <c r="B1538"/>
      <c r="C1538"/>
      <c r="D1538"/>
    </row>
    <row r="1539" spans="1:4" x14ac:dyDescent="0.2">
      <c r="A1539"/>
      <c r="B1539"/>
      <c r="C1539"/>
      <c r="D1539"/>
    </row>
    <row r="1540" spans="1:4" x14ac:dyDescent="0.2">
      <c r="A1540"/>
      <c r="B1540"/>
      <c r="C1540"/>
      <c r="D1540"/>
    </row>
    <row r="1541" spans="1:4" x14ac:dyDescent="0.2">
      <c r="A1541"/>
      <c r="B1541"/>
      <c r="C1541"/>
      <c r="D1541"/>
    </row>
    <row r="1542" spans="1:4" x14ac:dyDescent="0.2">
      <c r="A1542"/>
      <c r="B1542"/>
      <c r="C1542"/>
      <c r="D1542"/>
    </row>
    <row r="1543" spans="1:4" x14ac:dyDescent="0.2">
      <c r="A1543"/>
      <c r="B1543"/>
      <c r="C1543"/>
      <c r="D1543"/>
    </row>
    <row r="1544" spans="1:4" x14ac:dyDescent="0.2">
      <c r="A1544"/>
      <c r="B1544"/>
      <c r="C1544"/>
      <c r="D1544"/>
    </row>
    <row r="1545" spans="1:4" x14ac:dyDescent="0.2">
      <c r="A1545"/>
      <c r="B1545"/>
      <c r="C1545"/>
      <c r="D1545"/>
    </row>
    <row r="1546" spans="1:4" x14ac:dyDescent="0.2">
      <c r="A1546"/>
      <c r="B1546"/>
      <c r="C1546"/>
      <c r="D1546"/>
    </row>
    <row r="1547" spans="1:4" x14ac:dyDescent="0.2">
      <c r="A1547"/>
      <c r="B1547"/>
      <c r="C1547"/>
      <c r="D1547"/>
    </row>
    <row r="1548" spans="1:4" x14ac:dyDescent="0.2">
      <c r="A1548"/>
      <c r="B1548"/>
      <c r="C1548"/>
      <c r="D1548"/>
    </row>
    <row r="1549" spans="1:4" x14ac:dyDescent="0.2">
      <c r="A1549"/>
      <c r="B1549"/>
      <c r="C1549"/>
      <c r="D1549"/>
    </row>
    <row r="1550" spans="1:4" x14ac:dyDescent="0.2">
      <c r="A1550"/>
      <c r="B1550"/>
      <c r="C1550"/>
      <c r="D1550"/>
    </row>
    <row r="1551" spans="1:4" x14ac:dyDescent="0.2">
      <c r="A1551"/>
      <c r="B1551"/>
      <c r="C1551"/>
      <c r="D1551"/>
    </row>
    <row r="1552" spans="1:4" x14ac:dyDescent="0.2">
      <c r="A1552"/>
      <c r="B1552"/>
      <c r="C1552"/>
      <c r="D1552"/>
    </row>
    <row r="1553" spans="1:4" x14ac:dyDescent="0.2">
      <c r="A1553"/>
      <c r="B1553"/>
      <c r="C1553"/>
      <c r="D1553"/>
    </row>
    <row r="1554" spans="1:4" x14ac:dyDescent="0.2">
      <c r="A1554"/>
      <c r="B1554"/>
      <c r="C1554"/>
      <c r="D1554"/>
    </row>
    <row r="1555" spans="1:4" x14ac:dyDescent="0.2">
      <c r="A1555"/>
      <c r="B1555"/>
      <c r="C1555"/>
      <c r="D1555"/>
    </row>
    <row r="1556" spans="1:4" x14ac:dyDescent="0.2">
      <c r="A1556"/>
      <c r="B1556"/>
      <c r="C1556"/>
      <c r="D1556"/>
    </row>
    <row r="1557" spans="1:4" x14ac:dyDescent="0.2">
      <c r="A1557"/>
      <c r="B1557"/>
      <c r="C1557"/>
      <c r="D1557"/>
    </row>
    <row r="1558" spans="1:4" x14ac:dyDescent="0.2">
      <c r="A1558"/>
      <c r="B1558"/>
      <c r="C1558"/>
      <c r="D1558"/>
    </row>
    <row r="1559" spans="1:4" x14ac:dyDescent="0.2">
      <c r="A1559"/>
      <c r="B1559"/>
      <c r="C1559"/>
      <c r="D1559"/>
    </row>
    <row r="1560" spans="1:4" x14ac:dyDescent="0.2">
      <c r="A1560"/>
      <c r="B1560"/>
      <c r="C1560"/>
      <c r="D1560"/>
    </row>
    <row r="1561" spans="1:4" x14ac:dyDescent="0.2">
      <c r="A1561"/>
      <c r="B1561"/>
      <c r="C1561"/>
      <c r="D1561"/>
    </row>
    <row r="1562" spans="1:4" x14ac:dyDescent="0.2">
      <c r="A1562"/>
      <c r="B1562"/>
      <c r="C1562"/>
      <c r="D1562"/>
    </row>
    <row r="1563" spans="1:4" x14ac:dyDescent="0.2">
      <c r="A1563"/>
      <c r="B1563"/>
      <c r="C1563"/>
      <c r="D1563"/>
    </row>
    <row r="1564" spans="1:4" x14ac:dyDescent="0.2">
      <c r="A1564"/>
      <c r="B1564"/>
      <c r="C1564"/>
      <c r="D1564"/>
    </row>
    <row r="1565" spans="1:4" x14ac:dyDescent="0.2">
      <c r="A1565"/>
      <c r="B1565"/>
      <c r="C1565"/>
      <c r="D1565"/>
    </row>
    <row r="1566" spans="1:4" x14ac:dyDescent="0.2">
      <c r="A1566"/>
      <c r="B1566"/>
      <c r="C1566"/>
      <c r="D1566"/>
    </row>
    <row r="1567" spans="1:4" x14ac:dyDescent="0.2">
      <c r="A1567"/>
      <c r="B1567"/>
      <c r="C1567"/>
      <c r="D1567"/>
    </row>
    <row r="1568" spans="1:4" x14ac:dyDescent="0.2">
      <c r="A1568"/>
      <c r="B1568"/>
      <c r="C1568"/>
      <c r="D1568"/>
    </row>
    <row r="1569" spans="1:4" x14ac:dyDescent="0.2">
      <c r="A1569"/>
      <c r="B1569"/>
      <c r="C1569"/>
      <c r="D1569"/>
    </row>
    <row r="1570" spans="1:4" x14ac:dyDescent="0.2">
      <c r="A1570"/>
      <c r="B1570"/>
      <c r="C1570"/>
      <c r="D1570"/>
    </row>
    <row r="1571" spans="1:4" x14ac:dyDescent="0.2">
      <c r="A1571"/>
      <c r="B1571"/>
      <c r="C1571"/>
      <c r="D1571"/>
    </row>
    <row r="1572" spans="1:4" x14ac:dyDescent="0.2">
      <c r="A1572"/>
      <c r="B1572"/>
      <c r="C1572"/>
      <c r="D1572"/>
    </row>
    <row r="1573" spans="1:4" x14ac:dyDescent="0.2">
      <c r="A1573"/>
      <c r="B1573"/>
      <c r="C1573"/>
      <c r="D1573"/>
    </row>
    <row r="1574" spans="1:4" x14ac:dyDescent="0.2">
      <c r="A1574"/>
      <c r="B1574"/>
      <c r="C1574"/>
      <c r="D1574"/>
    </row>
    <row r="1575" spans="1:4" x14ac:dyDescent="0.2">
      <c r="A1575"/>
      <c r="B1575"/>
      <c r="C1575"/>
      <c r="D1575"/>
    </row>
    <row r="1576" spans="1:4" x14ac:dyDescent="0.2">
      <c r="A1576"/>
      <c r="B1576"/>
      <c r="C1576"/>
      <c r="D1576"/>
    </row>
    <row r="1577" spans="1:4" x14ac:dyDescent="0.2">
      <c r="A1577"/>
      <c r="B1577"/>
      <c r="C1577"/>
      <c r="D1577"/>
    </row>
    <row r="1578" spans="1:4" x14ac:dyDescent="0.2">
      <c r="A1578"/>
      <c r="B1578"/>
      <c r="C1578"/>
      <c r="D1578"/>
    </row>
    <row r="1579" spans="1:4" x14ac:dyDescent="0.2">
      <c r="A1579"/>
      <c r="B1579"/>
      <c r="C1579"/>
      <c r="D1579"/>
    </row>
  </sheetData>
  <autoFilter ref="A391:B391" xr:uid="{15A6E268-F631-6A46-AD12-E52490717A7D}">
    <sortState xmlns:xlrd2="http://schemas.microsoft.com/office/spreadsheetml/2017/richdata2" ref="A392:B395">
      <sortCondition descending="1" ref="B391:B395"/>
    </sortState>
  </autoFilter>
  <mergeCells count="1">
    <mergeCell ref="B402:D402"/>
  </mergeCells>
  <pageMargins left="0.7" right="0.7" top="0.75" bottom="0.75" header="0.3" footer="0.3"/>
  <ignoredErrors>
    <ignoredError sqref="D386" formula="1"/>
  </ignoredErrors>
  <drawing r:id="rId15"/>
  <tableParts count="2">
    <tablePart r:id="rId16"/>
    <tablePart r:id="rId17"/>
  </tableParts>
  <extLst>
    <ext xmlns:x14="http://schemas.microsoft.com/office/spreadsheetml/2009/9/main" uri="{A8765BA9-456A-4dab-B4F3-ACF838C121DE}">
      <x14:slicerList>
        <x14:slicer r:id="rId1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369E-D8C4-4C49-B195-CDA2FD776863}">
  <sheetPr>
    <tabColor rgb="FF002060"/>
  </sheetPr>
  <dimension ref="A1"/>
  <sheetViews>
    <sheetView showGridLines="0" topLeftCell="A319" workbookViewId="0">
      <selection activeCell="O339" sqref="O339"/>
    </sheetView>
  </sheetViews>
  <sheetFormatPr baseColWidth="10" defaultRowHeight="1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4B11B-85F3-5446-97CA-397987183DF3}">
  <sheetPr>
    <tabColor rgb="FF002060"/>
  </sheetPr>
  <dimension ref="A1"/>
  <sheetViews>
    <sheetView showGridLines="0" topLeftCell="A55" workbookViewId="0">
      <selection activeCell="M66" sqref="M66"/>
    </sheetView>
  </sheetViews>
  <sheetFormatPr baseColWidth="10" defaultRowHeight="1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6 n t k W E z X f D K l A A A A 9 g A A A B I A A A B D b 2 5 m a W c v U G F j a 2 F n Z S 5 4 b W y F j 8 0 K g k A c x F 9 F 9 u 5 + G E T J 3 / X Q K U g I i u i 6 r J s u 6 h r u 2 v p u H X q k X i G j r G 4 d Z + Y 3 M H O / 3 i A d m j q 4 q M 7 q 1 i S I Y Y o C Z W S b a 1 M k q H e n c I F S D l s h K 1 G o Y I S N j Q e r E 1 Q 6 d 4 4 J 8 d 5 j P 8 N t V 5 C I U k a O 2 W Y n S 9 W I U B v r h J E K f V r 5 / x b i c H i N 4 R F m E c N s v s Q U y G R C p s 0 X G H P 6 T H 9 M W P W 1 6 z v F t Q v X e y C T B P L + w B 9 Q S w M E F A A A C A g A 6 n t k W C i K R 7 g O A A A A E Q A A A B M A A A B G b 3 J t d W x h c y 9 T Z W N 0 a W 9 u M S 5 t K 0 5 N L s n M z 1 M I h t C G 1 g B Q S w M E F A A A C A g A 6 n t k 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D q e 2 R Y T N d 8 M q U A A A D 2 A A A A E g A A A A A A A A A A A A A A p A E A A A A A Q 2 9 u Z m l n L 1 B h Y 2 t h Z 2 U u e G 1 s U E s B A h Q D F A A A C A g A 6 n t k W C i K R 7 g O A A A A E Q A A A B M A A A A A A A A A A A A A A K Q B 1 Q A A A E Z v c m 1 1 b G F z L 1 N l Y 3 R p b 2 4 x L m 1 Q S w E C F A M U A A A I C A D q e 2 R Y D 8 r p q 6 Q A A A D p A A A A E w A A A A A A A A A A A A A A p A 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A Q A A A A A A A K o 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C 9 J d G V t c z 4 8 L 0 x v Y 2 F s U G F j a 2 F n Z U 1 l d G F k Y X R h R m l s Z T 4 W A A A A U E s F B g A A A A A A A A A A A A A A A A A A A A A A A P w C A A A w g g L 4 B g k q h k i G 9 w 0 B B w O g g g L p M I I C 5 Q I B A D G C A m A w g g J c A g E A M E Q w N z E 1 M D M G A 1 U E A x M s T W l j c m 9 z b 2 Z 0 L k 9 m Z m l j Z S 5 F e G N l b C 5 Q c m 9 0 Z W N 0 Z W R E Y X R h U 2 V y d m l j Z X M C C Q D D a 8 j 2 B g w N G j A N B g k q h k i G 9 w 0 B A Q E F A A S C A g A W V X + 8 T B S y f q 2 I P N V O S S x 7 n X I / 4 O X z m t G x 0 z + 8 3 5 3 e + d + K K a 8 y U k C O X O g W L d z + 3 3 S W v 8 n F Y 4 F f B j w V U u 4 J X Z C Z b x M W G R d / J 6 i k U Y z H q R B S 1 5 v Q h b N C F i t i t I J p 6 8 O 2 k G X S A g b H Q C 9 Y 7 m l u f F S J + B c S b 3 5 8 6 Y q h D M E p 4 2 Y K / X e 2 N T S X P P U 5 G m 5 3 R E 6 B 9 0 5 L A 3 x W L y r + l 8 i n 9 y t O s M H T q V + i A / B j o 5 V J Z B k n U + U 5 i 1 5 x U a u k P 5 8 u p 1 q i 1 t H W 1 J 9 C z j K B X 9 Z M d e G E p p y n n 3 j C f w S F M j Q y t v l R R d v m G p + B B g F k e 1 l 7 + Q C K S Z Z 4 j z i X J v E C m W O d K + y Y 8 s n J s N a m o m I K z 7 z e k g f Q Z i 4 f m S v 9 / D N S d o w Q w c F U A l 5 0 1 O e a w Y G w 1 7 h 0 f H X o 6 8 T 1 w 3 2 u V J v W q O 1 R 3 e u k D i R 2 2 h X U 5 F A g + + z 1 7 3 B M 6 i y r I q Z v c a U q H m O 9 b s l j E 9 V q 1 q X r 2 L z i I 9 q I A P U z 1 F I A o s m D R w 4 5 9 9 9 o 7 I E B c A 2 E c S A s g q / 7 8 Q J X 8 U w Y M h d Z + 5 1 E g V A C s g R w Q 8 u l D N G T a H k L E J r n T 1 9 J X 1 H J o 4 v Y c v C Q n A s X f 4 P 8 1 K P O 2 0 U t + 7 2 F Z O g F C v C r N T c Y y g f 3 o e Z e K L 6 I J E H 2 y Q U W o v t v e N 4 U A m P A r L 7 t b R Q B j G m O B 1 e M o 1 M v a R R y G h Q U 1 t 2 C v W M y t Y k / H q C W 2 t k l a p J a b 8 t 4 T v M r W l l T i T B 8 B g k q h k i G 9 w 0 B B w E w H Q Y J Y I Z I A W U D B A E q B B B / I 2 W O c e G e 9 S M Y 7 + w Y K t z 0 g F B z X O F c F c m 5 Q v z V z C s j z t g p p 3 v 3 A N f X u t F 9 F 5 K u D W h s y 5 G y z o t N / G 1 X f M U a I u d J h J k 1 K G M 3 Z t 4 3 y p 6 l 7 4 K C c j m x n g 0 w e A C w G j h 5 A B O 1 2 i a q K Q = = < / D a t a M a s h u p > 
</file>

<file path=customXml/itemProps1.xml><?xml version="1.0" encoding="utf-8"?>
<ds:datastoreItem xmlns:ds="http://schemas.openxmlformats.org/officeDocument/2006/customXml" ds:itemID="{AD45C84D-17A2-FB4F-98DF-BA86A0E6F9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GDP_Approaches</vt:lpstr>
      <vt:lpstr>Export_Eurostat</vt:lpstr>
      <vt:lpstr>Export_Eurostat_I</vt:lpstr>
      <vt:lpstr>Export_US_BEA</vt:lpstr>
      <vt:lpstr>Export_US_BEA_I</vt:lpstr>
      <vt:lpstr>US_EU_DB</vt:lpstr>
      <vt:lpstr>EU_US_Report</vt:lpstr>
      <vt:lpstr>Charts</vt:lpstr>
      <vt:lpstr>Summary charts</vt:lpstr>
      <vt:lpstr>Correlations Report</vt:lpstr>
      <vt:lpstr>Correlations_Charts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Lorenzo Mazzolli</cp:lastModifiedBy>
  <dcterms:created xsi:type="dcterms:W3CDTF">2024-02-24T19:30:52Z</dcterms:created>
  <dcterms:modified xsi:type="dcterms:W3CDTF">2025-02-13T13:03:31Z</dcterms:modified>
</cp:coreProperties>
</file>