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ou\Box Sync\PhD work\Paper 2 - Mapping materials demand for high penetration of EVs, challenges and opportunities\Python script\"/>
    </mc:Choice>
  </mc:AlternateContent>
  <xr:revisionPtr revIDLastSave="0" documentId="13_ncr:1_{A979AEAC-ACB6-464C-BABD-D0A5BC624C5B}" xr6:coauthVersionLast="47" xr6:coauthVersionMax="47" xr10:uidLastSave="{00000000-0000-0000-0000-000000000000}"/>
  <bookViews>
    <workbookView xWindow="1935" yWindow="9180" windowWidth="23100" windowHeight="11835" xr2:uid="{673658B5-DEB4-4CB2-A46C-382C52756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" l="1"/>
  <c r="J42" i="1"/>
  <c r="K41" i="1"/>
  <c r="J41" i="1"/>
  <c r="K40" i="1"/>
  <c r="J40" i="1"/>
  <c r="K39" i="1"/>
  <c r="K38" i="1"/>
  <c r="K37" i="1"/>
  <c r="K36" i="1"/>
  <c r="K35" i="1"/>
  <c r="K28" i="1"/>
  <c r="J28" i="1"/>
  <c r="I36" i="1"/>
  <c r="I37" i="1" s="1"/>
  <c r="I38" i="1" s="1"/>
  <c r="I39" i="1" s="1"/>
  <c r="D18" i="1" l="1"/>
  <c r="D17" i="1"/>
  <c r="D16" i="1"/>
  <c r="C18" i="1"/>
  <c r="C17" i="1"/>
  <c r="C16" i="1"/>
  <c r="D13" i="1"/>
  <c r="C13" i="1"/>
  <c r="D11" i="1"/>
  <c r="C11" i="1"/>
  <c r="B7" i="1"/>
  <c r="B8" i="1" s="1"/>
  <c r="B9" i="1" s="1"/>
  <c r="B10" i="1" s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<sst xmlns="http://schemas.openxmlformats.org/spreadsheetml/2006/main" count="32" uniqueCount="18">
  <si>
    <t>Source</t>
  </si>
  <si>
    <t>Li (in kt)</t>
  </si>
  <si>
    <t>Co (in kt)</t>
  </si>
  <si>
    <t>Baars et al., 2020</t>
  </si>
  <si>
    <t>Li and Co a tale of 2 commodities</t>
  </si>
  <si>
    <t>Reference year</t>
  </si>
  <si>
    <t>Li and Co a tale of 2 commodities - Base</t>
  </si>
  <si>
    <t>Li and Co a tale of 2 commodities - Aggressive</t>
  </si>
  <si>
    <t xml:space="preserve">Demand forecasts for key raw materials in LIBs </t>
  </si>
  <si>
    <t>Fu et al., 2020 - Perspectives on Co supply through 2030</t>
  </si>
  <si>
    <t>Xu et al., 2020 - NCX scenario</t>
  </si>
  <si>
    <t>Xu et al., 2020 - LFP scenario</t>
  </si>
  <si>
    <t>Xu et al., 2020 - Li-S/air scenario</t>
  </si>
  <si>
    <t>IEA Clean Energy transitions - SDS</t>
  </si>
  <si>
    <t>IEA Clean Energy transitions - STEPS</t>
  </si>
  <si>
    <t>Li</t>
  </si>
  <si>
    <t>Co</t>
  </si>
  <si>
    <t>Fu et al.,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</si>
</sst>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Sheet1!$J$26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Sheet1!$H$27:$I$42</c:f>
              <c:multiLvlStrCache>
                <c:ptCount val="16"/>
                <c:lvl>
                  <c:pt idx="0">
                    <c:v>Li and Co a tale of 2 commodities - Base</c:v>
                  </c:pt>
                  <c:pt idx="1">
                    <c:v>Li and Co a tale of 2 commodities - Aggressive</c:v>
                  </c:pt>
                  <c:pt idx="2">
                    <c:v>Fu et al., 2020</c:v>
                  </c:pt>
                  <c:pt idx="3">
                    <c:v>Fu et al., 2020</c:v>
                  </c:pt>
                  <c:pt idx="4">
                    <c:v>IEA Clean Energy transitions - STEPS</c:v>
                  </c:pt>
                  <c:pt idx="5">
                    <c:v>IEA Clean Energy transitions - SDS</c:v>
                  </c:pt>
                  <c:pt idx="6">
                    <c:v>IEA Clean Energy transitions - STEPS</c:v>
                  </c:pt>
                  <c:pt idx="7">
                    <c:v>IEA Clean Energy transitions - SDS</c:v>
                  </c:pt>
                  <c:pt idx="8">
                    <c:v>Baars et al., 2020</c:v>
                  </c:pt>
                  <c:pt idx="9">
                    <c:v>Baars et al., 2020</c:v>
                  </c:pt>
                  <c:pt idx="10">
                    <c:v>Baars et al., 2020</c:v>
                  </c:pt>
                  <c:pt idx="11">
                    <c:v>Baars et al., 2020</c:v>
                  </c:pt>
                  <c:pt idx="12">
                    <c:v>Baars et al., 2020</c:v>
                  </c:pt>
                  <c:pt idx="13">
                    <c:v>Xu et al., 2020 - NCX scenario</c:v>
                  </c:pt>
                  <c:pt idx="14">
                    <c:v>Xu et al., 2020 - LFP scenario</c:v>
                  </c:pt>
                  <c:pt idx="15">
                    <c:v>Xu et al., 2020 - Li-S/air scenario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6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Sheet1!$J$27:$J$42</c:f>
              <c:numCache>
                <c:formatCode>General</c:formatCode>
                <c:ptCount val="16"/>
                <c:pt idx="0">
                  <c:v>509</c:v>
                </c:pt>
                <c:pt idx="1">
                  <c:v>733</c:v>
                </c:pt>
                <c:pt idx="4">
                  <c:v>141</c:v>
                </c:pt>
                <c:pt idx="5">
                  <c:v>340</c:v>
                </c:pt>
                <c:pt idx="6">
                  <c:v>241</c:v>
                </c:pt>
                <c:pt idx="7">
                  <c:v>851</c:v>
                </c:pt>
                <c:pt idx="13">
                  <c:v>1330</c:v>
                </c:pt>
                <c:pt idx="14">
                  <c:v>1260</c:v>
                </c:pt>
                <c:pt idx="15">
                  <c:v>1570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F-428E-995C-87814387AA35}"/>
            </c:ext>
          </c:extLst>
        </c:ser>
        <c:ser>
          <c:idx val="1"/>
          <c:order val="1"/>
          <c:tx>
            <c:strRef>
              <c:f>Sheet1!$K$26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Sheet1!$H$27:$I$42</c:f>
              <c:multiLvlStrCache>
                <c:ptCount val="16"/>
                <c:lvl>
                  <c:pt idx="0">
                    <c:v>Li and Co a tale of 2 commodities - Base</c:v>
                  </c:pt>
                  <c:pt idx="1">
                    <c:v>Li and Co a tale of 2 commodities - Aggressive</c:v>
                  </c:pt>
                  <c:pt idx="2">
                    <c:v>Fu et al., 2020</c:v>
                  </c:pt>
                  <c:pt idx="3">
                    <c:v>Fu et al., 2020</c:v>
                  </c:pt>
                  <c:pt idx="4">
                    <c:v>IEA Clean Energy transitions - STEPS</c:v>
                  </c:pt>
                  <c:pt idx="5">
                    <c:v>IEA Clean Energy transitions - SDS</c:v>
                  </c:pt>
                  <c:pt idx="6">
                    <c:v>IEA Clean Energy transitions - STEPS</c:v>
                  </c:pt>
                  <c:pt idx="7">
                    <c:v>IEA Clean Energy transitions - SDS</c:v>
                  </c:pt>
                  <c:pt idx="8">
                    <c:v>Baars et al., 2020</c:v>
                  </c:pt>
                  <c:pt idx="9">
                    <c:v>Baars et al., 2020</c:v>
                  </c:pt>
                  <c:pt idx="10">
                    <c:v>Baars et al., 2020</c:v>
                  </c:pt>
                  <c:pt idx="11">
                    <c:v>Baars et al., 2020</c:v>
                  </c:pt>
                  <c:pt idx="12">
                    <c:v>Baars et al., 2020</c:v>
                  </c:pt>
                  <c:pt idx="13">
                    <c:v>Xu et al., 2020 - NCX scenario</c:v>
                  </c:pt>
                  <c:pt idx="14">
                    <c:v>Xu et al., 2020 - LFP scenario</c:v>
                  </c:pt>
                  <c:pt idx="15">
                    <c:v>Xu et al., 2020 - Li-S/air scenario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6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Sheet1!$K$27:$K$42</c:f>
              <c:numCache>
                <c:formatCode>General</c:formatCode>
                <c:ptCount val="16"/>
                <c:pt idx="0">
                  <c:v>117</c:v>
                </c:pt>
                <c:pt idx="1">
                  <c:v>166</c:v>
                </c:pt>
                <c:pt idx="2">
                  <c:v>115</c:v>
                </c:pt>
                <c:pt idx="3">
                  <c:v>250</c:v>
                </c:pt>
                <c:pt idx="4">
                  <c:v>100</c:v>
                </c:pt>
                <c:pt idx="5">
                  <c:v>227</c:v>
                </c:pt>
                <c:pt idx="6">
                  <c:v>114</c:v>
                </c:pt>
                <c:pt idx="7">
                  <c:v>440</c:v>
                </c:pt>
                <c:pt idx="8">
                  <c:v>57</c:v>
                </c:pt>
                <c:pt idx="9">
                  <c:v>6</c:v>
                </c:pt>
                <c:pt idx="10">
                  <c:v>30</c:v>
                </c:pt>
                <c:pt idx="11">
                  <c:v>88</c:v>
                </c:pt>
                <c:pt idx="12">
                  <c:v>57</c:v>
                </c:pt>
                <c:pt idx="13">
                  <c:v>1250</c:v>
                </c:pt>
                <c:pt idx="14">
                  <c:v>510</c:v>
                </c:pt>
                <c:pt idx="1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F-428E-995C-87814387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423992"/>
        <c:axId val="802428256"/>
      </c:barChart>
      <c:catAx>
        <c:axId val="8024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28256"/>
        <c:crosses val="autoZero"/>
        <c:auto val="1"/>
        <c:lblAlgn val="ctr"/>
        <c:lblOffset val="100"/>
        <c:noMultiLvlLbl val="0"/>
      </c:catAx>
      <c:valAx>
        <c:axId val="802428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 material</a:t>
                </a:r>
                <a:r>
                  <a:rPr lang="en-US" baseline="0"/>
                  <a:t> demand [kt/yr]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592281</xdr:colOff>
      <xdr:row>0</xdr:row>
      <xdr:rowOff>69273</xdr:rowOff>
    </xdr:from>
    <xdr:to>
      <xdr:col>39</xdr:col>
      <xdr:colOff>268432</xdr:colOff>
      <xdr:row>36</xdr:row>
      <xdr:rowOff>35936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5BE77-9A47-4514-ADEF-A7709A468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A849-2BE9-44E0-81E7-5A0618D56AB7}">
  <dimension ref="A3:K42"/>
  <sheetViews>
    <sheetView tabSelected="1" topLeftCell="A17" zoomScale="85" zoomScaleNormal="85" workbookViewId="0">
      <selection activeCell="F32" sqref="F32"/>
    </sheetView>
  </sheetViews>
  <sheetFormatPr defaultRowHeight="15" x14ac:dyDescent="0.25"/>
  <cols>
    <col min="2" max="2" width="30.5703125" bestFit="1" customWidth="1"/>
    <col min="3" max="3" width="8.140625" bestFit="1" customWidth="1"/>
    <col min="4" max="4" width="9" bestFit="1" customWidth="1"/>
    <col min="6" max="6" width="14.5703125" bestFit="1" customWidth="1"/>
  </cols>
  <sheetData>
    <row r="3" spans="1:6" x14ac:dyDescent="0.25">
      <c r="A3" t="s">
        <v>8</v>
      </c>
    </row>
    <row r="5" spans="1:6" x14ac:dyDescent="0.25">
      <c r="B5" s="1" t="s">
        <v>0</v>
      </c>
      <c r="C5" s="1" t="s">
        <v>1</v>
      </c>
      <c r="D5" s="1" t="s">
        <v>2</v>
      </c>
      <c r="F5" s="1" t="s">
        <v>5</v>
      </c>
    </row>
    <row r="6" spans="1:6" x14ac:dyDescent="0.25">
      <c r="B6" t="s">
        <v>3</v>
      </c>
      <c r="D6">
        <f>39+18</f>
        <v>57</v>
      </c>
      <c r="F6">
        <v>2050</v>
      </c>
    </row>
    <row r="7" spans="1:6" x14ac:dyDescent="0.25">
      <c r="B7" t="str">
        <f>B6</f>
        <v>Baars et al., 2020</v>
      </c>
      <c r="D7">
        <f>6</f>
        <v>6</v>
      </c>
      <c r="F7">
        <v>2050</v>
      </c>
    </row>
    <row r="8" spans="1:6" x14ac:dyDescent="0.25">
      <c r="B8" t="str">
        <f t="shared" ref="B8:B10" si="0">B7</f>
        <v>Baars et al., 2020</v>
      </c>
      <c r="D8">
        <f>30</f>
        <v>30</v>
      </c>
      <c r="F8">
        <v>2050</v>
      </c>
    </row>
    <row r="9" spans="1:6" x14ac:dyDescent="0.25">
      <c r="B9" t="str">
        <f t="shared" si="0"/>
        <v>Baars et al., 2020</v>
      </c>
      <c r="D9">
        <f>50+35+3</f>
        <v>88</v>
      </c>
      <c r="F9">
        <v>2050</v>
      </c>
    </row>
    <row r="10" spans="1:6" x14ac:dyDescent="0.25">
      <c r="B10" t="str">
        <f t="shared" si="0"/>
        <v>Baars et al., 2020</v>
      </c>
      <c r="D10">
        <f>25+32</f>
        <v>57</v>
      </c>
      <c r="F10">
        <v>2050</v>
      </c>
    </row>
    <row r="11" spans="1:6" x14ac:dyDescent="0.25">
      <c r="B11" t="s">
        <v>4</v>
      </c>
      <c r="C11">
        <f>669*0.76</f>
        <v>508.44</v>
      </c>
      <c r="D11">
        <f>222*0.53</f>
        <v>117.66000000000001</v>
      </c>
      <c r="F11">
        <v>2025</v>
      </c>
    </row>
    <row r="12" spans="1:6" x14ac:dyDescent="0.25">
      <c r="B12" t="s">
        <v>6</v>
      </c>
      <c r="C12">
        <v>509</v>
      </c>
      <c r="D12">
        <v>117</v>
      </c>
      <c r="F12">
        <v>2025</v>
      </c>
    </row>
    <row r="13" spans="1:6" x14ac:dyDescent="0.25">
      <c r="B13" t="s">
        <v>7</v>
      </c>
      <c r="C13">
        <f>509+224</f>
        <v>733</v>
      </c>
      <c r="D13">
        <f>117+49</f>
        <v>166</v>
      </c>
      <c r="F13">
        <v>2025</v>
      </c>
    </row>
    <row r="14" spans="1:6" x14ac:dyDescent="0.25">
      <c r="B14" t="s">
        <v>9</v>
      </c>
      <c r="D14">
        <v>115</v>
      </c>
      <c r="F14">
        <v>2030</v>
      </c>
    </row>
    <row r="15" spans="1:6" x14ac:dyDescent="0.25">
      <c r="B15" t="s">
        <v>9</v>
      </c>
      <c r="D15">
        <v>250</v>
      </c>
      <c r="F15">
        <v>2030</v>
      </c>
    </row>
    <row r="16" spans="1:6" x14ac:dyDescent="0.25">
      <c r="B16" t="s">
        <v>10</v>
      </c>
      <c r="C16">
        <f>1.33*1000</f>
        <v>1330</v>
      </c>
      <c r="D16">
        <f>1.25*1000</f>
        <v>1250</v>
      </c>
      <c r="F16">
        <v>2050</v>
      </c>
    </row>
    <row r="17" spans="2:11" x14ac:dyDescent="0.25">
      <c r="B17" t="s">
        <v>11</v>
      </c>
      <c r="C17">
        <f>1.26*1000</f>
        <v>1260</v>
      </c>
      <c r="D17">
        <f>0.51*1000</f>
        <v>510</v>
      </c>
      <c r="F17">
        <v>2050</v>
      </c>
    </row>
    <row r="18" spans="2:11" x14ac:dyDescent="0.25">
      <c r="B18" t="s">
        <v>12</v>
      </c>
      <c r="C18">
        <f>1.57*1000</f>
        <v>1570</v>
      </c>
      <c r="D18">
        <f>0.5*1000</f>
        <v>500</v>
      </c>
      <c r="F18">
        <v>2050</v>
      </c>
    </row>
    <row r="19" spans="2:11" x14ac:dyDescent="0.25">
      <c r="B19" t="s">
        <v>14</v>
      </c>
      <c r="C19">
        <v>141</v>
      </c>
      <c r="D19">
        <v>100</v>
      </c>
      <c r="F19">
        <v>2030</v>
      </c>
    </row>
    <row r="20" spans="2:11" x14ac:dyDescent="0.25">
      <c r="B20" t="s">
        <v>13</v>
      </c>
      <c r="C20">
        <v>340</v>
      </c>
      <c r="D20">
        <v>227</v>
      </c>
      <c r="F20">
        <v>2030</v>
      </c>
    </row>
    <row r="21" spans="2:11" x14ac:dyDescent="0.25">
      <c r="B21" t="s">
        <v>14</v>
      </c>
      <c r="C21">
        <v>241</v>
      </c>
      <c r="D21">
        <v>114</v>
      </c>
      <c r="F21">
        <v>2040</v>
      </c>
    </row>
    <row r="22" spans="2:11" x14ac:dyDescent="0.25">
      <c r="B22" t="s">
        <v>13</v>
      </c>
      <c r="C22">
        <v>851</v>
      </c>
      <c r="D22">
        <v>440</v>
      </c>
      <c r="F22">
        <v>2040</v>
      </c>
    </row>
    <row r="26" spans="2:11" x14ac:dyDescent="0.25">
      <c r="J26" t="s">
        <v>15</v>
      </c>
      <c r="K26" t="s">
        <v>16</v>
      </c>
    </row>
    <row r="27" spans="2:11" x14ac:dyDescent="0.25">
      <c r="H27" s="2">
        <v>2025</v>
      </c>
      <c r="I27" t="s">
        <v>6</v>
      </c>
      <c r="J27">
        <v>509</v>
      </c>
      <c r="K27">
        <v>117</v>
      </c>
    </row>
    <row r="28" spans="2:11" x14ac:dyDescent="0.25">
      <c r="H28" s="2"/>
      <c r="I28" t="s">
        <v>7</v>
      </c>
      <c r="J28">
        <f>509+224</f>
        <v>733</v>
      </c>
      <c r="K28">
        <f>117+49</f>
        <v>166</v>
      </c>
    </row>
    <row r="29" spans="2:11" x14ac:dyDescent="0.25">
      <c r="H29" s="2">
        <v>2030</v>
      </c>
      <c r="I29" t="s">
        <v>17</v>
      </c>
      <c r="K29">
        <v>115</v>
      </c>
    </row>
    <row r="30" spans="2:11" x14ac:dyDescent="0.25">
      <c r="H30" s="2"/>
      <c r="I30" t="s">
        <v>17</v>
      </c>
      <c r="K30">
        <v>250</v>
      </c>
    </row>
    <row r="31" spans="2:11" x14ac:dyDescent="0.25">
      <c r="H31" s="2"/>
      <c r="I31" t="s">
        <v>14</v>
      </c>
      <c r="J31">
        <v>141</v>
      </c>
      <c r="K31">
        <v>100</v>
      </c>
    </row>
    <row r="32" spans="2:11" x14ac:dyDescent="0.25">
      <c r="H32" s="2"/>
      <c r="I32" t="s">
        <v>13</v>
      </c>
      <c r="J32">
        <v>340</v>
      </c>
      <c r="K32">
        <v>227</v>
      </c>
    </row>
    <row r="33" spans="8:11" x14ac:dyDescent="0.25">
      <c r="H33" s="2">
        <v>2040</v>
      </c>
      <c r="I33" t="s">
        <v>14</v>
      </c>
      <c r="J33">
        <v>241</v>
      </c>
      <c r="K33">
        <v>114</v>
      </c>
    </row>
    <row r="34" spans="8:11" x14ac:dyDescent="0.25">
      <c r="H34" s="2"/>
      <c r="I34" t="s">
        <v>13</v>
      </c>
      <c r="J34">
        <v>851</v>
      </c>
      <c r="K34">
        <v>440</v>
      </c>
    </row>
    <row r="35" spans="8:11" x14ac:dyDescent="0.25">
      <c r="H35" s="2">
        <v>2050</v>
      </c>
      <c r="I35" t="s">
        <v>3</v>
      </c>
      <c r="K35">
        <f>39+18</f>
        <v>57</v>
      </c>
    </row>
    <row r="36" spans="8:11" x14ac:dyDescent="0.25">
      <c r="H36" s="2"/>
      <c r="I36" t="str">
        <f>I35</f>
        <v>Baars et al., 2020</v>
      </c>
      <c r="K36">
        <f>6</f>
        <v>6</v>
      </c>
    </row>
    <row r="37" spans="8:11" x14ac:dyDescent="0.25">
      <c r="H37" s="2"/>
      <c r="I37" t="str">
        <f t="shared" ref="I37:I39" si="1">I36</f>
        <v>Baars et al., 2020</v>
      </c>
      <c r="K37">
        <f>30</f>
        <v>30</v>
      </c>
    </row>
    <row r="38" spans="8:11" x14ac:dyDescent="0.25">
      <c r="H38" s="2"/>
      <c r="I38" t="str">
        <f t="shared" si="1"/>
        <v>Baars et al., 2020</v>
      </c>
      <c r="K38">
        <f>50+35+3</f>
        <v>88</v>
      </c>
    </row>
    <row r="39" spans="8:11" x14ac:dyDescent="0.25">
      <c r="H39" s="2"/>
      <c r="I39" t="str">
        <f t="shared" si="1"/>
        <v>Baars et al., 2020</v>
      </c>
      <c r="K39">
        <f>25+32</f>
        <v>57</v>
      </c>
    </row>
    <row r="40" spans="8:11" x14ac:dyDescent="0.25">
      <c r="H40" s="2"/>
      <c r="I40" t="s">
        <v>10</v>
      </c>
      <c r="J40">
        <f>1.33*1000</f>
        <v>1330</v>
      </c>
      <c r="K40">
        <f>1.25*1000</f>
        <v>1250</v>
      </c>
    </row>
    <row r="41" spans="8:11" x14ac:dyDescent="0.25">
      <c r="H41" s="2"/>
      <c r="I41" t="s">
        <v>11</v>
      </c>
      <c r="J41">
        <f>1.26*1000</f>
        <v>1260</v>
      </c>
      <c r="K41">
        <f>0.51*1000</f>
        <v>510</v>
      </c>
    </row>
    <row r="42" spans="8:11" x14ac:dyDescent="0.25">
      <c r="H42" s="2"/>
      <c r="I42" t="s">
        <v>12</v>
      </c>
      <c r="J42">
        <f>1.57*1000</f>
        <v>1570</v>
      </c>
      <c r="K42">
        <f>0.5*1000</f>
        <v>500</v>
      </c>
    </row>
  </sheetData>
  <mergeCells count="4">
    <mergeCell ref="H29:H32"/>
    <mergeCell ref="H33:H34"/>
    <mergeCell ref="H35:H42"/>
    <mergeCell ref="H27:H2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Usai</dc:creator>
  <cp:lastModifiedBy>Lorenzo Usai</cp:lastModifiedBy>
  <dcterms:created xsi:type="dcterms:W3CDTF">2021-09-02T13:32:57Z</dcterms:created>
  <dcterms:modified xsi:type="dcterms:W3CDTF">2021-09-03T14:51:44Z</dcterms:modified>
</cp:coreProperties>
</file>