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igr/Desktop/SimMod/Progetto_Gaeta/"/>
    </mc:Choice>
  </mc:AlternateContent>
  <xr:revisionPtr revIDLastSave="0" documentId="13_ncr:1_{0C71445B-BEDE-0B43-B4EF-9200EB5D9456}" xr6:coauthVersionLast="47" xr6:coauthVersionMax="47" xr10:uidLastSave="{00000000-0000-0000-0000-000000000000}"/>
  <bookViews>
    <workbookView xWindow="0" yWindow="500" windowWidth="28800" windowHeight="16520" xr2:uid="{C89E0AF0-0222-D342-91A9-85DA70DAA525}"/>
  </bookViews>
  <sheets>
    <sheet name="Foglio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Foglio1!$BC$16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1" l="1"/>
  <c r="C68" i="1"/>
  <c r="O70" i="1"/>
  <c r="L70" i="1"/>
  <c r="I70" i="1"/>
  <c r="F70" i="1"/>
  <c r="F68" i="1"/>
  <c r="O68" i="1"/>
  <c r="L68" i="1"/>
  <c r="I68" i="1"/>
  <c r="O66" i="1"/>
  <c r="L66" i="1"/>
  <c r="I66" i="1"/>
  <c r="F66" i="1"/>
  <c r="C66" i="1"/>
  <c r="O62" i="1"/>
  <c r="O61" i="1"/>
  <c r="O60" i="1"/>
  <c r="O59" i="1"/>
  <c r="L61" i="1"/>
  <c r="L62" i="1"/>
  <c r="L60" i="1"/>
  <c r="L59" i="1"/>
  <c r="I59" i="1"/>
  <c r="I62" i="1"/>
  <c r="I61" i="1"/>
  <c r="I60" i="1"/>
  <c r="I64" i="1" s="1"/>
  <c r="C59" i="1"/>
  <c r="C60" i="1"/>
  <c r="C62" i="1"/>
  <c r="C61" i="1"/>
  <c r="F62" i="1"/>
  <c r="F61" i="1"/>
  <c r="F60" i="1"/>
  <c r="F59" i="1"/>
  <c r="B5" i="1"/>
  <c r="M5" i="1"/>
  <c r="N5" i="1"/>
  <c r="C6" i="1"/>
  <c r="D6" i="1"/>
  <c r="H6" i="1"/>
  <c r="R6" i="1"/>
  <c r="U6" i="1"/>
  <c r="V6" i="1"/>
  <c r="D7" i="1"/>
  <c r="E7" i="1"/>
  <c r="U7" i="1"/>
  <c r="V7" i="1"/>
  <c r="AG7" i="1"/>
  <c r="D8" i="1"/>
  <c r="I8" i="1"/>
  <c r="F9" i="1"/>
  <c r="H9" i="1"/>
  <c r="J9" i="1"/>
  <c r="X9" i="1"/>
  <c r="Y9" i="1"/>
  <c r="H10" i="1"/>
  <c r="G11" i="1"/>
  <c r="H11" i="1"/>
  <c r="X11" i="1"/>
  <c r="Y11" i="1"/>
  <c r="C12" i="1"/>
  <c r="F12" i="1"/>
  <c r="O12" i="1"/>
  <c r="P12" i="1"/>
  <c r="Q12" i="1"/>
  <c r="E13" i="1"/>
  <c r="P13" i="1"/>
  <c r="E14" i="1"/>
  <c r="Q14" i="1"/>
  <c r="L15" i="1"/>
  <c r="R15" i="1"/>
  <c r="S15" i="1"/>
  <c r="T15" i="1"/>
  <c r="M16" i="1"/>
  <c r="S16" i="1"/>
  <c r="U16" i="1"/>
  <c r="W16" i="1"/>
  <c r="AJ16" i="1"/>
  <c r="N17" i="1"/>
  <c r="T17" i="1"/>
  <c r="V17" i="1"/>
  <c r="W17" i="1"/>
  <c r="AK17" i="1"/>
  <c r="I18" i="1"/>
  <c r="L18" i="1"/>
  <c r="AC18" i="1"/>
  <c r="AD18" i="1"/>
  <c r="P19" i="1"/>
  <c r="Z19" i="1"/>
  <c r="AC19" i="1"/>
  <c r="AN19" i="1"/>
  <c r="Q20" i="1"/>
  <c r="Z20" i="1"/>
  <c r="AD20" i="1"/>
  <c r="AQ20" i="1"/>
  <c r="G21" i="1"/>
  <c r="M21" i="1"/>
  <c r="AC21" i="1"/>
  <c r="G22" i="1"/>
  <c r="AD22" i="1"/>
  <c r="C23" i="1"/>
  <c r="E23" i="1"/>
  <c r="G23" i="1"/>
  <c r="P23" i="1"/>
  <c r="Q23" i="1"/>
  <c r="Z23" i="1"/>
  <c r="AA23" i="1"/>
  <c r="AB23" i="1"/>
  <c r="K24" i="1"/>
  <c r="K25" i="1"/>
  <c r="L26" i="1"/>
  <c r="S26" i="1"/>
  <c r="T26" i="1"/>
  <c r="W26" i="1"/>
  <c r="AG26" i="1"/>
  <c r="AO26" i="1"/>
  <c r="AP26" i="1"/>
  <c r="AV39" i="1"/>
  <c r="AP37" i="1"/>
  <c r="AP28" i="1"/>
  <c r="AO27" i="1"/>
  <c r="AN36" i="1"/>
  <c r="L3" i="1"/>
  <c r="F4" i="1"/>
  <c r="C2" i="1"/>
  <c r="AM51" i="1"/>
  <c r="AW51" i="1"/>
  <c r="AX51" i="1"/>
  <c r="AB50" i="1"/>
  <c r="AU50" i="1"/>
  <c r="AY50" i="1"/>
  <c r="AA49" i="1"/>
  <c r="AY49" i="1"/>
  <c r="AT49" i="1"/>
  <c r="AP48" i="1"/>
  <c r="AM48" i="1"/>
  <c r="W48" i="1"/>
  <c r="AL48" i="1"/>
  <c r="AO48" i="1"/>
  <c r="AS47" i="1"/>
  <c r="AK47" i="1"/>
  <c r="AX47" i="1"/>
  <c r="AW47" i="1"/>
  <c r="AJ46" i="1"/>
  <c r="AR46" i="1"/>
  <c r="AX46" i="1"/>
  <c r="AW46" i="1"/>
  <c r="AU45" i="1"/>
  <c r="AT45" i="1"/>
  <c r="AU44" i="1"/>
  <c r="AT44" i="1"/>
  <c r="AP43" i="1"/>
  <c r="AS43" i="1"/>
  <c r="AO43" i="1"/>
  <c r="AK43" i="1"/>
  <c r="AF43" i="1"/>
  <c r="AI42" i="1"/>
  <c r="AB42" i="1"/>
  <c r="Q42" i="1"/>
  <c r="AV42" i="1"/>
  <c r="AQ42" i="1"/>
  <c r="AA41" i="1"/>
  <c r="AH41" i="1"/>
  <c r="P41" i="1"/>
  <c r="AN41" i="1"/>
  <c r="AT41" i="1"/>
  <c r="AV41" i="1"/>
  <c r="B3" i="1"/>
  <c r="AP40" i="1"/>
  <c r="AR40" i="1"/>
  <c r="AO40" i="1"/>
  <c r="AJ40" i="1"/>
  <c r="AE40" i="1"/>
  <c r="AB39" i="1"/>
  <c r="AA39" i="1"/>
  <c r="E39" i="1"/>
  <c r="AI38" i="1"/>
  <c r="AH38" i="1"/>
  <c r="G38" i="1"/>
  <c r="AM38" i="1"/>
  <c r="AB37" i="1"/>
  <c r="AA37" i="1"/>
  <c r="AB36" i="1"/>
  <c r="AA36" i="1"/>
  <c r="V35" i="1"/>
  <c r="AL35" i="1"/>
  <c r="AF35" i="1"/>
  <c r="U34" i="1"/>
  <c r="AE34" i="1"/>
  <c r="AL34" i="1"/>
  <c r="AI33" i="1"/>
  <c r="AH33" i="1"/>
  <c r="AD33" i="1"/>
  <c r="AC33" i="1"/>
  <c r="K33" i="1"/>
  <c r="G33" i="1"/>
  <c r="F33" i="1"/>
  <c r="W33" i="1"/>
  <c r="AI32" i="1"/>
  <c r="AH32" i="1"/>
  <c r="AI31" i="1"/>
  <c r="AH31" i="1"/>
  <c r="Y30" i="1"/>
  <c r="V30" i="1"/>
  <c r="AF30" i="1"/>
  <c r="AG30" i="1"/>
  <c r="U29" i="1"/>
  <c r="X29" i="1"/>
  <c r="AE29" i="1"/>
  <c r="AG29" i="1"/>
  <c r="N28" i="1"/>
  <c r="AK28" i="1"/>
  <c r="AM28" i="1"/>
  <c r="AJ27" i="1"/>
  <c r="M27" i="1"/>
  <c r="AM27" i="1"/>
  <c r="B4" i="1"/>
  <c r="N3" i="1"/>
  <c r="M3" i="1"/>
  <c r="D3" i="1"/>
  <c r="F64" i="1" l="1"/>
  <c r="O64" i="1"/>
  <c r="L64" i="1"/>
  <c r="C64" i="1"/>
</calcChain>
</file>

<file path=xl/sharedStrings.xml><?xml version="1.0" encoding="utf-8"?>
<sst xmlns="http://schemas.openxmlformats.org/spreadsheetml/2006/main" count="99" uniqueCount="72">
  <si>
    <t>Condizione di normalizzazione</t>
  </si>
  <si>
    <t>Termini noti</t>
  </si>
  <si>
    <t>Coda 0x000</t>
  </si>
  <si>
    <t>P(0)</t>
  </si>
  <si>
    <t>P(1)</t>
  </si>
  <si>
    <t>P(2)</t>
  </si>
  <si>
    <t>P(3)</t>
  </si>
  <si>
    <t>P(0x000)</t>
  </si>
  <si>
    <t>Coda x0000</t>
  </si>
  <si>
    <t>P(x0000)</t>
  </si>
  <si>
    <t>Coda 00x00</t>
  </si>
  <si>
    <t>P(00x00)</t>
  </si>
  <si>
    <t>Coda 000x0</t>
  </si>
  <si>
    <t>P(000x0)</t>
  </si>
  <si>
    <t>Coda 0000x</t>
  </si>
  <si>
    <t>P(0000x)</t>
  </si>
  <si>
    <t>Nella script matlab "Pi.m" sono state fatte le dovute traformazioni sulla matrice</t>
  </si>
  <si>
    <t>𝜋1</t>
  </si>
  <si>
    <t>𝜋2</t>
  </si>
  <si>
    <t>𝜋3</t>
  </si>
  <si>
    <t>𝜋4</t>
  </si>
  <si>
    <t>𝜋5</t>
  </si>
  <si>
    <t>𝜋6</t>
  </si>
  <si>
    <t>𝜋7</t>
  </si>
  <si>
    <t>𝜋8</t>
  </si>
  <si>
    <t>𝜋9</t>
  </si>
  <si>
    <t>𝜋10</t>
  </si>
  <si>
    <t>𝜋11</t>
  </si>
  <si>
    <t>𝜋12</t>
  </si>
  <si>
    <t>𝜋13</t>
  </si>
  <si>
    <t>𝜋14</t>
  </si>
  <si>
    <t>𝜋15</t>
  </si>
  <si>
    <t>𝜋16</t>
  </si>
  <si>
    <t>𝜋17</t>
  </si>
  <si>
    <t>𝜋18</t>
  </si>
  <si>
    <t>𝜋19</t>
  </si>
  <si>
    <t>𝜋20</t>
  </si>
  <si>
    <t>𝜋21</t>
  </si>
  <si>
    <t>𝜋22</t>
  </si>
  <si>
    <t>𝜋23</t>
  </si>
  <si>
    <t>𝜋24</t>
  </si>
  <si>
    <t>𝜋25</t>
  </si>
  <si>
    <t>𝜋26</t>
  </si>
  <si>
    <t>𝜋27</t>
  </si>
  <si>
    <t>𝜋28</t>
  </si>
  <si>
    <t>𝜋29</t>
  </si>
  <si>
    <t>𝜋30</t>
  </si>
  <si>
    <t>𝜋31</t>
  </si>
  <si>
    <t>𝜋32</t>
  </si>
  <si>
    <t>𝜋33</t>
  </si>
  <si>
    <t>𝜋34</t>
  </si>
  <si>
    <t>𝜋35</t>
  </si>
  <si>
    <t>𝜋36</t>
  </si>
  <si>
    <t>𝜋37</t>
  </si>
  <si>
    <t>𝜋38</t>
  </si>
  <si>
    <t>𝜋39</t>
  </si>
  <si>
    <t>𝜋40</t>
  </si>
  <si>
    <t>𝜋41</t>
  </si>
  <si>
    <t>𝜋42</t>
  </si>
  <si>
    <t>𝜋43</t>
  </si>
  <si>
    <t>𝜋44</t>
  </si>
  <si>
    <t>𝜋45</t>
  </si>
  <si>
    <t>𝜋46</t>
  </si>
  <si>
    <t>𝜋47</t>
  </si>
  <si>
    <t>𝜋48</t>
  </si>
  <si>
    <t>𝜋49</t>
  </si>
  <si>
    <t>𝜋50</t>
  </si>
  <si>
    <t xml:space="preserve">ro </t>
  </si>
  <si>
    <t>ro</t>
  </si>
  <si>
    <t>lambda</t>
  </si>
  <si>
    <t>waiting time</t>
  </si>
  <si>
    <t>per poi risolvere il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</si>
</sst>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2" fillId="0" borderId="0" xfId="0" applyFont="1"/>
    <xf numFmtId="11" fontId="0" fillId="2" borderId="12" xfId="0" applyNumberFormat="1" applyFill="1" applyBorder="1"/>
    <xf numFmtId="11" fontId="0" fillId="2" borderId="13" xfId="0" applyNumberFormat="1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Border="1"/>
    <xf numFmtId="0" fontId="2" fillId="0" borderId="17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6C14-A08B-B74C-8819-31464A1F18C2}">
  <sheetPr>
    <pageSetUpPr fitToPage="1"/>
  </sheetPr>
  <dimension ref="A1:AZ70"/>
  <sheetViews>
    <sheetView tabSelected="1" topLeftCell="A51" zoomScale="114" zoomScaleNormal="75" workbookViewId="0">
      <selection activeCell="H81" sqref="H81"/>
    </sheetView>
  </sheetViews>
  <sheetFormatPr baseColWidth="10" defaultRowHeight="16" x14ac:dyDescent="0.2"/>
  <cols>
    <col min="1" max="1" width="11" bestFit="1" customWidth="1"/>
    <col min="2" max="2" width="7.6640625" bestFit="1" customWidth="1"/>
    <col min="3" max="3" width="9.6640625" bestFit="1" customWidth="1"/>
    <col min="4" max="4" width="8.6640625" bestFit="1" customWidth="1"/>
    <col min="5" max="5" width="9.6640625" bestFit="1" customWidth="1"/>
    <col min="6" max="6" width="8.6640625" bestFit="1" customWidth="1"/>
    <col min="7" max="7" width="8.33203125" bestFit="1" customWidth="1"/>
    <col min="8" max="8" width="10.6640625" bestFit="1" customWidth="1"/>
    <col min="9" max="12" width="8.33203125" bestFit="1" customWidth="1"/>
    <col min="13" max="14" width="8.6640625" bestFit="1" customWidth="1"/>
    <col min="15" max="15" width="8.33203125" bestFit="1" customWidth="1"/>
    <col min="16" max="17" width="10.6640625" bestFit="1" customWidth="1"/>
    <col min="18" max="20" width="8.33203125" bestFit="1" customWidth="1"/>
    <col min="21" max="21" width="10.6640625" bestFit="1" customWidth="1"/>
    <col min="22" max="22" width="8.6640625" bestFit="1" customWidth="1"/>
    <col min="23" max="24" width="8.33203125" bestFit="1" customWidth="1"/>
    <col min="25" max="25" width="8.6640625" bestFit="1" customWidth="1"/>
    <col min="26" max="31" width="8.33203125" bestFit="1" customWidth="1"/>
    <col min="32" max="32" width="8.6640625" bestFit="1" customWidth="1"/>
    <col min="33" max="35" width="8.33203125" bestFit="1" customWidth="1"/>
    <col min="36" max="36" width="9.6640625" bestFit="1" customWidth="1"/>
    <col min="37" max="37" width="8.6640625" bestFit="1" customWidth="1"/>
    <col min="38" max="44" width="8.33203125" bestFit="1" customWidth="1"/>
    <col min="45" max="45" width="9.6640625" bestFit="1" customWidth="1"/>
    <col min="46" max="51" width="8.33203125" bestFit="1" customWidth="1"/>
  </cols>
  <sheetData>
    <row r="1" spans="1:52" ht="17" thickBo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3">
        <v>50</v>
      </c>
      <c r="AZ1" t="s">
        <v>1</v>
      </c>
    </row>
    <row r="2" spans="1:52" x14ac:dyDescent="0.2">
      <c r="A2" s="2">
        <v>1</v>
      </c>
      <c r="B2">
        <v>0</v>
      </c>
      <c r="C2">
        <f>3*1/2500</f>
        <v>1.1999999999999999E-3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6">
        <v>0</v>
      </c>
      <c r="AZ2">
        <v>0</v>
      </c>
    </row>
    <row r="3" spans="1:52" x14ac:dyDescent="0.2">
      <c r="A3" s="2">
        <v>2</v>
      </c>
      <c r="B3">
        <f>(1/5)*0.1</f>
        <v>2.0000000000000004E-2</v>
      </c>
      <c r="C3">
        <v>0</v>
      </c>
      <c r="D3">
        <f>(1/5)*0.5</f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2*1/2500</f>
        <v>8.0000000000000004E-4</v>
      </c>
      <c r="M3">
        <f>(1/5)*0.95*0.4</f>
        <v>7.6000000000000012E-2</v>
      </c>
      <c r="N3">
        <f>(1/5)*0.05*0.4</f>
        <v>4.000000000000001E-3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7">
        <v>0</v>
      </c>
      <c r="AZ3">
        <v>0</v>
      </c>
    </row>
    <row r="4" spans="1:52" x14ac:dyDescent="0.2">
      <c r="A4" s="2">
        <v>3</v>
      </c>
      <c r="B4">
        <f>1/50</f>
        <v>0.02</v>
      </c>
      <c r="C4">
        <v>0</v>
      </c>
      <c r="D4">
        <v>0</v>
      </c>
      <c r="E4">
        <v>0</v>
      </c>
      <c r="F4">
        <f>2*1/2500</f>
        <v>8.0000000000000004E-4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7">
        <v>0</v>
      </c>
      <c r="AZ4">
        <v>0</v>
      </c>
    </row>
    <row r="5" spans="1:52" x14ac:dyDescent="0.2">
      <c r="A5" s="2">
        <v>4</v>
      </c>
      <c r="B5">
        <f>1/4*0.9</f>
        <v>0.22500000000000001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(1/5)*0.4*0.95</f>
        <v>7.6000000000000012E-2</v>
      </c>
      <c r="N5">
        <f>(1/5)*0.4*0.05</f>
        <v>4.000000000000001E-3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7">
        <v>0</v>
      </c>
      <c r="AZ5">
        <v>0</v>
      </c>
    </row>
    <row r="6" spans="1:52" x14ac:dyDescent="0.2">
      <c r="A6" s="2">
        <v>5</v>
      </c>
      <c r="B6">
        <v>0</v>
      </c>
      <c r="C6">
        <f>1/50</f>
        <v>0.02</v>
      </c>
      <c r="D6">
        <f>1/50</f>
        <v>0.02</v>
      </c>
      <c r="E6">
        <v>0</v>
      </c>
      <c r="F6">
        <v>0</v>
      </c>
      <c r="G6">
        <v>0</v>
      </c>
      <c r="H6">
        <f>1/5*0.5</f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>1/2500</f>
        <v>4.0000000000000002E-4</v>
      </c>
      <c r="S6">
        <v>0</v>
      </c>
      <c r="T6">
        <v>0</v>
      </c>
      <c r="U6">
        <f>0.95*(1/5)*0.4</f>
        <v>7.6000000000000012E-2</v>
      </c>
      <c r="V6">
        <f>0.05*(1/5)*0.4</f>
        <v>4.000000000000001E-3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7">
        <v>0</v>
      </c>
      <c r="AZ6">
        <v>0</v>
      </c>
    </row>
    <row r="7" spans="1:52" x14ac:dyDescent="0.2">
      <c r="A7" s="2">
        <v>6</v>
      </c>
      <c r="B7">
        <v>0</v>
      </c>
      <c r="C7">
        <v>0</v>
      </c>
      <c r="D7">
        <f>(1/4)*0.9</f>
        <v>0.22500000000000001</v>
      </c>
      <c r="E7">
        <f>1/50</f>
        <v>0.02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(1/4)*0.1*0.95</f>
        <v>2.375E-2</v>
      </c>
      <c r="V7">
        <f>(1/4)*0.1*0.05</f>
        <v>1.2500000000000002E-3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1/2500</f>
        <v>4.0000000000000002E-4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7">
        <v>0</v>
      </c>
      <c r="AZ7">
        <v>0</v>
      </c>
    </row>
    <row r="8" spans="1:52" x14ac:dyDescent="0.2">
      <c r="A8" s="2">
        <v>7</v>
      </c>
      <c r="B8">
        <v>0</v>
      </c>
      <c r="C8">
        <v>0</v>
      </c>
      <c r="D8">
        <f>1/50</f>
        <v>0.02</v>
      </c>
      <c r="E8">
        <v>0</v>
      </c>
      <c r="F8">
        <v>0</v>
      </c>
      <c r="G8">
        <v>0</v>
      </c>
      <c r="H8">
        <v>0</v>
      </c>
      <c r="I8">
        <f>1/2500</f>
        <v>4.0000000000000002E-4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7">
        <v>0</v>
      </c>
      <c r="AZ8">
        <v>0</v>
      </c>
    </row>
    <row r="9" spans="1:52" x14ac:dyDescent="0.2">
      <c r="A9" s="2">
        <v>8</v>
      </c>
      <c r="B9">
        <v>0</v>
      </c>
      <c r="C9">
        <v>0</v>
      </c>
      <c r="D9">
        <v>0</v>
      </c>
      <c r="E9">
        <v>0</v>
      </c>
      <c r="F9">
        <f>1/50</f>
        <v>0.02</v>
      </c>
      <c r="G9">
        <v>0</v>
      </c>
      <c r="H9">
        <f>(1/5)*0.1</f>
        <v>2.0000000000000004E-2</v>
      </c>
      <c r="I9">
        <v>0</v>
      </c>
      <c r="J9">
        <f>(1/5)*0.5</f>
        <v>0.1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(1/5)*0.4*0.95</f>
        <v>7.6000000000000012E-2</v>
      </c>
      <c r="Y9">
        <f>(1/5)*0.4*0.05</f>
        <v>4.000000000000001E-3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7">
        <v>0</v>
      </c>
      <c r="AZ9">
        <v>0</v>
      </c>
    </row>
    <row r="10" spans="1:52" x14ac:dyDescent="0.2">
      <c r="A10" s="2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1/50</f>
        <v>0.02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7">
        <v>0</v>
      </c>
      <c r="AZ10">
        <v>0</v>
      </c>
    </row>
    <row r="11" spans="1:52" x14ac:dyDescent="0.2">
      <c r="A11" s="2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f>1/50</f>
        <v>0.02</v>
      </c>
      <c r="H11">
        <f>(1/4)*0.9</f>
        <v>0.22500000000000001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(1/4)*0.95*0.1</f>
        <v>2.375E-2</v>
      </c>
      <c r="Y11">
        <f>(1/4)*0.05*0.1</f>
        <v>1.2500000000000002E-3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7">
        <v>0</v>
      </c>
      <c r="AZ11">
        <v>0</v>
      </c>
    </row>
    <row r="12" spans="1:52" x14ac:dyDescent="0.2">
      <c r="A12" s="2">
        <v>11</v>
      </c>
      <c r="B12">
        <v>0</v>
      </c>
      <c r="C12">
        <f>(1/5)*0.1</f>
        <v>2.0000000000000004E-2</v>
      </c>
      <c r="D12">
        <v>0</v>
      </c>
      <c r="E12">
        <v>0</v>
      </c>
      <c r="F12">
        <f>(1/5)*0.5</f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1/2500</f>
        <v>4.0000000000000002E-4</v>
      </c>
      <c r="P12">
        <f>0.95*(1/5)*0.4</f>
        <v>7.6000000000000012E-2</v>
      </c>
      <c r="Q12">
        <f>0.05*(1/5)*0.4</f>
        <v>4.000000000000001E-3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7">
        <v>0</v>
      </c>
      <c r="AZ12">
        <v>0</v>
      </c>
    </row>
    <row r="13" spans="1:52" x14ac:dyDescent="0.2">
      <c r="A13" s="2">
        <v>12</v>
      </c>
      <c r="B13">
        <v>0</v>
      </c>
      <c r="C13">
        <v>0</v>
      </c>
      <c r="D13">
        <v>0</v>
      </c>
      <c r="E13">
        <f>(1/60)*0.7</f>
        <v>1.1666666666666665E-2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2*1/2500</f>
        <v>8.0000000000000004E-4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7">
        <v>0</v>
      </c>
      <c r="AZ13">
        <v>0</v>
      </c>
    </row>
    <row r="14" spans="1:52" x14ac:dyDescent="0.2">
      <c r="A14" s="2">
        <v>13</v>
      </c>
      <c r="B14">
        <v>0</v>
      </c>
      <c r="C14">
        <v>0</v>
      </c>
      <c r="D14">
        <v>0</v>
      </c>
      <c r="E14">
        <f>(1/2860)*0.7</f>
        <v>2.4475524475524476E-4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2*(1/2500)</f>
        <v>8.0000000000000004E-4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7">
        <v>0</v>
      </c>
      <c r="AZ14">
        <v>0</v>
      </c>
    </row>
    <row r="15" spans="1:52" x14ac:dyDescent="0.2">
      <c r="A15" s="2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1/5*0.1</f>
        <v>2.0000000000000004E-2</v>
      </c>
      <c r="M15">
        <v>0</v>
      </c>
      <c r="N15">
        <v>0</v>
      </c>
      <c r="O15">
        <v>0</v>
      </c>
      <c r="P15">
        <v>0</v>
      </c>
      <c r="Q15">
        <v>0</v>
      </c>
      <c r="R15">
        <f>1/5*0.5</f>
        <v>0.1</v>
      </c>
      <c r="S15">
        <f>0.95*1/5*0.4</f>
        <v>7.6000000000000012E-2</v>
      </c>
      <c r="T15">
        <f>0.05*1/5*0.4</f>
        <v>4.0000000000000001E-3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7">
        <v>0</v>
      </c>
      <c r="AZ15">
        <v>0</v>
      </c>
    </row>
    <row r="16" spans="1:52" x14ac:dyDescent="0.2">
      <c r="A16" s="2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1/5*0.1</f>
        <v>2.0000000000000004E-2</v>
      </c>
      <c r="N16">
        <v>0</v>
      </c>
      <c r="O16">
        <v>0</v>
      </c>
      <c r="P16">
        <v>0</v>
      </c>
      <c r="Q16">
        <v>0</v>
      </c>
      <c r="R16">
        <v>0</v>
      </c>
      <c r="S16">
        <f>1/2500</f>
        <v>4.0000000000000002E-4</v>
      </c>
      <c r="T16">
        <v>0</v>
      </c>
      <c r="U16">
        <f>1/5*0.5</f>
        <v>0.1</v>
      </c>
      <c r="V16">
        <v>0</v>
      </c>
      <c r="W16">
        <f>1/60*0.7</f>
        <v>1.1666666666666665E-2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1/5*0.4</f>
        <v>8.0000000000000016E-2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7">
        <v>0</v>
      </c>
      <c r="AZ16">
        <v>0</v>
      </c>
    </row>
    <row r="17" spans="1:52" x14ac:dyDescent="0.2">
      <c r="A17" s="2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1/5*0.1</f>
        <v>2.0000000000000004E-2</v>
      </c>
      <c r="O17">
        <v>0</v>
      </c>
      <c r="P17">
        <v>0</v>
      </c>
      <c r="Q17">
        <v>0</v>
      </c>
      <c r="R17">
        <v>0</v>
      </c>
      <c r="S17">
        <v>0</v>
      </c>
      <c r="T17">
        <f>1/2500</f>
        <v>4.0000000000000002E-4</v>
      </c>
      <c r="U17">
        <v>0</v>
      </c>
      <c r="V17">
        <f>1/5*0.5</f>
        <v>0.1</v>
      </c>
      <c r="W17">
        <f>1/2860*0.7</f>
        <v>2.4475524475524476E-4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>1/5*0.4</f>
        <v>8.0000000000000016E-2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7">
        <v>0</v>
      </c>
      <c r="AZ17">
        <v>0</v>
      </c>
    </row>
    <row r="18" spans="1:52" x14ac:dyDescent="0.2">
      <c r="A18" s="2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1/5*0.5</f>
        <v>0.1</v>
      </c>
      <c r="J18">
        <v>0</v>
      </c>
      <c r="K18">
        <v>0</v>
      </c>
      <c r="L18">
        <f>1/50</f>
        <v>0.02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>1/5*0.4*0.95</f>
        <v>7.6000000000000012E-2</v>
      </c>
      <c r="AD18">
        <f>1/5*0.4*0.05</f>
        <v>4.000000000000001E-3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7">
        <v>0</v>
      </c>
      <c r="AZ18">
        <v>0</v>
      </c>
    </row>
    <row r="19" spans="1:52" x14ac:dyDescent="0.2">
      <c r="A19" s="2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1/5*0.1</f>
        <v>2.0000000000000004E-2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1/60*0.7</f>
        <v>1.1666666666666665E-2</v>
      </c>
      <c r="AA19">
        <v>0</v>
      </c>
      <c r="AB19">
        <v>0</v>
      </c>
      <c r="AC19">
        <f>1/5*0.5</f>
        <v>0.1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>1/5*0.4</f>
        <v>8.0000000000000016E-2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7">
        <v>0</v>
      </c>
      <c r="AZ19">
        <v>0</v>
      </c>
    </row>
    <row r="20" spans="1:52" x14ac:dyDescent="0.2">
      <c r="A20" s="2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>1/5*0.1</f>
        <v>2.0000000000000004E-2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1/1860*0.7</f>
        <v>3.7634408602150538E-4</v>
      </c>
      <c r="AA20">
        <v>0</v>
      </c>
      <c r="AB20">
        <v>0</v>
      </c>
      <c r="AC20">
        <v>0</v>
      </c>
      <c r="AD20">
        <f>1/5*0.5</f>
        <v>0.1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1/5*0.4</f>
        <v>8.0000000000000016E-2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7">
        <v>0</v>
      </c>
      <c r="AZ20">
        <v>0</v>
      </c>
    </row>
    <row r="21" spans="1:52" x14ac:dyDescent="0.2">
      <c r="A21" s="2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f>1/60*0.7</f>
        <v>1.1666666666666665E-2</v>
      </c>
      <c r="H21">
        <v>0</v>
      </c>
      <c r="I21">
        <v>0</v>
      </c>
      <c r="J21">
        <v>0</v>
      </c>
      <c r="K21">
        <v>0</v>
      </c>
      <c r="L21">
        <v>0</v>
      </c>
      <c r="M21">
        <f>1/50</f>
        <v>0.02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>1/2500</f>
        <v>4.0000000000000002E-4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7">
        <v>0</v>
      </c>
      <c r="AZ21">
        <v>0</v>
      </c>
    </row>
    <row r="22" spans="1:52" x14ac:dyDescent="0.2">
      <c r="A22" s="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>1/2860*0.7</f>
        <v>2.4475524475524476E-4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>1/2500</f>
        <v>4.0000000000000002E-4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7">
        <v>0</v>
      </c>
      <c r="AZ22">
        <v>0</v>
      </c>
    </row>
    <row r="23" spans="1:52" x14ac:dyDescent="0.2">
      <c r="A23" s="2">
        <v>22</v>
      </c>
      <c r="B23">
        <v>0</v>
      </c>
      <c r="C23">
        <f>1/4*0.9</f>
        <v>0.22500000000000001</v>
      </c>
      <c r="D23">
        <v>0</v>
      </c>
      <c r="E23">
        <f>1/5*0.1</f>
        <v>2.0000000000000004E-2</v>
      </c>
      <c r="F23">
        <v>0</v>
      </c>
      <c r="G23">
        <f>1/5*0.5</f>
        <v>0.1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0.95*1/4*0.1</f>
        <v>2.375E-2</v>
      </c>
      <c r="Q23">
        <f>0.05*1/4*0.1</f>
        <v>1.2500000000000002E-3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1/2500</f>
        <v>4.0000000000000002E-4</v>
      </c>
      <c r="AA23">
        <f>1/5*0.4*0.95</f>
        <v>7.6000000000000012E-2</v>
      </c>
      <c r="AB23">
        <f>1/5*0.4*0.05</f>
        <v>4.000000000000001E-3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7">
        <v>0</v>
      </c>
      <c r="AZ23">
        <v>0</v>
      </c>
    </row>
    <row r="24" spans="1:52" x14ac:dyDescent="0.2">
      <c r="A24" s="2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1/60*0.7</f>
        <v>1.1666666666666665E-2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7">
        <v>0</v>
      </c>
      <c r="AZ24">
        <v>0</v>
      </c>
    </row>
    <row r="25" spans="1:52" x14ac:dyDescent="0.2">
      <c r="A25" s="2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1/2860*0.7</f>
        <v>2.4475524475524476E-4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7">
        <v>0</v>
      </c>
      <c r="AZ25">
        <v>0</v>
      </c>
    </row>
    <row r="26" spans="1:52" x14ac:dyDescent="0.2">
      <c r="A26" s="2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1/4*0.9</f>
        <v>0.22500000000000001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1/4*0.1*0.95</f>
        <v>2.375E-2</v>
      </c>
      <c r="T26">
        <f>1/4*0.1*0.05</f>
        <v>1.2500000000000002E-3</v>
      </c>
      <c r="U26">
        <v>0</v>
      </c>
      <c r="V26">
        <v>0</v>
      </c>
      <c r="W26">
        <f>1/5*0.1</f>
        <v>2.0000000000000004E-2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>1/5*0.5</f>
        <v>0.1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1/5*0.4*0.95</f>
        <v>7.6000000000000012E-2</v>
      </c>
      <c r="AP26">
        <f>1/5*0.4*0.05</f>
        <v>4.000000000000001E-3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7">
        <v>0</v>
      </c>
      <c r="AZ26">
        <v>0</v>
      </c>
    </row>
    <row r="27" spans="1:52" x14ac:dyDescent="0.2">
      <c r="A27" s="2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1/4*0.9</f>
        <v>0.22500000000000001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1/4*0.1</f>
        <v>2.5000000000000001E-2</v>
      </c>
      <c r="AK27">
        <v>0</v>
      </c>
      <c r="AL27">
        <v>0</v>
      </c>
      <c r="AM27">
        <f>1/60*0.7</f>
        <v>1.1666666666666665E-2</v>
      </c>
      <c r="AN27">
        <v>0</v>
      </c>
      <c r="AO27">
        <f>1/2500</f>
        <v>4.0000000000000002E-4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7">
        <v>0</v>
      </c>
      <c r="AZ27">
        <v>0</v>
      </c>
    </row>
    <row r="28" spans="1:52" x14ac:dyDescent="0.2">
      <c r="A28" s="2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1/4*0.9</f>
        <v>0.22500000000000001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>1/4*0.1</f>
        <v>2.5000000000000001E-2</v>
      </c>
      <c r="AL28">
        <v>0</v>
      </c>
      <c r="AM28">
        <f>1/2860*0.7</f>
        <v>2.4475524475524476E-4</v>
      </c>
      <c r="AN28">
        <v>0</v>
      </c>
      <c r="AO28">
        <v>0</v>
      </c>
      <c r="AP28">
        <f>1/2500</f>
        <v>4.0000000000000002E-4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7">
        <v>0</v>
      </c>
      <c r="AZ28">
        <v>0</v>
      </c>
    </row>
    <row r="29" spans="1:52" x14ac:dyDescent="0.2">
      <c r="A29" s="2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1/5*0.1</f>
        <v>2.0000000000000004E-2</v>
      </c>
      <c r="V29">
        <v>0</v>
      </c>
      <c r="W29">
        <v>0</v>
      </c>
      <c r="X29">
        <f>1/5*0.5</f>
        <v>0.1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>1/5*0.4</f>
        <v>8.0000000000000016E-2</v>
      </c>
      <c r="AF29">
        <v>0</v>
      </c>
      <c r="AG29">
        <f>1/60*0.7</f>
        <v>1.1666666666666665E-2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7">
        <v>0</v>
      </c>
      <c r="AZ29">
        <v>0</v>
      </c>
    </row>
    <row r="30" spans="1:52" x14ac:dyDescent="0.2">
      <c r="A30" s="2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>1/5*0.1</f>
        <v>2.0000000000000004E-2</v>
      </c>
      <c r="W30">
        <v>0</v>
      </c>
      <c r="X30">
        <v>0</v>
      </c>
      <c r="Y30">
        <f>1/5*0.5</f>
        <v>0.1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>1/5*0.4</f>
        <v>8.0000000000000016E-2</v>
      </c>
      <c r="AG30">
        <f>1/2860*0.7</f>
        <v>2.4475524475524476E-4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7">
        <v>0</v>
      </c>
      <c r="AZ30">
        <v>0</v>
      </c>
    </row>
    <row r="31" spans="1:52" x14ac:dyDescent="0.2">
      <c r="A31" s="2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1/60*0.7*0.95</f>
        <v>1.1083333333333332E-2</v>
      </c>
      <c r="AI31">
        <f>1/60*0.7*0.05</f>
        <v>5.8333333333333327E-4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7">
        <v>0</v>
      </c>
      <c r="AZ31">
        <v>0</v>
      </c>
    </row>
    <row r="32" spans="1:52" x14ac:dyDescent="0.2">
      <c r="A32" s="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1/2860*0.7*0.95</f>
        <v>2.325174825174825E-4</v>
      </c>
      <c r="AI32">
        <f>1/2860*0.7*0.05</f>
        <v>1.2237762237762239E-5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7">
        <v>0</v>
      </c>
      <c r="AZ32">
        <v>0</v>
      </c>
    </row>
    <row r="33" spans="1:52" x14ac:dyDescent="0.2">
      <c r="A33" s="2">
        <v>32</v>
      </c>
      <c r="B33">
        <v>0</v>
      </c>
      <c r="C33">
        <v>0</v>
      </c>
      <c r="D33">
        <v>0</v>
      </c>
      <c r="E33">
        <v>0</v>
      </c>
      <c r="F33">
        <f>1/4*0.9</f>
        <v>0.22500000000000001</v>
      </c>
      <c r="G33">
        <f>1/5*0.1</f>
        <v>2.0000000000000004E-2</v>
      </c>
      <c r="H33">
        <v>0</v>
      </c>
      <c r="I33">
        <v>0</v>
      </c>
      <c r="J33">
        <v>0</v>
      </c>
      <c r="K33">
        <f>1/5*0.5</f>
        <v>0.1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>1/50</f>
        <v>0.02</v>
      </c>
      <c r="X33">
        <v>0</v>
      </c>
      <c r="Y33">
        <v>0</v>
      </c>
      <c r="Z33">
        <v>0</v>
      </c>
      <c r="AA33">
        <v>0</v>
      </c>
      <c r="AB33">
        <v>0</v>
      </c>
      <c r="AC33">
        <f>1/4*0.1*0.95</f>
        <v>2.375E-2</v>
      </c>
      <c r="AD33">
        <f>1/4*0.1*0.05</f>
        <v>1.2500000000000002E-3</v>
      </c>
      <c r="AE33">
        <v>0</v>
      </c>
      <c r="AF33">
        <v>0</v>
      </c>
      <c r="AG33">
        <v>0</v>
      </c>
      <c r="AH33">
        <f>0.95*1/5*0.4</f>
        <v>7.6000000000000012E-2</v>
      </c>
      <c r="AI33">
        <f>0.05*1/5*0.4</f>
        <v>4.0000000000000001E-3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7">
        <v>0</v>
      </c>
      <c r="AZ33">
        <v>0</v>
      </c>
    </row>
    <row r="34" spans="1:52" x14ac:dyDescent="0.2">
      <c r="A34" s="2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1/4*0.9</f>
        <v>0.22500000000000001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>1/4*0.1</f>
        <v>2.5000000000000001E-2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>1/60*0.7</f>
        <v>1.1666666666666665E-2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7">
        <v>0</v>
      </c>
      <c r="AZ34">
        <v>0</v>
      </c>
    </row>
    <row r="35" spans="1:52" x14ac:dyDescent="0.2">
      <c r="A35" s="2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>1/4*0.9</f>
        <v>0.22500000000000001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>1/4*0.1</f>
        <v>2.5000000000000001E-2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>1/2860*0.7</f>
        <v>2.4475524475524476E-4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7">
        <v>0</v>
      </c>
      <c r="AZ35">
        <v>0</v>
      </c>
    </row>
    <row r="36" spans="1:52" x14ac:dyDescent="0.2">
      <c r="A36" s="2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>1/60*0.7*0.95</f>
        <v>1.1083333333333332E-2</v>
      </c>
      <c r="AB36">
        <f>1/60*0.7*0.05</f>
        <v>5.8333333333333327E-4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>1/2500</f>
        <v>4.0000000000000002E-4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7">
        <v>0</v>
      </c>
      <c r="AZ36">
        <v>0</v>
      </c>
    </row>
    <row r="37" spans="1:52" x14ac:dyDescent="0.2">
      <c r="A37" s="2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>1/2860*0.7*0.95</f>
        <v>2.325174825174825E-4</v>
      </c>
      <c r="AB37">
        <f>1/2860*0.7*0.05</f>
        <v>1.2237762237762239E-5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>1/2500</f>
        <v>4.0000000000000002E-4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7">
        <v>0</v>
      </c>
      <c r="AZ37">
        <v>0</v>
      </c>
    </row>
    <row r="38" spans="1:52" x14ac:dyDescent="0.2">
      <c r="A38" s="2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>1/4*0.9</f>
        <v>0.22500000000000001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1/4*0.1*0.95</f>
        <v>2.375E-2</v>
      </c>
      <c r="AI38">
        <f>1/4*0.1*0.05</f>
        <v>1.2500000000000002E-3</v>
      </c>
      <c r="AJ38">
        <v>0</v>
      </c>
      <c r="AK38">
        <v>0</v>
      </c>
      <c r="AL38">
        <v>0</v>
      </c>
      <c r="AM38">
        <f>1/50</f>
        <v>0.02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7">
        <v>0</v>
      </c>
      <c r="AZ38">
        <v>0</v>
      </c>
    </row>
    <row r="39" spans="1:52" x14ac:dyDescent="0.2">
      <c r="A39" s="2">
        <v>38</v>
      </c>
      <c r="B39">
        <v>0</v>
      </c>
      <c r="C39">
        <v>0</v>
      </c>
      <c r="D39">
        <v>0</v>
      </c>
      <c r="E39">
        <f>1/4*0.9</f>
        <v>0.22500000000000001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>1/4*0.1*0.95</f>
        <v>2.375E-2</v>
      </c>
      <c r="AB39">
        <f>1/4*0.1*0.05</f>
        <v>1.2500000000000002E-3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>1/2500</f>
        <v>4.0000000000000002E-4</v>
      </c>
      <c r="AW39">
        <v>0</v>
      </c>
      <c r="AX39">
        <v>0</v>
      </c>
      <c r="AY39" s="7">
        <v>0</v>
      </c>
      <c r="AZ39">
        <v>0</v>
      </c>
    </row>
    <row r="40" spans="1:52" x14ac:dyDescent="0.2">
      <c r="A40" s="2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>1/5*0.5</f>
        <v>0.1</v>
      </c>
      <c r="AF40">
        <v>0</v>
      </c>
      <c r="AG40">
        <v>0</v>
      </c>
      <c r="AH40">
        <v>0</v>
      </c>
      <c r="AI40">
        <v>0</v>
      </c>
      <c r="AJ40">
        <f>1/5*0.1</f>
        <v>2.0000000000000004E-2</v>
      </c>
      <c r="AK40">
        <v>0</v>
      </c>
      <c r="AL40">
        <v>0</v>
      </c>
      <c r="AM40">
        <v>0</v>
      </c>
      <c r="AN40">
        <v>0</v>
      </c>
      <c r="AO40">
        <f>1/60*0.7*0.95</f>
        <v>1.1083333333333332E-2</v>
      </c>
      <c r="AP40">
        <f>1/60*0.7*0.05</f>
        <v>5.8333333333333327E-4</v>
      </c>
      <c r="AQ40">
        <v>0</v>
      </c>
      <c r="AR40">
        <f>1/5*0.4</f>
        <v>8.0000000000000016E-2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7">
        <v>0</v>
      </c>
      <c r="AZ40">
        <v>0</v>
      </c>
    </row>
    <row r="41" spans="1:52" x14ac:dyDescent="0.2">
      <c r="A41" s="2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>1/4*0.9</f>
        <v>0.22500000000000001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>1/4*0.9</f>
        <v>0.22500000000000001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1/5*0.5</f>
        <v>0.1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>1/4*0.1</f>
        <v>2.5000000000000001E-2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f>1/5*0.4</f>
        <v>8.0000000000000016E-2</v>
      </c>
      <c r="AU41">
        <v>0</v>
      </c>
      <c r="AV41">
        <f>1/60*0.7</f>
        <v>1.1666666666666665E-2</v>
      </c>
      <c r="AW41">
        <v>0</v>
      </c>
      <c r="AX41">
        <v>0</v>
      </c>
      <c r="AY41" s="7">
        <v>0</v>
      </c>
      <c r="AZ41">
        <v>0</v>
      </c>
    </row>
    <row r="42" spans="1:52" x14ac:dyDescent="0.2">
      <c r="A42" s="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>1/4*0.9</f>
        <v>0.22500000000000001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1/5*0.1</f>
        <v>2.0000000000000004E-2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>1/5*0.5</f>
        <v>0.1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>1/4*0.1</f>
        <v>2.5000000000000001E-2</v>
      </c>
      <c r="AR42">
        <v>0</v>
      </c>
      <c r="AS42">
        <v>0</v>
      </c>
      <c r="AT42">
        <v>0</v>
      </c>
      <c r="AU42">
        <v>0</v>
      </c>
      <c r="AV42">
        <f>1/2860*0.7</f>
        <v>2.4475524475524476E-4</v>
      </c>
      <c r="AW42">
        <v>0</v>
      </c>
      <c r="AX42">
        <v>0</v>
      </c>
      <c r="AY42" s="7">
        <v>0</v>
      </c>
      <c r="AZ42">
        <v>0</v>
      </c>
    </row>
    <row r="43" spans="1:52" x14ac:dyDescent="0.2">
      <c r="A43" s="2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>1/5*0.1</f>
        <v>2.0000000000000004E-2</v>
      </c>
      <c r="AG43">
        <v>0</v>
      </c>
      <c r="AH43">
        <v>0</v>
      </c>
      <c r="AI43">
        <v>0</v>
      </c>
      <c r="AJ43">
        <v>0</v>
      </c>
      <c r="AK43">
        <f>1/5*0.1</f>
        <v>2.0000000000000004E-2</v>
      </c>
      <c r="AL43">
        <v>0</v>
      </c>
      <c r="AM43">
        <v>0</v>
      </c>
      <c r="AN43">
        <v>0</v>
      </c>
      <c r="AO43">
        <f>1/2860*0.7*0.95</f>
        <v>2.325174825174825E-4</v>
      </c>
      <c r="AP43">
        <f>1/2860*0.7*0.05</f>
        <v>1.2237762237762239E-5</v>
      </c>
      <c r="AQ43">
        <v>0</v>
      </c>
      <c r="AR43">
        <v>0</v>
      </c>
      <c r="AS43">
        <f>1/5*0.4</f>
        <v>8.0000000000000016E-2</v>
      </c>
      <c r="AT43">
        <v>0</v>
      </c>
      <c r="AU43">
        <v>0</v>
      </c>
      <c r="AV43">
        <v>0</v>
      </c>
      <c r="AW43">
        <v>0</v>
      </c>
      <c r="AX43">
        <v>0</v>
      </c>
      <c r="AY43" s="7">
        <v>0</v>
      </c>
      <c r="AZ43">
        <v>0</v>
      </c>
    </row>
    <row r="44" spans="1:52" x14ac:dyDescent="0.2">
      <c r="A44" s="2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f>1/60*0.7*0.95</f>
        <v>1.1083333333333332E-2</v>
      </c>
      <c r="AU44">
        <f>1/60*0.7*0.05</f>
        <v>5.8333333333333327E-4</v>
      </c>
      <c r="AV44">
        <v>0</v>
      </c>
      <c r="AW44">
        <v>0</v>
      </c>
      <c r="AX44">
        <v>0</v>
      </c>
      <c r="AY44" s="7">
        <v>0</v>
      </c>
      <c r="AZ44">
        <v>0</v>
      </c>
    </row>
    <row r="45" spans="1:52" x14ac:dyDescent="0.2">
      <c r="A45" s="2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f>1/2860*0.7*0.95</f>
        <v>2.325174825174825E-4</v>
      </c>
      <c r="AU45">
        <f>1/2860*0.7*0.05</f>
        <v>1.2237762237762239E-5</v>
      </c>
      <c r="AV45">
        <v>0</v>
      </c>
      <c r="AW45">
        <v>0</v>
      </c>
      <c r="AX45">
        <v>0</v>
      </c>
      <c r="AY45" s="7">
        <v>0</v>
      </c>
      <c r="AZ45">
        <v>0</v>
      </c>
    </row>
    <row r="46" spans="1:52" x14ac:dyDescent="0.2">
      <c r="A46" s="2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1/4*0.9</f>
        <v>0.22500000000000001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f>1/4*0.1</f>
        <v>2.5000000000000001E-2</v>
      </c>
      <c r="AS46">
        <v>0</v>
      </c>
      <c r="AT46">
        <v>0</v>
      </c>
      <c r="AU46">
        <v>0</v>
      </c>
      <c r="AV46">
        <v>0</v>
      </c>
      <c r="AW46">
        <f>1/60*0.7*0.95</f>
        <v>1.1083333333333332E-2</v>
      </c>
      <c r="AX46">
        <f>1/60*0.7*0.05</f>
        <v>5.8333333333333327E-4</v>
      </c>
      <c r="AY46" s="7">
        <v>0</v>
      </c>
      <c r="AZ46">
        <v>0</v>
      </c>
    </row>
    <row r="47" spans="1:52" x14ac:dyDescent="0.2">
      <c r="A47" s="2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>1/4*0.9</f>
        <v>0.22500000000000001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f>1/4*0.1</f>
        <v>2.5000000000000001E-2</v>
      </c>
      <c r="AT47">
        <v>0</v>
      </c>
      <c r="AU47">
        <v>0</v>
      </c>
      <c r="AV47">
        <v>0</v>
      </c>
      <c r="AW47">
        <f>1/2860*0.7*0.95</f>
        <v>2.325174825174825E-4</v>
      </c>
      <c r="AX47">
        <f>1/2860*0.7*0.05</f>
        <v>1.2237762237762239E-5</v>
      </c>
      <c r="AY47" s="7">
        <v>0</v>
      </c>
      <c r="AZ47">
        <v>0</v>
      </c>
    </row>
    <row r="48" spans="1:52" x14ac:dyDescent="0.2">
      <c r="A48" s="2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1/4*0.9</f>
        <v>0.22500000000000001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>1/5*0.5</f>
        <v>0.1</v>
      </c>
      <c r="AM48">
        <f>1/5*0.1</f>
        <v>2.0000000000000004E-2</v>
      </c>
      <c r="AN48">
        <v>0</v>
      </c>
      <c r="AO48">
        <f>1/4*0.1*0.95</f>
        <v>2.375E-2</v>
      </c>
      <c r="AP48">
        <f>1/4*0.1*0.05</f>
        <v>1.2500000000000002E-3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7">
        <v>0</v>
      </c>
      <c r="AZ48">
        <v>0</v>
      </c>
    </row>
    <row r="49" spans="1:52" x14ac:dyDescent="0.2">
      <c r="A49" s="2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>1/4*0.9</f>
        <v>0.22500000000000001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f>1/4*0.1</f>
        <v>2.5000000000000001E-2</v>
      </c>
      <c r="AU49">
        <v>0</v>
      </c>
      <c r="AV49">
        <v>0</v>
      </c>
      <c r="AW49">
        <v>0</v>
      </c>
      <c r="AX49">
        <v>0</v>
      </c>
      <c r="AY49" s="7">
        <f>1/60*0.7</f>
        <v>1.1666666666666665E-2</v>
      </c>
      <c r="AZ49">
        <v>0</v>
      </c>
    </row>
    <row r="50" spans="1:52" x14ac:dyDescent="0.2">
      <c r="A50" s="2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1/4*0.9</f>
        <v>0.22500000000000001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f>1/4*0.1</f>
        <v>2.5000000000000001E-2</v>
      </c>
      <c r="AV50">
        <v>0</v>
      </c>
      <c r="AW50">
        <v>0</v>
      </c>
      <c r="AX50">
        <v>0</v>
      </c>
      <c r="AY50" s="7">
        <f>1/2860*0.7</f>
        <v>2.4475524475524476E-4</v>
      </c>
      <c r="AZ50">
        <v>0</v>
      </c>
    </row>
    <row r="51" spans="1:52" ht="17" thickBot="1" x14ac:dyDescent="0.25">
      <c r="A51" s="4">
        <v>50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f>1/4*0.9</f>
        <v>0.22500000000000001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f>1/4*0.1*0.95</f>
        <v>2.375E-2</v>
      </c>
      <c r="AX51" s="5">
        <f>1/4*0.1*0.05</f>
        <v>1.2500000000000002E-3</v>
      </c>
      <c r="AY51" s="8">
        <v>0</v>
      </c>
      <c r="AZ51">
        <v>0</v>
      </c>
    </row>
    <row r="52" spans="1:52" ht="17" thickTop="1" x14ac:dyDescent="0.2">
      <c r="A52" t="s">
        <v>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ht="17" thickBot="1" x14ac:dyDescent="0.25"/>
    <row r="54" spans="1:52" x14ac:dyDescent="0.2">
      <c r="B54" s="9" t="s">
        <v>17</v>
      </c>
      <c r="C54" s="10" t="s">
        <v>18</v>
      </c>
      <c r="D54" s="9" t="s">
        <v>19</v>
      </c>
      <c r="E54" s="10" t="s">
        <v>20</v>
      </c>
      <c r="F54" s="9" t="s">
        <v>21</v>
      </c>
      <c r="G54" s="10" t="s">
        <v>22</v>
      </c>
      <c r="H54" s="9" t="s">
        <v>23</v>
      </c>
      <c r="I54" s="10" t="s">
        <v>24</v>
      </c>
      <c r="J54" s="9" t="s">
        <v>25</v>
      </c>
      <c r="K54" s="10" t="s">
        <v>26</v>
      </c>
      <c r="L54" s="9" t="s">
        <v>27</v>
      </c>
      <c r="M54" s="10" t="s">
        <v>28</v>
      </c>
      <c r="N54" s="9" t="s">
        <v>29</v>
      </c>
      <c r="O54" s="10" t="s">
        <v>30</v>
      </c>
      <c r="P54" s="9" t="s">
        <v>31</v>
      </c>
      <c r="Q54" s="10" t="s">
        <v>32</v>
      </c>
      <c r="R54" s="9" t="s">
        <v>33</v>
      </c>
      <c r="S54" s="10" t="s">
        <v>34</v>
      </c>
      <c r="T54" s="9" t="s">
        <v>35</v>
      </c>
      <c r="U54" s="10" t="s">
        <v>36</v>
      </c>
      <c r="V54" s="9" t="s">
        <v>37</v>
      </c>
      <c r="W54" s="10" t="s">
        <v>38</v>
      </c>
      <c r="X54" s="9" t="s">
        <v>39</v>
      </c>
      <c r="Y54" s="10" t="s">
        <v>40</v>
      </c>
      <c r="Z54" s="9" t="s">
        <v>41</v>
      </c>
      <c r="AA54" s="10" t="s">
        <v>42</v>
      </c>
      <c r="AB54" s="9" t="s">
        <v>43</v>
      </c>
      <c r="AC54" s="10" t="s">
        <v>44</v>
      </c>
      <c r="AD54" s="9" t="s">
        <v>45</v>
      </c>
      <c r="AE54" s="10" t="s">
        <v>46</v>
      </c>
      <c r="AF54" s="9" t="s">
        <v>47</v>
      </c>
      <c r="AG54" s="10" t="s">
        <v>48</v>
      </c>
      <c r="AH54" s="9" t="s">
        <v>49</v>
      </c>
      <c r="AI54" s="10" t="s">
        <v>50</v>
      </c>
      <c r="AJ54" s="9" t="s">
        <v>51</v>
      </c>
      <c r="AK54" s="10" t="s">
        <v>52</v>
      </c>
      <c r="AL54" s="9" t="s">
        <v>53</v>
      </c>
      <c r="AM54" s="10" t="s">
        <v>54</v>
      </c>
      <c r="AN54" s="9" t="s">
        <v>55</v>
      </c>
      <c r="AO54" s="10" t="s">
        <v>56</v>
      </c>
      <c r="AP54" s="9" t="s">
        <v>57</v>
      </c>
      <c r="AQ54" s="10" t="s">
        <v>58</v>
      </c>
      <c r="AR54" s="9" t="s">
        <v>59</v>
      </c>
      <c r="AS54" s="10" t="s">
        <v>60</v>
      </c>
      <c r="AT54" s="9" t="s">
        <v>61</v>
      </c>
      <c r="AU54" s="10" t="s">
        <v>62</v>
      </c>
      <c r="AV54" s="9" t="s">
        <v>63</v>
      </c>
      <c r="AW54" s="10" t="s">
        <v>64</v>
      </c>
      <c r="AX54" s="9" t="s">
        <v>65</v>
      </c>
      <c r="AY54" s="10" t="s">
        <v>66</v>
      </c>
    </row>
    <row r="55" spans="1:52" ht="17" thickBot="1" x14ac:dyDescent="0.25">
      <c r="B55" s="11">
        <v>0.80785936519998502</v>
      </c>
      <c r="C55" s="12">
        <v>4.8446743271680004E-3</v>
      </c>
      <c r="D55" s="12">
        <v>2.4856383640867001E-2</v>
      </c>
      <c r="E55" s="12">
        <v>1.668489239463E-3</v>
      </c>
      <c r="F55" s="14">
        <v>9.9291777187E-5</v>
      </c>
      <c r="G55" s="14">
        <v>6.9251984711000001E-5</v>
      </c>
      <c r="H55" s="12">
        <v>7.4889074547499998E-4</v>
      </c>
      <c r="I55" s="14">
        <v>1.460693928E-6</v>
      </c>
      <c r="J55" s="14">
        <v>7.3034696399999996E-6</v>
      </c>
      <c r="K55" s="14">
        <v>2.2990712078000001E-5</v>
      </c>
      <c r="L55" s="14">
        <v>1.9380105899999999E-5</v>
      </c>
      <c r="M55" s="12">
        <v>4.2823263020742998E-2</v>
      </c>
      <c r="N55" s="12">
        <v>2.8718603148463001E-2</v>
      </c>
      <c r="O55" s="14">
        <v>3.8760211999999999E-8</v>
      </c>
      <c r="P55" s="12">
        <v>1.6912052943400001E-4</v>
      </c>
      <c r="Q55" s="12">
        <v>1.3583794896500001E-4</v>
      </c>
      <c r="R55" s="14">
        <v>2.1796365999999999E-7</v>
      </c>
      <c r="S55" s="14">
        <v>3.3496074000000001E-7</v>
      </c>
      <c r="T55" s="14">
        <v>2.7201977299999999E-7</v>
      </c>
      <c r="U55" s="12">
        <v>9.5543330798800001E-4</v>
      </c>
      <c r="V55" s="12">
        <v>2.6442057880206999E-2</v>
      </c>
      <c r="W55" s="14">
        <v>4.470795527E-6</v>
      </c>
      <c r="X55" s="14">
        <v>7.3956185281999997E-5</v>
      </c>
      <c r="Y55" s="12">
        <v>2.1779456407136001E-2</v>
      </c>
      <c r="Z55" s="14">
        <v>1.2885703E-8</v>
      </c>
      <c r="AA55" s="14">
        <v>7.2763723761000006E-5</v>
      </c>
      <c r="AB55" s="14">
        <v>5.4866578469999996E-6</v>
      </c>
      <c r="AC55" s="14">
        <v>2.057800112E-6</v>
      </c>
      <c r="AD55" s="14">
        <v>5.2960550178000002E-5</v>
      </c>
      <c r="AE55" s="14">
        <v>7.9417042837999995E-5</v>
      </c>
      <c r="AF55" s="12">
        <v>1.8514319362278001E-2</v>
      </c>
      <c r="AG55" s="14">
        <v>1.4033915899999999E-7</v>
      </c>
      <c r="AH55" s="14">
        <v>1.9970856714000001E-5</v>
      </c>
      <c r="AI55" s="14">
        <v>8.5418556029999995E-6</v>
      </c>
      <c r="AJ55" s="12">
        <v>1.3171139690140001E-3</v>
      </c>
      <c r="AK55" s="12">
        <v>1.7234480255057999E-2</v>
      </c>
      <c r="AL55" s="14">
        <v>8.7769694900000003E-7</v>
      </c>
      <c r="AM55" s="14">
        <v>3.471104209E-6</v>
      </c>
      <c r="AN55" s="14">
        <v>2.6263673959999999E-6</v>
      </c>
      <c r="AO55" s="14">
        <v>9.0879414999999999E-8</v>
      </c>
      <c r="AP55" s="14">
        <v>1.8629956403E-5</v>
      </c>
      <c r="AQ55" s="14">
        <v>4.0543181349999997E-6</v>
      </c>
      <c r="AR55" s="14">
        <v>2.2694256710000001E-5</v>
      </c>
      <c r="AS55" s="12">
        <v>1.337318688606E-3</v>
      </c>
      <c r="AT55" s="14">
        <v>2.1862774640000001E-6</v>
      </c>
      <c r="AU55" s="14">
        <v>1.18812485E-7</v>
      </c>
      <c r="AV55" s="14">
        <v>1.8941841000000001E-8</v>
      </c>
      <c r="AW55" s="14">
        <v>9.3103862E-8</v>
      </c>
      <c r="AX55" s="14">
        <v>5.1238630000000003E-9</v>
      </c>
      <c r="AY55" s="15">
        <v>4.3498630000000002E-9</v>
      </c>
    </row>
    <row r="58" spans="1:52" x14ac:dyDescent="0.2">
      <c r="B58" s="16" t="s">
        <v>8</v>
      </c>
      <c r="C58" s="17"/>
      <c r="E58" s="16" t="s">
        <v>2</v>
      </c>
      <c r="F58" s="17"/>
      <c r="H58" s="16" t="s">
        <v>10</v>
      </c>
      <c r="I58" s="17"/>
      <c r="K58" s="16" t="s">
        <v>12</v>
      </c>
      <c r="L58" s="17"/>
      <c r="N58" s="16" t="s">
        <v>14</v>
      </c>
      <c r="O58" s="17"/>
      <c r="Q58" t="s">
        <v>16</v>
      </c>
    </row>
    <row r="59" spans="1:52" x14ac:dyDescent="0.2">
      <c r="B59" s="18" t="s">
        <v>3</v>
      </c>
      <c r="C59" s="19">
        <f>SUM(I55,J55,K55,O55,R55,S55,T55,X55,Y55,Z55,AC55,AD55,AE55,AF55,AG55,AH55,AI55,AL55,AN55,AO55,AP55,AQ55,AR55,AS55,AT55,AU55,AV55,AW55,AX55,AY55)</f>
        <v>4.1952170638026004E-2</v>
      </c>
      <c r="E59" s="18" t="s">
        <v>3</v>
      </c>
      <c r="F59" s="19">
        <f>SUM(B55,D55,E55,G55,H55,J55,K55,M55,N55,U55,V55,X55,Y55,AA55,AB55,AE55,AF55,AH55,AI55,AJ55,AK55,AL55,AM55,AR55,AS55,AT55,AU55,AW55,AX55,AY55)</f>
        <v>0.99464430807916171</v>
      </c>
      <c r="H59" s="18" t="s">
        <v>3</v>
      </c>
      <c r="I59" s="19">
        <f>SUM(B55,F55,C55,D55,H55,I55,J55,L55,M55,N55,O55,P55,Q55,R55,S55,T55,U55,V55,X55,Y55,AC55,AD55,AE55,AF55,AJ55,AK55,AN55,AQ55,AR55,AS55)</f>
        <v>0.99810238470307799</v>
      </c>
      <c r="K59" s="18" t="s">
        <v>3</v>
      </c>
      <c r="L59" s="19">
        <f>SUM(B55,C55,E55,L55,M55,N55,O55,P55,Q55,S55,T55,W55,Z55,AA55,AB55,AJ55,AK55,AM55,AN55,AO55,AP55,AQ55,AR55,AS55,AT55,AU55,AV55,AW55,AX55,AY55)</f>
        <v>0.90626501972800777</v>
      </c>
      <c r="N59" s="18" t="s">
        <v>3</v>
      </c>
      <c r="O59" s="19">
        <f>SUM(O55,B55,C55,D55,E55,F55,G55,H55,I55,J55,K55,L55,P55,R55,W55,Z55,AG55,AL55,AM55,AV55,AY55)</f>
        <v>0.84037585526295877</v>
      </c>
      <c r="Q59" t="s">
        <v>71</v>
      </c>
    </row>
    <row r="60" spans="1:52" x14ac:dyDescent="0.2">
      <c r="B60" s="18" t="s">
        <v>4</v>
      </c>
      <c r="C60" s="19">
        <f>SUM(G55,H55,L55,P55,Q55,U55,V55,W55,AA55,AB55,AJ55,AK55,AM55,F55)</f>
        <v>4.7277050785282999E-2</v>
      </c>
      <c r="E60" s="18" t="s">
        <v>4</v>
      </c>
      <c r="F60" s="19">
        <f xml:space="preserve"> SUM(C55,F55,I55,P55,Q55,W55,AC55,AD55,AG55,AN55,AO55,AP55,AQ55,AV55)</f>
        <v>5.3354352248480017E-3</v>
      </c>
      <c r="H60" s="18" t="s">
        <v>4</v>
      </c>
      <c r="I60" s="19">
        <f>SUM(E55,G55,K55,W55,Z55,AA55,AB55,AG55,AH55,AI55,AO55,AP55,AT55,AU55)</f>
        <v>1.8931449763330002E-3</v>
      </c>
      <c r="K60" s="18" t="s">
        <v>4</v>
      </c>
      <c r="L60" s="19">
        <f>SUM(D55,F55,G55,R55,U55,V55,AC55,AD55,AE55,AF55,AG55,AH55,AI55,AL55)</f>
        <v>7.1100922058450991E-2</v>
      </c>
      <c r="N60" s="18" t="s">
        <v>4</v>
      </c>
      <c r="O60" s="19">
        <f>SUM(M55,N55,O55,Q55,S55,T55,U55,V55,X55,Y55,AA55,AB55,AC55,AD55,AH55,AI55,AO55,AP55,AW55,AX55)</f>
        <v>0.12110985414726699</v>
      </c>
    </row>
    <row r="61" spans="1:52" x14ac:dyDescent="0.2">
      <c r="B61" s="18" t="s">
        <v>5</v>
      </c>
      <c r="C61" s="19">
        <f>SUM(C55,D55,E55,L55,N55)</f>
        <v>6.0107530461861007E-2</v>
      </c>
      <c r="E61" s="18" t="s">
        <v>5</v>
      </c>
      <c r="F61" s="19">
        <f>SUM(L55,R55,S55,T55,Z55)</f>
        <v>2.0217935775999999E-5</v>
      </c>
      <c r="H61" s="18" t="s">
        <v>5</v>
      </c>
      <c r="I61" s="19">
        <f>SUM(AL55,AM55,AV55,AW55,AX55)</f>
        <v>4.4659707240000002E-6</v>
      </c>
      <c r="K61" s="18" t="s">
        <v>5</v>
      </c>
      <c r="L61" s="19">
        <f>SUM(H55,I55,K55,X55,Y55)</f>
        <v>2.2626754743899E-2</v>
      </c>
      <c r="N61" s="18" t="s">
        <v>5</v>
      </c>
      <c r="O61" s="19">
        <f>SUM(AE55,AF55,AJ55,AK55,AN55,AQ55,AT55,AU55)</f>
        <v>3.7154316404668E-2</v>
      </c>
    </row>
    <row r="62" spans="1:52" x14ac:dyDescent="0.2">
      <c r="B62" s="18" t="s">
        <v>6</v>
      </c>
      <c r="C62" s="19">
        <f>B55</f>
        <v>0.80785936519998502</v>
      </c>
      <c r="E62" s="18" t="s">
        <v>6</v>
      </c>
      <c r="F62" s="19">
        <f>O55</f>
        <v>3.8760211999999999E-8</v>
      </c>
      <c r="H62" s="18" t="s">
        <v>6</v>
      </c>
      <c r="I62" s="19">
        <f>AY55</f>
        <v>4.3498630000000002E-9</v>
      </c>
      <c r="K62" s="18" t="s">
        <v>6</v>
      </c>
      <c r="L62" s="19">
        <f>J55</f>
        <v>7.3034696399999996E-6</v>
      </c>
      <c r="N62" s="18" t="s">
        <v>6</v>
      </c>
      <c r="O62" s="19">
        <f>SUM(AR55,AS55)</f>
        <v>1.360012945316E-3</v>
      </c>
    </row>
    <row r="63" spans="1:52" x14ac:dyDescent="0.2">
      <c r="B63" s="18"/>
      <c r="C63" s="19"/>
      <c r="E63" s="18"/>
      <c r="F63" s="19"/>
      <c r="H63" s="18"/>
      <c r="I63" s="19"/>
      <c r="K63" s="18"/>
      <c r="L63" s="19"/>
      <c r="N63" s="18"/>
      <c r="O63" s="19"/>
    </row>
    <row r="64" spans="1:52" x14ac:dyDescent="0.2">
      <c r="B64" s="22" t="s">
        <v>9</v>
      </c>
      <c r="C64" s="23">
        <f>C60+C61*2+C62*3</f>
        <v>2.59107020730896</v>
      </c>
      <c r="D64" s="13"/>
      <c r="E64" s="22" t="s">
        <v>7</v>
      </c>
      <c r="F64" s="23">
        <f>F60+F61*2+F62*3</f>
        <v>5.3759873770360019E-3</v>
      </c>
      <c r="G64" s="13"/>
      <c r="H64" s="22" t="s">
        <v>11</v>
      </c>
      <c r="I64" s="23">
        <f>I60+I61*2+I62*3</f>
        <v>1.9020899673700003E-3</v>
      </c>
      <c r="J64" s="13"/>
      <c r="K64" s="22" t="s">
        <v>13</v>
      </c>
      <c r="L64" s="23">
        <f>L60+L61*2+L62*3</f>
        <v>0.11637634195516899</v>
      </c>
      <c r="M64" s="13"/>
      <c r="N64" s="22" t="s">
        <v>15</v>
      </c>
      <c r="O64" s="23">
        <f>O60+O61*2+O62*3</f>
        <v>0.19949852579255101</v>
      </c>
    </row>
    <row r="65" spans="2:15" x14ac:dyDescent="0.2">
      <c r="B65" s="18"/>
      <c r="C65" s="19"/>
      <c r="E65" s="18"/>
      <c r="F65" s="19"/>
      <c r="H65" s="18"/>
      <c r="I65" s="19"/>
      <c r="K65" s="18"/>
      <c r="L65" s="19"/>
      <c r="N65" s="18"/>
      <c r="O65" s="19"/>
    </row>
    <row r="66" spans="2:15" x14ac:dyDescent="0.2">
      <c r="B66" s="18" t="s">
        <v>67</v>
      </c>
      <c r="C66" s="19">
        <f>1-C59</f>
        <v>0.95804782936197397</v>
      </c>
      <c r="E66" s="18" t="s">
        <v>68</v>
      </c>
      <c r="F66" s="19">
        <f>1-F59</f>
        <v>5.3556919208382903E-3</v>
      </c>
      <c r="H66" s="18" t="s">
        <v>68</v>
      </c>
      <c r="I66" s="19">
        <f>1-I59</f>
        <v>1.8976152969220061E-3</v>
      </c>
      <c r="K66" s="18" t="s">
        <v>68</v>
      </c>
      <c r="L66" s="19">
        <f>1-L59</f>
        <v>9.373498027199223E-2</v>
      </c>
      <c r="N66" s="18" t="s">
        <v>68</v>
      </c>
      <c r="O66" s="19">
        <f>1-O59</f>
        <v>0.15962414473704123</v>
      </c>
    </row>
    <row r="67" spans="2:15" x14ac:dyDescent="0.2">
      <c r="B67" s="18"/>
      <c r="C67" s="19"/>
      <c r="E67" s="18"/>
      <c r="F67" s="19"/>
      <c r="H67" s="18"/>
      <c r="I67" s="19"/>
      <c r="K67" s="18"/>
      <c r="L67" s="19"/>
      <c r="N67" s="18"/>
      <c r="O67" s="19"/>
    </row>
    <row r="68" spans="2:15" x14ac:dyDescent="0.2">
      <c r="B68" s="18" t="s">
        <v>69</v>
      </c>
      <c r="C68" s="19">
        <f>C66/2500</f>
        <v>3.8321913174478958E-4</v>
      </c>
      <c r="E68" s="18" t="s">
        <v>69</v>
      </c>
      <c r="F68" s="19">
        <f>F66/5</f>
        <v>1.0711383841676581E-3</v>
      </c>
      <c r="H68" s="18" t="s">
        <v>69</v>
      </c>
      <c r="I68" s="19">
        <f>I66/4</f>
        <v>4.7440382423050154E-4</v>
      </c>
      <c r="K68" s="18" t="s">
        <v>69</v>
      </c>
      <c r="L68" s="19">
        <f>L66/50</f>
        <v>1.8746996054398446E-3</v>
      </c>
      <c r="N68" s="18" t="s">
        <v>69</v>
      </c>
      <c r="O68" s="19">
        <f>O66/200</f>
        <v>7.981207236852062E-4</v>
      </c>
    </row>
    <row r="69" spans="2:15" x14ac:dyDescent="0.2">
      <c r="B69" s="18"/>
      <c r="C69" s="19"/>
      <c r="E69" s="18"/>
      <c r="F69" s="19"/>
      <c r="H69" s="18"/>
      <c r="I69" s="19"/>
      <c r="K69" s="18"/>
      <c r="L69" s="19"/>
      <c r="N69" s="18"/>
      <c r="O69" s="19"/>
    </row>
    <row r="70" spans="2:15" x14ac:dyDescent="0.2">
      <c r="B70" s="20" t="s">
        <v>70</v>
      </c>
      <c r="C70" s="21">
        <f>C64/C68</f>
        <v>6761.3279000760358</v>
      </c>
      <c r="E70" s="20" t="s">
        <v>70</v>
      </c>
      <c r="F70" s="21">
        <f xml:space="preserve"> F64/F68</f>
        <v>5.0189475575683735</v>
      </c>
      <c r="H70" s="20" t="s">
        <v>70</v>
      </c>
      <c r="I70" s="21">
        <f>I64/I68</f>
        <v>4.0094321972535791</v>
      </c>
      <c r="K70" s="20" t="s">
        <v>70</v>
      </c>
      <c r="L70" s="21">
        <f>L64/L68</f>
        <v>62.077327811601378</v>
      </c>
      <c r="N70" s="20" t="s">
        <v>70</v>
      </c>
      <c r="O70" s="21">
        <f>O64/O68</f>
        <v>249.96033791905018</v>
      </c>
    </row>
  </sheetData>
  <phoneticPr fontId="1" type="noConversion"/>
  <pageMargins left="0.7" right="0.7" top="0.75" bottom="0.75" header="0.3" footer="0.3"/>
  <pageSetup paperSize="9" scale="2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2023-03-19T14:38:16Z</dcterms:created>
  <dcterms:modified xsi:type="dcterms:W3CDTF">2023-04-08T14:08:45Z</dcterms:modified>
</cp:coreProperties>
</file>