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guntas Parte 1" sheetId="1" r:id="rId4"/>
    <sheet state="visible" name="Tarifa CEMIG" sheetId="2" r:id="rId5"/>
    <sheet state="visible" name="Dados ConsumoDemanda" sheetId="3" r:id="rId6"/>
    <sheet state="visible" name="Gráficos" sheetId="4" r:id="rId7"/>
    <sheet state="visible" name="Previsões 2022" sheetId="5" r:id="rId8"/>
    <sheet state="visible" name="Previsões 202225" sheetId="6" r:id="rId9"/>
    <sheet state="visible" name="Sazonalidade Definida" sheetId="7" r:id="rId10"/>
  </sheets>
  <definedNames/>
  <calcPr/>
  <extLst>
    <ext uri="GoogleSheetsCustomDataVersion1">
      <go:sheetsCustomData xmlns:go="http://customooxmlschemas.google.com/" r:id="rId11" roundtripDataSignature="AMtx7mhPL13e+Q9/kYpW8mBr7dzQ2gQKkA=="/>
    </ext>
  </extLst>
</workbook>
</file>

<file path=xl/sharedStrings.xml><?xml version="1.0" encoding="utf-8"?>
<sst xmlns="http://schemas.openxmlformats.org/spreadsheetml/2006/main" count="541" uniqueCount="324">
  <si>
    <t>IT 304S - Contratação de Energia - UFJF</t>
  </si>
  <si>
    <t>Questões Básicas</t>
  </si>
  <si>
    <t>Nome da universidade</t>
  </si>
  <si>
    <t>Universidade Federal de Juiz de Fora</t>
  </si>
  <si>
    <t>Localização</t>
  </si>
  <si>
    <t>Campus Universitário, Rua José Lourenço Kelmer, s/n - São Pedro, Juiz de Fora - MG, 36036-900</t>
  </si>
  <si>
    <t>Número de alunos/ docentes/ contratadaos</t>
  </si>
  <si>
    <t>18.868 alunos/ 969 docentes/ 2.132 funcionários (dados de 2016)</t>
  </si>
  <si>
    <t>Número de campus</t>
  </si>
  <si>
    <t>2 (Juiz de Fora e Governador Valadares)</t>
  </si>
  <si>
    <t>Grupo de consumidores que está inserida</t>
  </si>
  <si>
    <t>A4 (no caso do campus Juiz de Fora)</t>
  </si>
  <si>
    <t>Contrato de Energia - Campus Juiz de Fora</t>
  </si>
  <si>
    <t>Concessionária</t>
  </si>
  <si>
    <t>CEMIG</t>
  </si>
  <si>
    <t>Demanda contratada</t>
  </si>
  <si>
    <t>Recentemente alterada para 2.380 kW, mas para todo o período disponibilizado de faturas estava em 1.400 kW</t>
  </si>
  <si>
    <t>Tensão de fornecimento</t>
  </si>
  <si>
    <t>22 kV</t>
  </si>
  <si>
    <t>Modalidade Tarifária</t>
  </si>
  <si>
    <t>Modalidade tarifária horária verde, subgrupo A4 (THS verde A4)</t>
  </si>
  <si>
    <t>Qualidade de Dados</t>
  </si>
  <si>
    <t>Dados faltantes</t>
  </si>
  <si>
    <t>Dados do Campus Gavernador Valadares</t>
  </si>
  <si>
    <t>Consumo atípico em algum mês?</t>
  </si>
  <si>
    <t>Jan/12 (demanda 120kW)</t>
  </si>
  <si>
    <t>Análise de Demanda</t>
  </si>
  <si>
    <t>Demanda contratada está adequada?</t>
  </si>
  <si>
    <t xml:space="preserve">Em todo o período de análise, a demanda contratada era de 1.400 kW, que era um valor abaixo da demanda registrada em fatura na grande maioria dos meses. O coordenador responsável da universidade nos informou que a demanda contratada foi alterada recentemente para 2.380 kW, o que é mais adequado pelo histórico encontrado.  </t>
  </si>
  <si>
    <t>Qual deveria ser a demanda?</t>
  </si>
  <si>
    <t>Pela média dos últimos anos, desconsiderando 2020, um valor mais adequado seria de aprox. 1.800 kW.</t>
  </si>
  <si>
    <t>Análise de Reativos</t>
  </si>
  <si>
    <t>Há excesso de reativos?</t>
  </si>
  <si>
    <t>Em alguns meses, houve sim excesso de reativo, mas nada que comprometesse o valor total da fatura em grande parcela. Normalmente, menos de 0,5% do valor da fatura era devida a reativos.</t>
  </si>
  <si>
    <t>Necessário corrigir fator de potência?</t>
  </si>
  <si>
    <t>Teria de ser fazer um estudo de viabilidade técnico enconômica específico para afirmar, visto que o impacto dos reativos na fatura é pequeno, aparentemente.</t>
  </si>
  <si>
    <t>Crescimento</t>
  </si>
  <si>
    <t>Existe tendência de crescimento no consumo?</t>
  </si>
  <si>
    <t>Sim, pelos gráficos de consumo a UFJF passou de um consumo aproximado de 450.000 kWh/mês em 2010/11 para 680.000 kWh/mês em 2019/20 (pré-pandemia)</t>
  </si>
  <si>
    <t>Existe tendência de crescimento no demanda?</t>
  </si>
  <si>
    <t>Sim, pelos gráficos de demanda a UFJF passou de uma demanda aproximada de 1.300 kW em 2010/11 para 1.800 kW em 2019/20 (pré-pandemia)</t>
  </si>
  <si>
    <r>
      <rPr>
        <rFont val="Montserrat"/>
        <b/>
        <color rgb="FF164152"/>
        <sz val="12.0"/>
      </rPr>
      <t xml:space="preserve">DADOS TARIFÁRIOS CEMIG (TARIFA VERDE SUBGRUPO A4)
</t>
    </r>
    <r>
      <rPr>
        <rFont val="Montserrat"/>
        <b val="0"/>
        <color rgb="FF164152"/>
        <sz val="8.0"/>
      </rPr>
      <t>*Dados de 21/11/2020 (site da CEMIG)</t>
    </r>
  </si>
  <si>
    <t>A4 - 2,3 KV A 25 KV</t>
  </si>
  <si>
    <t>​​DEMANDA R$/KW</t>
  </si>
  <si>
    <t>BANDEIRA VERDE - CONSUMO R$/KWH</t>
  </si>
  <si>
    <t>BANDEIRA AMARELA - CONSUMO R$/KWH</t>
  </si>
  <si>
    <t>BANDEIRA VERMELHA 1 - CONSUMO R$/KWH</t>
  </si>
  <si>
    <t>BANDEIRA VERMELHA 2 - CONSUMO R$/KWH</t>
  </si>
  <si>
    <t>Demanda</t>
  </si>
  <si>
    <t>15,32</t>
  </si>
  <si>
    <t>​Demanda Ultrap. F. Ponta</t>
  </si>
  <si>
    <t>30,64</t>
  </si>
  <si>
    <t>Cons. Ponta - P. Seco</t>
  </si>
  <si>
    <t>​1,68401</t>
  </si>
  <si>
    <t>​​Cons. Ponta-P. Úmido</t>
  </si>
  <si>
    <t>​Cons. F.Ponta - P. Seco</t>
  </si>
  <si>
    <t>​0,35542</t>
  </si>
  <si>
    <t>​0,39702</t>
  </si>
  <si>
    <t>​0,41782</t>
  </si>
  <si>
    <t>​Cons. F.Ponta - P. Úmido</t>
  </si>
  <si>
    <r>
      <rPr>
        <rFont val="Calibri"/>
        <color theme="1"/>
        <sz val="11.0"/>
      </rPr>
      <t>Mês</t>
    </r>
  </si>
  <si>
    <r>
      <rPr>
        <rFont val="Calibri"/>
        <color theme="1"/>
        <sz val="11.0"/>
      </rPr>
      <t>Consumo (kWh)</t>
    </r>
  </si>
  <si>
    <r>
      <rPr>
        <rFont val="Calibri"/>
        <color theme="1"/>
        <sz val="11.0"/>
      </rPr>
      <t>Demanda (kW)</t>
    </r>
  </si>
  <si>
    <r>
      <rPr>
        <rFont val="Calibri"/>
        <color theme="1"/>
        <sz val="11.0"/>
      </rPr>
      <t>HFP</t>
    </r>
  </si>
  <si>
    <r>
      <rPr>
        <rFont val="Calibri"/>
        <color theme="1"/>
        <sz val="11.0"/>
      </rPr>
      <t>HP</t>
    </r>
  </si>
  <si>
    <t>Total</t>
  </si>
  <si>
    <r>
      <rPr>
        <rFont val="Calibri"/>
        <color theme="1"/>
        <sz val="11.0"/>
      </rPr>
      <t>HFP</t>
    </r>
  </si>
  <si>
    <r>
      <rPr>
        <rFont val="Calibri"/>
        <color theme="1"/>
        <sz val="11.0"/>
      </rPr>
      <t>HP</t>
    </r>
  </si>
  <si>
    <r>
      <rPr>
        <rFont val="Calibri"/>
        <color theme="1"/>
        <sz val="11.0"/>
      </rPr>
      <t>mai/10</t>
    </r>
  </si>
  <si>
    <r>
      <rPr>
        <rFont val="Calibri"/>
        <color theme="1"/>
        <sz val="11.0"/>
      </rPr>
      <t>Consumo (kWh)</t>
    </r>
  </si>
  <si>
    <r>
      <rPr>
        <rFont val="Calibri"/>
        <color theme="1"/>
        <sz val="11.0"/>
      </rPr>
      <t>Demanda (kW)</t>
    </r>
  </si>
  <si>
    <r>
      <rPr>
        <rFont val="Calibri"/>
        <color theme="1"/>
        <sz val="11.0"/>
      </rPr>
      <t>jun/10</t>
    </r>
  </si>
  <si>
    <r>
      <rPr>
        <rFont val="Calibri"/>
        <color theme="1"/>
        <sz val="11.0"/>
      </rPr>
      <t>jul/10</t>
    </r>
  </si>
  <si>
    <r>
      <rPr>
        <rFont val="Calibri"/>
        <color theme="1"/>
        <sz val="11.0"/>
      </rPr>
      <t>HFP</t>
    </r>
  </si>
  <si>
    <r>
      <rPr>
        <rFont val="Calibri"/>
        <color theme="1"/>
        <sz val="11.0"/>
      </rPr>
      <t>HP</t>
    </r>
  </si>
  <si>
    <r>
      <rPr>
        <rFont val="Calibri"/>
        <color theme="1"/>
        <sz val="11.0"/>
      </rPr>
      <t>HFP</t>
    </r>
  </si>
  <si>
    <r>
      <rPr>
        <rFont val="Calibri"/>
        <color theme="1"/>
        <sz val="11.0"/>
      </rPr>
      <t>HP</t>
    </r>
  </si>
  <si>
    <r>
      <rPr>
        <rFont val="Calibri"/>
        <color theme="1"/>
        <sz val="11.0"/>
      </rPr>
      <t>HFP</t>
    </r>
  </si>
  <si>
    <r>
      <rPr>
        <rFont val="Calibri"/>
        <color theme="1"/>
        <sz val="11.0"/>
      </rPr>
      <t>HP</t>
    </r>
  </si>
  <si>
    <r>
      <rPr>
        <rFont val="Calibri"/>
        <color theme="1"/>
        <sz val="11.0"/>
      </rPr>
      <t>HFP</t>
    </r>
  </si>
  <si>
    <r>
      <rPr>
        <rFont val="Calibri"/>
        <color theme="1"/>
        <sz val="11.0"/>
      </rPr>
      <t>HP</t>
    </r>
  </si>
  <si>
    <t>Dem Max</t>
  </si>
  <si>
    <r>
      <rPr>
        <rFont val="Calibri"/>
        <color theme="1"/>
        <sz val="11.0"/>
      </rPr>
      <t>HFP</t>
    </r>
  </si>
  <si>
    <r>
      <rPr>
        <rFont val="Calibri"/>
        <color theme="1"/>
        <sz val="11.0"/>
      </rPr>
      <t>HP</t>
    </r>
  </si>
  <si>
    <r>
      <rPr>
        <rFont val="Calibri"/>
        <color theme="1"/>
        <sz val="11.0"/>
      </rPr>
      <t>HFP</t>
    </r>
  </si>
  <si>
    <r>
      <rPr>
        <rFont val="Calibri"/>
        <color theme="1"/>
        <sz val="11.0"/>
      </rPr>
      <t>HP</t>
    </r>
  </si>
  <si>
    <r>
      <rPr>
        <rFont val="Calibri"/>
        <color theme="1"/>
        <sz val="11.0"/>
      </rPr>
      <t>ago/10</t>
    </r>
  </si>
  <si>
    <t>Jan</t>
  </si>
  <si>
    <r>
      <rPr>
        <rFont val="Calibri"/>
        <color theme="1"/>
        <sz val="11.0"/>
      </rPr>
      <t>set/10</t>
    </r>
  </si>
  <si>
    <t>feb</t>
  </si>
  <si>
    <r>
      <rPr>
        <rFont val="Calibri"/>
        <color theme="1"/>
        <sz val="11.0"/>
      </rPr>
      <t>out/10</t>
    </r>
  </si>
  <si>
    <t>Mar</t>
  </si>
  <si>
    <r>
      <rPr>
        <rFont val="Calibri"/>
        <color theme="1"/>
        <sz val="11.0"/>
      </rPr>
      <t>nov/10</t>
    </r>
  </si>
  <si>
    <t>Apr</t>
  </si>
  <si>
    <r>
      <rPr>
        <rFont val="Calibri"/>
        <color theme="1"/>
        <sz val="11.0"/>
      </rPr>
      <t>dez/10</t>
    </r>
  </si>
  <si>
    <t>May</t>
  </si>
  <si>
    <r>
      <rPr>
        <rFont val="Calibri"/>
        <color theme="1"/>
        <sz val="11.0"/>
      </rPr>
      <t>jan/11</t>
    </r>
  </si>
  <si>
    <t>Jun</t>
  </si>
  <si>
    <r>
      <rPr>
        <rFont val="Calibri"/>
        <color theme="1"/>
        <sz val="11.0"/>
      </rPr>
      <t>fev/11</t>
    </r>
  </si>
  <si>
    <t>Jul</t>
  </si>
  <si>
    <r>
      <rPr>
        <rFont val="Calibri"/>
        <color theme="1"/>
        <sz val="11.0"/>
      </rPr>
      <t>mar/11</t>
    </r>
  </si>
  <si>
    <t>Aug</t>
  </si>
  <si>
    <r>
      <rPr>
        <rFont val="Calibri"/>
        <color theme="1"/>
        <sz val="11.0"/>
      </rPr>
      <t>abr/11</t>
    </r>
  </si>
  <si>
    <t>Sep</t>
  </si>
  <si>
    <r>
      <rPr>
        <rFont val="Calibri"/>
        <color theme="1"/>
        <sz val="11.0"/>
      </rPr>
      <t>mai/11</t>
    </r>
  </si>
  <si>
    <t>Oct</t>
  </si>
  <si>
    <r>
      <rPr>
        <rFont val="Calibri"/>
        <color theme="1"/>
        <sz val="11.0"/>
      </rPr>
      <t>jun/11</t>
    </r>
  </si>
  <si>
    <t>Nov</t>
  </si>
  <si>
    <r>
      <rPr>
        <rFont val="Calibri"/>
        <color theme="1"/>
        <sz val="11.0"/>
      </rPr>
      <t>jul/11</t>
    </r>
  </si>
  <si>
    <t>Dec</t>
  </si>
  <si>
    <r>
      <rPr>
        <rFont val="Calibri"/>
        <color theme="1"/>
        <sz val="11.0"/>
      </rPr>
      <t>ago/11</t>
    </r>
  </si>
  <si>
    <r>
      <rPr>
        <rFont val="Calibri"/>
        <color theme="1"/>
        <sz val="11.0"/>
      </rPr>
      <t>set/11</t>
    </r>
  </si>
  <si>
    <r>
      <rPr>
        <rFont val="Calibri"/>
        <color theme="1"/>
        <sz val="11.0"/>
      </rPr>
      <t>out/11</t>
    </r>
  </si>
  <si>
    <r>
      <rPr>
        <rFont val="Calibri"/>
        <color theme="1"/>
        <sz val="11.0"/>
      </rPr>
      <t>nov/11</t>
    </r>
  </si>
  <si>
    <r>
      <rPr>
        <rFont val="Calibri"/>
        <color theme="1"/>
        <sz val="11.0"/>
      </rPr>
      <t>dez/11</t>
    </r>
  </si>
  <si>
    <r>
      <rPr>
        <rFont val="Calibri"/>
        <color theme="1"/>
        <sz val="11.0"/>
      </rPr>
      <t>jan/12</t>
    </r>
  </si>
  <si>
    <r>
      <rPr>
        <rFont val="Calibri"/>
        <color theme="1"/>
        <sz val="11.0"/>
      </rPr>
      <t>fev/12</t>
    </r>
  </si>
  <si>
    <r>
      <rPr>
        <rFont val="Calibri"/>
        <color theme="1"/>
        <sz val="11.0"/>
      </rPr>
      <t>mar/12</t>
    </r>
  </si>
  <si>
    <r>
      <rPr>
        <rFont val="Calibri"/>
        <color theme="1"/>
        <sz val="11.0"/>
      </rPr>
      <t>abr/12</t>
    </r>
  </si>
  <si>
    <r>
      <rPr>
        <rFont val="Calibri"/>
        <color theme="1"/>
        <sz val="11.0"/>
      </rPr>
      <t>mai/12</t>
    </r>
  </si>
  <si>
    <r>
      <rPr>
        <rFont val="Calibri"/>
        <color theme="1"/>
        <sz val="11.0"/>
      </rPr>
      <t>jun/12</t>
    </r>
  </si>
  <si>
    <r>
      <rPr>
        <rFont val="Calibri"/>
        <color theme="1"/>
        <sz val="11.0"/>
      </rPr>
      <t>jul/12</t>
    </r>
  </si>
  <si>
    <r>
      <rPr>
        <rFont val="Calibri"/>
        <color theme="1"/>
        <sz val="11.0"/>
      </rPr>
      <t>ago/12</t>
    </r>
  </si>
  <si>
    <r>
      <rPr>
        <rFont val="Calibri"/>
        <color theme="1"/>
        <sz val="11.0"/>
      </rPr>
      <t>set/12</t>
    </r>
  </si>
  <si>
    <r>
      <rPr>
        <rFont val="Calibri"/>
        <color theme="1"/>
        <sz val="11.0"/>
      </rPr>
      <t>out/12</t>
    </r>
  </si>
  <si>
    <r>
      <rPr>
        <rFont val="Calibri"/>
        <color theme="1"/>
        <sz val="11.0"/>
      </rPr>
      <t>nov/12</t>
    </r>
  </si>
  <si>
    <r>
      <rPr>
        <rFont val="Calibri"/>
        <color theme="1"/>
        <sz val="11.0"/>
      </rPr>
      <t>dez/12</t>
    </r>
  </si>
  <si>
    <r>
      <rPr>
        <rFont val="Calibri"/>
        <color theme="1"/>
        <sz val="11.0"/>
      </rPr>
      <t>jan/13</t>
    </r>
  </si>
  <si>
    <r>
      <rPr>
        <rFont val="Calibri"/>
        <color theme="1"/>
        <sz val="11.0"/>
      </rPr>
      <t>fev/13</t>
    </r>
  </si>
  <si>
    <r>
      <rPr>
        <rFont val="Calibri"/>
        <color theme="1"/>
        <sz val="11.0"/>
      </rPr>
      <t>mar/13</t>
    </r>
  </si>
  <si>
    <r>
      <rPr>
        <rFont val="Calibri"/>
        <color theme="1"/>
        <sz val="11.0"/>
      </rPr>
      <t>abr/13</t>
    </r>
  </si>
  <si>
    <r>
      <rPr>
        <rFont val="Calibri"/>
        <color theme="1"/>
        <sz val="11.0"/>
      </rPr>
      <t>mai/13</t>
    </r>
  </si>
  <si>
    <r>
      <rPr>
        <rFont val="Calibri"/>
        <color theme="1"/>
        <sz val="11.0"/>
      </rPr>
      <t>jun/13</t>
    </r>
  </si>
  <si>
    <r>
      <rPr>
        <rFont val="Calibri"/>
        <color theme="1"/>
        <sz val="11.0"/>
      </rPr>
      <t>jul/13</t>
    </r>
  </si>
  <si>
    <r>
      <rPr>
        <rFont val="Calibri"/>
        <color theme="1"/>
        <sz val="11.0"/>
      </rPr>
      <t>ago/13</t>
    </r>
  </si>
  <si>
    <r>
      <rPr>
        <rFont val="Calibri"/>
        <color theme="1"/>
        <sz val="11.0"/>
      </rPr>
      <t>set/13</t>
    </r>
  </si>
  <si>
    <r>
      <rPr>
        <rFont val="Calibri"/>
        <color theme="1"/>
        <sz val="11.0"/>
      </rPr>
      <t>out/13</t>
    </r>
  </si>
  <si>
    <r>
      <rPr>
        <rFont val="Calibri"/>
        <color theme="1"/>
        <sz val="11.0"/>
      </rPr>
      <t>nov/13</t>
    </r>
  </si>
  <si>
    <r>
      <rPr>
        <rFont val="Calibri"/>
        <color theme="1"/>
        <sz val="11.0"/>
      </rPr>
      <t>dez/13</t>
    </r>
  </si>
  <si>
    <r>
      <rPr>
        <rFont val="Calibri"/>
        <color theme="1"/>
        <sz val="11.0"/>
      </rPr>
      <t>jan/14</t>
    </r>
  </si>
  <si>
    <r>
      <rPr>
        <rFont val="Calibri"/>
        <color theme="1"/>
        <sz val="11.0"/>
      </rPr>
      <t>fev/14</t>
    </r>
  </si>
  <si>
    <r>
      <rPr>
        <rFont val="Calibri"/>
        <color theme="1"/>
        <sz val="11.0"/>
      </rPr>
      <t>mar/14</t>
    </r>
  </si>
  <si>
    <r>
      <rPr>
        <rFont val="Calibri"/>
        <color theme="1"/>
        <sz val="11.0"/>
      </rPr>
      <t>abr/14</t>
    </r>
  </si>
  <si>
    <r>
      <rPr>
        <rFont val="Calibri"/>
        <color theme="1"/>
        <sz val="11.0"/>
      </rPr>
      <t>mai/14</t>
    </r>
  </si>
  <si>
    <r>
      <rPr>
        <rFont val="Calibri"/>
        <color theme="1"/>
        <sz val="11.0"/>
      </rPr>
      <t>jun/14</t>
    </r>
  </si>
  <si>
    <r>
      <rPr>
        <rFont val="Calibri"/>
        <color theme="1"/>
        <sz val="11.0"/>
      </rPr>
      <t>jul/14</t>
    </r>
  </si>
  <si>
    <r>
      <rPr>
        <rFont val="Calibri"/>
        <color theme="1"/>
        <sz val="11.0"/>
      </rPr>
      <t>ago/14</t>
    </r>
  </si>
  <si>
    <r>
      <rPr>
        <rFont val="Calibri"/>
        <color theme="1"/>
        <sz val="11.0"/>
      </rPr>
      <t>set/14</t>
    </r>
  </si>
  <si>
    <r>
      <rPr>
        <rFont val="Calibri"/>
        <color theme="1"/>
        <sz val="11.0"/>
      </rPr>
      <t>out/14</t>
    </r>
  </si>
  <si>
    <r>
      <rPr>
        <rFont val="Calibri"/>
        <color theme="1"/>
        <sz val="11.0"/>
      </rPr>
      <t>nov/14</t>
    </r>
  </si>
  <si>
    <r>
      <rPr>
        <rFont val="Calibri"/>
        <color theme="1"/>
        <sz val="11.0"/>
      </rPr>
      <t>dez/14</t>
    </r>
  </si>
  <si>
    <r>
      <rPr>
        <rFont val="Calibri"/>
        <color theme="1"/>
        <sz val="11.0"/>
      </rPr>
      <t>jan/15</t>
    </r>
  </si>
  <si>
    <r>
      <rPr>
        <rFont val="Calibri"/>
        <color theme="1"/>
        <sz val="11.0"/>
      </rPr>
      <t>fev/15</t>
    </r>
  </si>
  <si>
    <r>
      <rPr>
        <rFont val="Calibri"/>
        <color theme="1"/>
        <sz val="11.0"/>
      </rPr>
      <t>mar/15</t>
    </r>
  </si>
  <si>
    <r>
      <rPr>
        <rFont val="Calibri"/>
        <color theme="1"/>
        <sz val="11.0"/>
      </rPr>
      <t>abr/15</t>
    </r>
  </si>
  <si>
    <r>
      <rPr>
        <rFont val="Calibri"/>
        <color theme="1"/>
        <sz val="11.0"/>
      </rPr>
      <t>mai/15</t>
    </r>
  </si>
  <si>
    <r>
      <rPr>
        <rFont val="Calibri"/>
        <color theme="1"/>
        <sz val="11.0"/>
      </rPr>
      <t>jun/15</t>
    </r>
  </si>
  <si>
    <r>
      <rPr>
        <rFont val="Calibri"/>
        <color theme="1"/>
        <sz val="11.0"/>
      </rPr>
      <t>jul/15</t>
    </r>
  </si>
  <si>
    <r>
      <rPr>
        <rFont val="Calibri"/>
        <color theme="1"/>
        <sz val="11.0"/>
      </rPr>
      <t>ago/15</t>
    </r>
  </si>
  <si>
    <r>
      <rPr>
        <rFont val="Calibri"/>
        <color theme="1"/>
        <sz val="11.0"/>
      </rPr>
      <t>set/15</t>
    </r>
  </si>
  <si>
    <r>
      <rPr>
        <rFont val="Calibri"/>
        <color theme="1"/>
        <sz val="11.0"/>
      </rPr>
      <t>out/15</t>
    </r>
  </si>
  <si>
    <r>
      <rPr>
        <rFont val="Calibri"/>
        <color theme="1"/>
        <sz val="11.0"/>
      </rPr>
      <t>nov/15</t>
    </r>
  </si>
  <si>
    <r>
      <rPr>
        <rFont val="Calibri"/>
        <color theme="1"/>
        <sz val="11.0"/>
      </rPr>
      <t>dez/15</t>
    </r>
  </si>
  <si>
    <r>
      <rPr>
        <rFont val="Calibri"/>
        <color theme="1"/>
        <sz val="11.0"/>
      </rPr>
      <t>jan/16</t>
    </r>
  </si>
  <si>
    <r>
      <rPr>
        <rFont val="Calibri"/>
        <color theme="1"/>
        <sz val="11.0"/>
      </rPr>
      <t>fev/16</t>
    </r>
  </si>
  <si>
    <r>
      <rPr>
        <rFont val="Calibri"/>
        <color theme="1"/>
        <sz val="11.0"/>
      </rPr>
      <t>mar/16</t>
    </r>
  </si>
  <si>
    <r>
      <rPr>
        <rFont val="Calibri"/>
        <color theme="1"/>
        <sz val="11.0"/>
      </rPr>
      <t>abr/16</t>
    </r>
  </si>
  <si>
    <r>
      <rPr>
        <rFont val="Calibri"/>
        <color theme="1"/>
        <sz val="11.0"/>
      </rPr>
      <t>Consumo (kWh)</t>
    </r>
  </si>
  <si>
    <r>
      <rPr>
        <rFont val="Calibri"/>
        <color theme="1"/>
        <sz val="11.0"/>
      </rPr>
      <t>mai/16</t>
    </r>
  </si>
  <si>
    <t>Cotação COPEL - Referência 15/01/2021</t>
  </si>
  <si>
    <r>
      <rPr>
        <rFont val="Calibri"/>
        <color theme="1"/>
        <sz val="11.0"/>
      </rPr>
      <t>jun/16</t>
    </r>
  </si>
  <si>
    <t>ANO</t>
  </si>
  <si>
    <t>R$/MWh</t>
  </si>
  <si>
    <t>R$/kWh</t>
  </si>
  <si>
    <t>kW médio (por hora)</t>
  </si>
  <si>
    <t>Total kWh</t>
  </si>
  <si>
    <t>Média 2022</t>
  </si>
  <si>
    <t>Horas</t>
  </si>
  <si>
    <t>Média 2023</t>
  </si>
  <si>
    <t>média 2024</t>
  </si>
  <si>
    <r>
      <rPr>
        <rFont val="Calibri"/>
        <color theme="1"/>
        <sz val="11.0"/>
      </rPr>
      <t>jul/16</t>
    </r>
  </si>
  <si>
    <r>
      <rPr>
        <rFont val="Calibri"/>
        <color theme="1"/>
        <sz val="11.0"/>
      </rPr>
      <t>ago/16</t>
    </r>
  </si>
  <si>
    <r>
      <rPr>
        <rFont val="Calibri"/>
        <color theme="1"/>
        <sz val="11.0"/>
      </rPr>
      <t>set/16</t>
    </r>
  </si>
  <si>
    <r>
      <rPr>
        <rFont val="Calibri"/>
        <color theme="1"/>
        <sz val="11.0"/>
      </rPr>
      <t>out/16</t>
    </r>
  </si>
  <si>
    <r>
      <rPr>
        <rFont val="Calibri"/>
        <color theme="1"/>
        <sz val="11.0"/>
      </rPr>
      <t>nov/16</t>
    </r>
  </si>
  <si>
    <r>
      <rPr>
        <rFont val="Calibri"/>
        <color theme="1"/>
        <sz val="11.0"/>
      </rPr>
      <t>dez/16</t>
    </r>
  </si>
  <si>
    <r>
      <rPr>
        <rFont val="Calibri"/>
        <color theme="1"/>
        <sz val="11.0"/>
      </rPr>
      <t>jan/17</t>
    </r>
  </si>
  <si>
    <r>
      <rPr>
        <rFont val="Calibri"/>
        <color theme="1"/>
        <sz val="11.0"/>
      </rPr>
      <t>fev/17</t>
    </r>
  </si>
  <si>
    <r>
      <rPr>
        <rFont val="Calibri"/>
        <color theme="1"/>
        <sz val="11.0"/>
      </rPr>
      <t>mar/17</t>
    </r>
  </si>
  <si>
    <r>
      <rPr>
        <rFont val="Calibri"/>
        <color theme="1"/>
        <sz val="11.0"/>
      </rPr>
      <t>abr/17</t>
    </r>
  </si>
  <si>
    <r>
      <rPr>
        <rFont val="Calibri"/>
        <color theme="1"/>
        <sz val="11.0"/>
      </rPr>
      <t>mai/17</t>
    </r>
  </si>
  <si>
    <r>
      <rPr>
        <rFont val="Calibri"/>
        <color theme="1"/>
        <sz val="11.0"/>
      </rPr>
      <t>jun/17</t>
    </r>
  </si>
  <si>
    <r>
      <rPr>
        <rFont val="Calibri"/>
        <color theme="1"/>
        <sz val="11.0"/>
      </rPr>
      <t>jul/17</t>
    </r>
  </si>
  <si>
    <t>Montante</t>
  </si>
  <si>
    <r>
      <rPr>
        <rFont val="Calibri"/>
        <color theme="1"/>
        <sz val="11.0"/>
      </rPr>
      <t>ago/17</t>
    </r>
  </si>
  <si>
    <r>
      <rPr>
        <rFont val="Calibri"/>
        <color theme="1"/>
        <sz val="11.0"/>
      </rPr>
      <t>set/17</t>
    </r>
  </si>
  <si>
    <r>
      <rPr>
        <rFont val="Calibri"/>
        <color theme="1"/>
        <sz val="11.0"/>
      </rPr>
      <t>out/17</t>
    </r>
  </si>
  <si>
    <r>
      <rPr>
        <rFont val="Calibri"/>
        <color theme="1"/>
        <sz val="11.0"/>
      </rPr>
      <t>nov/17</t>
    </r>
  </si>
  <si>
    <r>
      <rPr>
        <rFont val="Calibri"/>
        <color theme="1"/>
        <sz val="11.0"/>
      </rPr>
      <t>dez/17</t>
    </r>
  </si>
  <si>
    <r>
      <rPr>
        <rFont val="Calibri"/>
        <color theme="1"/>
        <sz val="11.0"/>
      </rPr>
      <t>jan/18</t>
    </r>
  </si>
  <si>
    <r>
      <rPr>
        <rFont val="Calibri"/>
        <color theme="1"/>
        <sz val="11.0"/>
      </rPr>
      <t>fev/18</t>
    </r>
  </si>
  <si>
    <r>
      <rPr>
        <rFont val="Calibri"/>
        <color theme="1"/>
        <sz val="11.0"/>
      </rPr>
      <t>mar/18</t>
    </r>
  </si>
  <si>
    <r>
      <rPr>
        <rFont val="Calibri"/>
        <color theme="1"/>
        <sz val="11.0"/>
      </rPr>
      <t>abr/18</t>
    </r>
  </si>
  <si>
    <r>
      <rPr>
        <rFont val="Calibri"/>
        <color theme="1"/>
        <sz val="11.0"/>
      </rPr>
      <t>mai/18</t>
    </r>
  </si>
  <si>
    <r>
      <rPr>
        <rFont val="Calibri"/>
        <color theme="1"/>
        <sz val="11.0"/>
      </rPr>
      <t>jun/18</t>
    </r>
  </si>
  <si>
    <r>
      <rPr>
        <rFont val="Calibri"/>
        <color theme="1"/>
        <sz val="11.0"/>
      </rPr>
      <t>jul/18</t>
    </r>
  </si>
  <si>
    <r>
      <rPr>
        <rFont val="Calibri"/>
        <color theme="1"/>
        <sz val="11.0"/>
      </rPr>
      <t>ago/18</t>
    </r>
  </si>
  <si>
    <r>
      <rPr>
        <rFont val="Calibri"/>
        <color theme="1"/>
        <sz val="11.0"/>
      </rPr>
      <t>set/18</t>
    </r>
  </si>
  <si>
    <r>
      <rPr>
        <rFont val="Calibri"/>
        <color theme="1"/>
        <sz val="11.0"/>
      </rPr>
      <t>out/18</t>
    </r>
  </si>
  <si>
    <r>
      <rPr>
        <rFont val="Calibri"/>
        <color theme="1"/>
        <sz val="11.0"/>
      </rPr>
      <t>nov/18</t>
    </r>
  </si>
  <si>
    <r>
      <rPr>
        <rFont val="Calibri"/>
        <color theme="1"/>
        <sz val="11.0"/>
      </rPr>
      <t>dez/18</t>
    </r>
  </si>
  <si>
    <r>
      <rPr>
        <rFont val="Calibri"/>
        <color theme="1"/>
        <sz val="11.0"/>
      </rPr>
      <t>jan/19</t>
    </r>
  </si>
  <si>
    <r>
      <rPr>
        <rFont val="Calibri"/>
        <color theme="1"/>
        <sz val="11.0"/>
      </rPr>
      <t>fev/19</t>
    </r>
  </si>
  <si>
    <r>
      <rPr>
        <rFont val="Calibri"/>
        <color theme="1"/>
        <sz val="11.0"/>
      </rPr>
      <t>mar/19</t>
    </r>
  </si>
  <si>
    <r>
      <rPr>
        <rFont val="Calibri"/>
        <color theme="1"/>
        <sz val="11.0"/>
      </rPr>
      <t>abr/19</t>
    </r>
  </si>
  <si>
    <r>
      <rPr>
        <rFont val="Calibri"/>
        <color theme="1"/>
        <sz val="11.0"/>
      </rPr>
      <t>mai/19</t>
    </r>
  </si>
  <si>
    <r>
      <rPr>
        <rFont val="Calibri"/>
        <color theme="1"/>
        <sz val="11.0"/>
      </rPr>
      <t>jun/19</t>
    </r>
  </si>
  <si>
    <r>
      <rPr>
        <rFont val="Calibri"/>
        <color theme="1"/>
        <sz val="11.0"/>
      </rPr>
      <t>jul/19</t>
    </r>
  </si>
  <si>
    <r>
      <rPr>
        <rFont val="Calibri"/>
        <color theme="1"/>
        <sz val="11.0"/>
      </rPr>
      <t>ago/19</t>
    </r>
  </si>
  <si>
    <r>
      <rPr>
        <rFont val="Calibri"/>
        <color theme="1"/>
        <sz val="11.0"/>
      </rPr>
      <t>set/19</t>
    </r>
  </si>
  <si>
    <r>
      <rPr>
        <rFont val="Calibri"/>
        <color theme="1"/>
        <sz val="11.0"/>
      </rPr>
      <t>out/19</t>
    </r>
  </si>
  <si>
    <r>
      <rPr>
        <rFont val="Calibri"/>
        <color theme="1"/>
        <sz val="11.0"/>
      </rPr>
      <t>nov/19</t>
    </r>
  </si>
  <si>
    <r>
      <rPr>
        <rFont val="Calibri"/>
        <color theme="1"/>
        <sz val="11.0"/>
      </rPr>
      <t>dez/19</t>
    </r>
  </si>
  <si>
    <r>
      <rPr>
        <rFont val="Calibri"/>
        <color theme="1"/>
        <sz val="11.0"/>
      </rPr>
      <t>jan/20</t>
    </r>
  </si>
  <si>
    <r>
      <rPr>
        <rFont val="Calibri"/>
        <color theme="1"/>
        <sz val="11.0"/>
      </rPr>
      <t>fev/20</t>
    </r>
  </si>
  <si>
    <r>
      <rPr>
        <rFont val="Calibri"/>
        <color theme="1"/>
        <sz val="11.0"/>
      </rPr>
      <t>mar/20</t>
    </r>
  </si>
  <si>
    <r>
      <rPr>
        <rFont val="Calibri"/>
        <color theme="1"/>
        <sz val="11.0"/>
      </rPr>
      <t>abr/20</t>
    </r>
  </si>
  <si>
    <r>
      <rPr>
        <rFont val="Calibri"/>
        <color theme="1"/>
        <sz val="11.0"/>
      </rPr>
      <t>mai/20</t>
    </r>
  </si>
  <si>
    <t>D média</t>
  </si>
  <si>
    <t>Consumo (kWh)</t>
  </si>
  <si>
    <t>Demanda Ponta (kW)</t>
  </si>
  <si>
    <t>Demanda Fora Ponta (kW)</t>
  </si>
  <si>
    <t>Valor Fatura (R$)</t>
  </si>
  <si>
    <t>fev/22</t>
  </si>
  <si>
    <t>abr/22</t>
  </si>
  <si>
    <t>mai/22</t>
  </si>
  <si>
    <t>ago/22</t>
  </si>
  <si>
    <t>set/22</t>
  </si>
  <si>
    <t>out/22</t>
  </si>
  <si>
    <t>dez/22</t>
  </si>
  <si>
    <t>Consumo</t>
  </si>
  <si>
    <t>Valor da fatura</t>
  </si>
  <si>
    <t>Demanda ponta</t>
  </si>
  <si>
    <t>Demanda fora ponta</t>
  </si>
  <si>
    <t>Demanda geral</t>
  </si>
  <si>
    <t>TUSD</t>
  </si>
  <si>
    <t>TEP</t>
  </si>
  <si>
    <t>TEFP</t>
  </si>
  <si>
    <t>Demanda média triênio</t>
  </si>
  <si>
    <t>13,95</t>
  </si>
  <si>
    <t>1,61</t>
  </si>
  <si>
    <t>1,60</t>
  </si>
  <si>
    <t>1,63</t>
  </si>
  <si>
    <t>1,56</t>
  </si>
  <si>
    <t>14,09</t>
  </si>
  <si>
    <t>1,57</t>
  </si>
  <si>
    <t>14,78</t>
  </si>
  <si>
    <t>1,64</t>
  </si>
  <si>
    <t>fev/23</t>
  </si>
  <si>
    <t>abr/23</t>
  </si>
  <si>
    <t>mai/23</t>
  </si>
  <si>
    <t>14,83</t>
  </si>
  <si>
    <t>1,66</t>
  </si>
  <si>
    <t>15,09</t>
  </si>
  <si>
    <t>1,94</t>
  </si>
  <si>
    <t>ago/23</t>
  </si>
  <si>
    <t>1,95</t>
  </si>
  <si>
    <t>set/23</t>
  </si>
  <si>
    <t>out/23</t>
  </si>
  <si>
    <t>1,90</t>
  </si>
  <si>
    <t>dez/23</t>
  </si>
  <si>
    <t>fev/24</t>
  </si>
  <si>
    <t>abr/24</t>
  </si>
  <si>
    <t>mai/24</t>
  </si>
  <si>
    <t>15,17</t>
  </si>
  <si>
    <t>1,93</t>
  </si>
  <si>
    <t>15,58</t>
  </si>
  <si>
    <t>1,97</t>
  </si>
  <si>
    <t>1,98</t>
  </si>
  <si>
    <t>ago/24</t>
  </si>
  <si>
    <t>2,00</t>
  </si>
  <si>
    <t>set/24</t>
  </si>
  <si>
    <t>out/24</t>
  </si>
  <si>
    <t>dez/24</t>
  </si>
  <si>
    <t>fev/25</t>
  </si>
  <si>
    <t>1,99</t>
  </si>
  <si>
    <t>abr/25</t>
  </si>
  <si>
    <t>mai/25</t>
  </si>
  <si>
    <t>15,66</t>
  </si>
  <si>
    <t>16,01</t>
  </si>
  <si>
    <t>ago/25</t>
  </si>
  <si>
    <t>set/25</t>
  </si>
  <si>
    <t>out/25</t>
  </si>
  <si>
    <t>2,01</t>
  </si>
  <si>
    <t>2,02</t>
  </si>
  <si>
    <t>dez/25</t>
  </si>
  <si>
    <t>Horas ponta (%)</t>
  </si>
  <si>
    <t>Estimado no python</t>
  </si>
  <si>
    <t>com base nas média das bandeiras pagas nos ultimos 4 anos</t>
  </si>
  <si>
    <t>CONSUMO DE ENERGIA</t>
  </si>
  <si>
    <t>Mês</t>
  </si>
  <si>
    <t>2022 Total kWh</t>
  </si>
  <si>
    <t>Sazonalidade Flat</t>
  </si>
  <si>
    <t>Saz. min</t>
  </si>
  <si>
    <t>Saz. max</t>
  </si>
  <si>
    <t>Saz. Definida</t>
  </si>
  <si>
    <t>Encargos (R$)</t>
  </si>
  <si>
    <t>CAPEX (R$)</t>
  </si>
  <si>
    <t>OPEX (R$)</t>
  </si>
  <si>
    <t>Valor da Energia consumida (R$)</t>
  </si>
  <si>
    <t>Valor Total Da ENERGIA ACL (R$)</t>
  </si>
  <si>
    <t>Consumo Ponta (kWh)</t>
  </si>
  <si>
    <t>Tarifa energia HP (R$/kWh)</t>
  </si>
  <si>
    <t>Consumo FP (kWh)</t>
  </si>
  <si>
    <t>Tarifa. energia FHP (R$/kWh)</t>
  </si>
  <si>
    <t>BANDEIRAS (R$)</t>
  </si>
  <si>
    <t>Valor Total da Energia ACR(R$)</t>
  </si>
  <si>
    <t>Economia (R$) (ACR-ACL)</t>
  </si>
  <si>
    <t xml:space="preserve">Ponto de inflexão das tarifas de energia </t>
  </si>
  <si>
    <t>2023 total kWh</t>
  </si>
  <si>
    <t>Saz max</t>
  </si>
  <si>
    <t>Saz Definida</t>
  </si>
  <si>
    <t>Valor da Energia consumida</t>
  </si>
  <si>
    <t>2024 Total kWh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</si>
</sst>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* #,##0_-;\-* #,##0_-;_-* &quot;-&quot;??_-;_-@"/>
    <numFmt numFmtId="165" formatCode="mmm/d"/>
    <numFmt numFmtId="166" formatCode="0.000"/>
    <numFmt numFmtId="167" formatCode="0.0000"/>
    <numFmt numFmtId="168" formatCode="&quot;$&quot;#,##0.00"/>
    <numFmt numFmtId="169" formatCode="#,##0.000"/>
  </numFmts>
  <fonts count="24">
    <font>
      <sz val="10.0"/>
      <color rgb="FF000000"/>
      <name val="Arial"/>
    </font>
    <font>
      <b/>
      <sz val="18.0"/>
      <color rgb="FFFFFFFF"/>
      <name val="Calibri"/>
    </font>
    <font/>
    <font>
      <sz val="12.0"/>
      <color theme="1"/>
      <name val="Arial"/>
    </font>
    <font>
      <b/>
      <sz val="14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color theme="1"/>
      <name val="Calibri"/>
    </font>
    <font>
      <b/>
      <color theme="1"/>
      <name val="Calibri"/>
    </font>
    <font>
      <b/>
      <sz val="12.0"/>
      <color rgb="FF164152"/>
      <name val="Montserrat"/>
    </font>
    <font>
      <b/>
      <sz val="9.0"/>
      <color rgb="FF164152"/>
      <name val="Montserrat"/>
    </font>
    <font>
      <sz val="9.0"/>
      <color rgb="FF164152"/>
      <name val="Montserrat"/>
    </font>
    <font>
      <sz val="11.0"/>
      <color theme="1"/>
      <name val="Calibri"/>
    </font>
    <font>
      <sz val="10.0"/>
      <color rgb="FF000000"/>
      <name val="Times New Roman"/>
    </font>
    <font>
      <sz val="11.0"/>
      <color rgb="FF000000"/>
      <name val="Calibri"/>
    </font>
    <font>
      <b/>
      <i/>
      <sz val="12.0"/>
      <color rgb="FF000000"/>
      <name val="Times New Roman"/>
    </font>
    <font>
      <sz val="8.0"/>
      <color rgb="FF212121"/>
      <name val="Arial"/>
    </font>
    <font>
      <sz val="8.0"/>
      <color rgb="FF000000"/>
      <name val="Arial"/>
    </font>
    <font>
      <b/>
      <sz val="8.0"/>
      <color rgb="FF000000"/>
      <name val="Arial"/>
    </font>
    <font>
      <b/>
      <sz val="8.0"/>
      <color rgb="FF212121"/>
      <name val="Arial"/>
    </font>
    <font>
      <sz val="11.0"/>
      <color rgb="FF000000"/>
      <name val="Inconsolata"/>
    </font>
    <font>
      <sz val="11.0"/>
      <color rgb="FF1155CC"/>
      <name val="Inconsolata"/>
    </font>
    <font>
      <b/>
      <color rgb="FF000000"/>
      <name val="Calibri"/>
    </font>
    <font>
      <b/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0F8FA"/>
        <bgColor rgb="FFF0F8FA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33"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bottom/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/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Border="1" applyFont="1"/>
  </cellStyleXfs>
  <cellXfs count="169">
    <xf borderId="0" fillId="0" fontId="0" numFmtId="0" xfId="0" applyAlignment="1" applyBorder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0" fillId="3" fontId="3" numFmtId="0" xfId="0" applyBorder="1" applyFill="1" applyFont="1"/>
    <xf borderId="3" fillId="0" fontId="2" numFmtId="0" xfId="0" applyBorder="1" applyFont="1"/>
    <xf borderId="4" fillId="0" fontId="2" numFmtId="0" xfId="0" applyBorder="1" applyFont="1"/>
    <xf borderId="5" fillId="4" fontId="4" numFmtId="0" xfId="0" applyAlignment="1" applyBorder="1" applyFill="1" applyFont="1">
      <alignment horizontal="center" shrinkToFit="0" vertical="center" wrapText="1"/>
    </xf>
    <xf borderId="6" fillId="0" fontId="2" numFmtId="0" xfId="0" applyBorder="1" applyFont="1"/>
    <xf borderId="7" fillId="0" fontId="5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shrinkToFit="0" vertical="center" wrapText="1"/>
    </xf>
    <xf borderId="5" fillId="4" fontId="4" numFmtId="0" xfId="0" applyAlignment="1" applyBorder="1" applyFont="1">
      <alignment horizontal="center" shrinkToFit="0" wrapText="1"/>
    </xf>
    <xf borderId="9" fillId="0" fontId="2" numFmtId="0" xfId="0" applyBorder="1" applyFont="1"/>
    <xf borderId="10" fillId="3" fontId="7" numFmtId="0" xfId="0" applyAlignment="1" applyBorder="1" applyFont="1">
      <alignment vertical="bottom"/>
    </xf>
    <xf borderId="11" fillId="0" fontId="7" numFmtId="0" xfId="0" applyAlignment="1" applyBorder="1" applyFont="1">
      <alignment horizontal="left" shrinkToFit="0" vertical="center" wrapText="1"/>
    </xf>
    <xf borderId="12" fillId="0" fontId="8" numFmtId="0" xfId="0" applyAlignment="1" applyBorder="1" applyFont="1">
      <alignment shrinkToFit="0" vertical="center" wrapText="1"/>
    </xf>
    <xf borderId="13" fillId="0" fontId="7" numFmtId="0" xfId="0" applyAlignment="1" applyBorder="1" applyFont="1">
      <alignment shrinkToFit="0" vertical="center" wrapText="1"/>
    </xf>
    <xf borderId="13" fillId="0" fontId="7" numFmtId="0" xfId="0" applyAlignment="1" applyBorder="1" applyFont="1">
      <alignment vertical="center"/>
    </xf>
    <xf borderId="14" fillId="0" fontId="8" numFmtId="0" xfId="0" applyAlignment="1" applyBorder="1" applyFont="1">
      <alignment shrinkToFit="0" vertical="center" wrapText="1"/>
    </xf>
    <xf borderId="15" fillId="0" fontId="7" numFmtId="0" xfId="0" applyAlignment="1" applyBorder="1" applyFont="1">
      <alignment vertical="center"/>
    </xf>
    <xf borderId="0" fillId="3" fontId="3" numFmtId="0" xfId="0" applyAlignment="1" applyBorder="1" applyFont="1">
      <alignment horizontal="center"/>
    </xf>
    <xf borderId="16" fillId="3" fontId="9" numFmtId="0" xfId="0" applyAlignment="1" applyFont="1">
      <alignment horizontal="center" shrinkToFit="0" vertical="center" wrapText="1"/>
    </xf>
    <xf borderId="17" fillId="3" fontId="10" numFmtId="0" xfId="0" applyAlignment="1" applyBorder="1" applyFont="1">
      <alignment horizontal="center" shrinkToFit="0" vertical="center" wrapText="1"/>
    </xf>
    <xf borderId="16" fillId="3" fontId="11" numFmtId="0" xfId="0" applyAlignment="1" applyFont="1">
      <alignment horizontal="left" vertical="center"/>
    </xf>
    <xf borderId="16" fillId="3" fontId="11" numFmtId="0" xfId="0" applyAlignment="1" applyFont="1">
      <alignment horizontal="center" vertical="center"/>
    </xf>
    <xf borderId="16" fillId="5" fontId="11" numFmtId="0" xfId="0" applyAlignment="1" applyFill="1" applyFont="1">
      <alignment horizontal="left" vertical="center"/>
    </xf>
    <xf borderId="16" fillId="5" fontId="11" numFmtId="0" xfId="0" applyAlignment="1" applyFont="1">
      <alignment horizontal="center" vertical="center"/>
    </xf>
    <xf borderId="16" fillId="3" fontId="11" numFmtId="3" xfId="0" applyAlignment="1" applyFont="1" applyNumberFormat="1">
      <alignment horizontal="center" vertical="center"/>
    </xf>
    <xf borderId="16" fillId="5" fontId="11" numFmtId="3" xfId="0" applyAlignment="1" applyFont="1" applyNumberFormat="1">
      <alignment horizontal="center" vertical="center"/>
    </xf>
    <xf borderId="18" fillId="0" fontId="12" numFmtId="0" xfId="0" applyAlignment="1" applyBorder="1" applyFont="1">
      <alignment horizontal="left" shrinkToFit="0" vertical="center" wrapText="1"/>
    </xf>
    <xf borderId="5" fillId="0" fontId="12" numFmtId="0" xfId="0" applyAlignment="1" applyBorder="1" applyFont="1">
      <alignment horizontal="left" shrinkToFit="0" vertical="top" wrapText="1"/>
    </xf>
    <xf borderId="16" fillId="0" fontId="13" numFmtId="0" xfId="0" applyAlignment="1" applyFont="1">
      <alignment horizontal="left" vertical="top"/>
    </xf>
    <xf borderId="19" fillId="0" fontId="2" numFmtId="0" xfId="0" applyBorder="1" applyFont="1"/>
    <xf borderId="20" fillId="0" fontId="12" numFmtId="0" xfId="0" applyAlignment="1" applyBorder="1" applyFont="1">
      <alignment horizontal="left" shrinkToFit="0" vertical="top" wrapText="1"/>
    </xf>
    <xf borderId="20" fillId="0" fontId="12" numFmtId="0" xfId="0" applyAlignment="1" applyBorder="1" applyFont="1">
      <alignment horizontal="right" shrinkToFit="0" vertical="top" wrapText="1"/>
    </xf>
    <xf borderId="20" fillId="0" fontId="14" numFmtId="164" xfId="0" applyAlignment="1" applyBorder="1" applyFont="1" applyNumberFormat="1">
      <alignment horizontal="right" shrinkToFit="1" vertical="top" wrapText="0"/>
    </xf>
    <xf borderId="5" fillId="0" fontId="12" numFmtId="0" xfId="0" applyAlignment="1" applyBorder="1" applyFont="1">
      <alignment horizontal="center" shrinkToFit="0" vertical="top" wrapText="1"/>
    </xf>
    <xf borderId="20" fillId="0" fontId="12" numFmtId="0" xfId="0" applyAlignment="1" applyBorder="1" applyFont="1">
      <alignment horizontal="center" shrinkToFit="0" vertical="top" wrapText="1"/>
    </xf>
    <xf borderId="5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/>
    </xf>
    <xf borderId="20" fillId="0" fontId="7" numFmtId="0" xfId="0" applyAlignment="1" applyBorder="1" applyFont="1">
      <alignment horizontal="center" readingOrder="0" vertical="center"/>
    </xf>
    <xf borderId="20" fillId="0" fontId="12" numFmtId="0" xfId="0" applyAlignment="1" applyBorder="1" applyFont="1">
      <alignment horizontal="left" readingOrder="0" shrinkToFit="0" vertical="top" wrapText="1"/>
    </xf>
    <xf borderId="20" fillId="0" fontId="15" numFmtId="0" xfId="0" applyAlignment="1" applyBorder="1" applyFont="1">
      <alignment horizontal="left" readingOrder="0" vertical="top"/>
    </xf>
    <xf borderId="16" fillId="0" fontId="13" numFmtId="0" xfId="0" applyAlignment="1" applyFont="1">
      <alignment horizontal="center" vertical="top"/>
    </xf>
    <xf borderId="16" fillId="6" fontId="13" numFmtId="0" xfId="0" applyAlignment="1" applyFill="1" applyFont="1">
      <alignment horizontal="left" vertical="top"/>
    </xf>
    <xf borderId="6" fillId="0" fontId="12" numFmtId="0" xfId="0" applyAlignment="1" applyBorder="1" applyFont="1">
      <alignment horizontal="center" shrinkToFit="0" vertical="top" wrapText="1"/>
    </xf>
    <xf borderId="9" fillId="0" fontId="12" numFmtId="0" xfId="0" applyAlignment="1" applyBorder="1" applyFont="1">
      <alignment horizontal="center" shrinkToFit="0" vertical="top" wrapText="1"/>
    </xf>
    <xf borderId="16" fillId="0" fontId="13" numFmtId="0" xfId="0" applyAlignment="1" applyFont="1">
      <alignment horizontal="left" readingOrder="0" vertical="top"/>
    </xf>
    <xf borderId="6" fillId="0" fontId="7" numFmtId="0" xfId="0" applyAlignment="1" applyBorder="1" applyFont="1">
      <alignment horizontal="center" readingOrder="0" vertical="center"/>
    </xf>
    <xf borderId="16" fillId="0" fontId="7" numFmtId="0" xfId="0" applyAlignment="1" applyFont="1">
      <alignment horizontal="center" readingOrder="0"/>
    </xf>
    <xf borderId="6" fillId="0" fontId="7" numFmtId="0" xfId="0" applyAlignment="1" applyBorder="1" applyFont="1">
      <alignment horizontal="center" readingOrder="0"/>
    </xf>
    <xf borderId="9" fillId="0" fontId="7" numFmtId="0" xfId="0" applyAlignment="1" applyBorder="1" applyFont="1">
      <alignment horizontal="center" readingOrder="0"/>
    </xf>
    <xf borderId="16" fillId="0" fontId="7" numFmtId="0" xfId="0" applyAlignment="1" applyFont="1">
      <alignment readingOrder="0"/>
    </xf>
    <xf borderId="16" fillId="0" fontId="12" numFmtId="0" xfId="0" applyAlignment="1" applyFont="1">
      <alignment horizontal="left" readingOrder="0" shrinkToFit="0" vertical="top" wrapText="1"/>
    </xf>
    <xf borderId="20" fillId="0" fontId="14" numFmtId="164" xfId="0" applyAlignment="1" applyBorder="1" applyFont="1" applyNumberFormat="1">
      <alignment horizontal="right" readingOrder="0" shrinkToFit="1" vertical="top" wrapText="0"/>
    </xf>
    <xf borderId="16" fillId="0" fontId="7" numFmtId="0" xfId="0" applyFont="1"/>
    <xf borderId="16" fillId="0" fontId="14" numFmtId="164" xfId="0" applyAlignment="1" applyFont="1" applyNumberFormat="1">
      <alignment horizontal="right" readingOrder="0" shrinkToFit="1" vertical="top" wrapText="0"/>
    </xf>
    <xf borderId="4" fillId="3" fontId="16" numFmtId="1" xfId="0" applyAlignment="1" applyBorder="1" applyFont="1" applyNumberFormat="1">
      <alignment horizontal="right" readingOrder="0"/>
    </xf>
    <xf borderId="20" fillId="0" fontId="13" numFmtId="0" xfId="0" applyAlignment="1" applyBorder="1" applyFont="1">
      <alignment horizontal="left" readingOrder="0" vertical="top"/>
    </xf>
    <xf borderId="20" fillId="0" fontId="13" numFmtId="0" xfId="0" applyAlignment="1" applyBorder="1" applyFont="1">
      <alignment horizontal="center" vertical="top"/>
    </xf>
    <xf borderId="20" fillId="0" fontId="13" numFmtId="164" xfId="0" applyAlignment="1" applyBorder="1" applyFont="1" applyNumberFormat="1">
      <alignment horizontal="center" vertical="top"/>
    </xf>
    <xf borderId="16" fillId="0" fontId="13" numFmtId="164" xfId="0" applyAlignment="1" applyFont="1" applyNumberFormat="1">
      <alignment horizontal="center" vertical="top"/>
    </xf>
    <xf borderId="20" fillId="0" fontId="13" numFmtId="1" xfId="0" applyAlignment="1" applyBorder="1" applyFont="1" applyNumberFormat="1">
      <alignment horizontal="center" vertical="top"/>
    </xf>
    <xf borderId="20" fillId="0" fontId="17" numFmtId="0" xfId="0" applyAlignment="1" applyBorder="1" applyFont="1">
      <alignment shrinkToFit="0" vertical="bottom" wrapText="0"/>
    </xf>
    <xf borderId="9" fillId="0" fontId="18" numFmtId="0" xfId="0" applyAlignment="1" applyBorder="1" applyFont="1">
      <alignment horizontal="center" readingOrder="0" shrinkToFit="0" wrapText="1"/>
    </xf>
    <xf borderId="19" fillId="3" fontId="19" numFmtId="165" xfId="0" applyAlignment="1" applyBorder="1" applyFont="1" applyNumberFormat="1">
      <alignment horizontal="center" readingOrder="0"/>
    </xf>
    <xf borderId="4" fillId="3" fontId="16" numFmtId="166" xfId="0" applyAlignment="1" applyBorder="1" applyFont="1" applyNumberFormat="1">
      <alignment horizontal="right" readingOrder="0"/>
    </xf>
    <xf borderId="19" fillId="3" fontId="19" numFmtId="0" xfId="0" applyAlignment="1" applyBorder="1" applyFont="1">
      <alignment horizontal="center" readingOrder="0"/>
    </xf>
    <xf borderId="9" fillId="0" fontId="18" numFmtId="1" xfId="0" applyAlignment="1" applyBorder="1" applyFont="1" applyNumberFormat="1">
      <alignment horizontal="center" readingOrder="0" shrinkToFit="0" wrapText="1"/>
    </xf>
    <xf borderId="9" fillId="0" fontId="18" numFmtId="167" xfId="0" applyAlignment="1" applyBorder="1" applyFont="1" applyNumberFormat="1">
      <alignment horizontal="center" readingOrder="0" shrinkToFit="0" wrapText="1"/>
    </xf>
    <xf borderId="20" fillId="0" fontId="18" numFmtId="1" xfId="0" applyAlignment="1" applyBorder="1" applyFont="1" applyNumberFormat="1">
      <alignment horizontal="center" readingOrder="0" shrinkToFit="0" wrapText="1"/>
    </xf>
    <xf borderId="4" fillId="3" fontId="16" numFmtId="167" xfId="0" applyAlignment="1" applyBorder="1" applyFont="1" applyNumberFormat="1">
      <alignment horizontal="right" readingOrder="0"/>
    </xf>
    <xf borderId="20" fillId="0" fontId="7" numFmtId="1" xfId="0" applyBorder="1" applyFont="1" applyNumberFormat="1"/>
    <xf borderId="16" fillId="0" fontId="7" numFmtId="1" xfId="0" applyFont="1" applyNumberFormat="1"/>
    <xf borderId="16" fillId="0" fontId="7" numFmtId="167" xfId="0" applyFont="1" applyNumberFormat="1"/>
    <xf borderId="16" fillId="0" fontId="7" numFmtId="0" xfId="0" applyAlignment="1" applyFont="1">
      <alignment readingOrder="0" shrinkToFit="0" wrapText="1"/>
    </xf>
    <xf borderId="16" fillId="0" fontId="7" numFmtId="0" xfId="0" applyAlignment="1" applyFont="1">
      <alignment horizontal="center" readingOrder="0" shrinkToFit="0" vertical="center" wrapText="1"/>
    </xf>
    <xf borderId="16" fillId="7" fontId="7" numFmtId="0" xfId="0" applyAlignment="1" applyFill="1" applyFont="1">
      <alignment horizontal="center" readingOrder="0"/>
    </xf>
    <xf borderId="21" fillId="0" fontId="8" numFmtId="0" xfId="0" applyAlignment="1" applyBorder="1" applyFont="1">
      <alignment horizontal="center" readingOrder="0" shrinkToFit="0" vertical="center" wrapText="1"/>
    </xf>
    <xf borderId="21" fillId="0" fontId="8" numFmtId="0" xfId="0" applyAlignment="1" applyBorder="1" applyFont="1">
      <alignment horizontal="center" readingOrder="0" shrinkToFit="0" vertical="center" wrapText="1"/>
    </xf>
    <xf borderId="22" fillId="0" fontId="8" numFmtId="0" xfId="0" applyAlignment="1" applyBorder="1" applyFont="1">
      <alignment horizontal="center" readingOrder="0" shrinkToFit="0" vertical="center" wrapText="1"/>
    </xf>
    <xf borderId="22" fillId="8" fontId="8" numFmtId="0" xfId="0" applyAlignment="1" applyBorder="1" applyFill="1" applyFont="1">
      <alignment horizontal="center" readingOrder="0" shrinkToFit="0" vertical="center" wrapText="1"/>
    </xf>
    <xf borderId="23" fillId="0" fontId="7" numFmtId="0" xfId="0" applyAlignment="1" applyBorder="1" applyFont="1">
      <alignment horizontal="center" readingOrder="0" shrinkToFit="0" vertical="center" wrapText="1"/>
    </xf>
    <xf borderId="20" fillId="0" fontId="7" numFmtId="0" xfId="0" applyAlignment="1" applyBorder="1" applyFont="1">
      <alignment horizontal="center" readingOrder="0" shrinkToFit="0" vertical="center" wrapText="1"/>
    </xf>
    <xf borderId="20" fillId="9" fontId="7" numFmtId="0" xfId="0" applyAlignment="1" applyBorder="1" applyFill="1" applyFont="1">
      <alignment horizontal="center" readingOrder="0"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24" fillId="0" fontId="7" numFmtId="0" xfId="0" applyAlignment="1" applyBorder="1" applyFont="1">
      <alignment horizontal="center" readingOrder="0" vertical="center"/>
    </xf>
    <xf borderId="16" fillId="0" fontId="7" numFmtId="4" xfId="0" applyAlignment="1" applyFont="1" applyNumberFormat="1">
      <alignment readingOrder="0"/>
    </xf>
    <xf borderId="4" fillId="0" fontId="7" numFmtId="0" xfId="0" applyAlignment="1" applyBorder="1" applyFont="1">
      <alignment horizontal="center" readingOrder="0" vertical="center"/>
    </xf>
    <xf borderId="19" fillId="0" fontId="7" numFmtId="0" xfId="0" applyAlignment="1" applyBorder="1" applyFont="1">
      <alignment horizontal="center" readingOrder="0" vertical="center"/>
    </xf>
    <xf borderId="19" fillId="0" fontId="7" numFmtId="0" xfId="0" applyAlignment="1" applyBorder="1" applyFont="1">
      <alignment horizontal="center" vertical="center"/>
    </xf>
    <xf borderId="19" fillId="0" fontId="7" numFmtId="0" xfId="0" applyBorder="1" applyFont="1"/>
    <xf borderId="3" fillId="0" fontId="7" numFmtId="0" xfId="0" applyBorder="1" applyFont="1"/>
    <xf borderId="3" fillId="0" fontId="7" numFmtId="0" xfId="0" applyAlignment="1" applyBorder="1" applyFont="1">
      <alignment horizontal="center" readingOrder="0"/>
    </xf>
    <xf borderId="19" fillId="8" fontId="7" numFmtId="0" xfId="0" applyBorder="1" applyFont="1"/>
    <xf borderId="9" fillId="0" fontId="7" numFmtId="0" xfId="0" applyAlignment="1" applyBorder="1" applyFont="1">
      <alignment horizontal="center"/>
    </xf>
    <xf borderId="20" fillId="3" fontId="16" numFmtId="166" xfId="0" applyAlignment="1" applyBorder="1" applyFont="1" applyNumberFormat="1">
      <alignment horizontal="center" readingOrder="0"/>
    </xf>
    <xf borderId="20" fillId="0" fontId="7" numFmtId="0" xfId="0" applyAlignment="1" applyBorder="1" applyFont="1">
      <alignment horizontal="center"/>
    </xf>
    <xf borderId="20" fillId="3" fontId="16" numFmtId="167" xfId="0" applyAlignment="1" applyBorder="1" applyFont="1" applyNumberFormat="1">
      <alignment horizontal="center" readingOrder="0"/>
    </xf>
    <xf borderId="20" fillId="0" fontId="7" numFmtId="0" xfId="0" applyAlignment="1" applyBorder="1" applyFont="1">
      <alignment horizontal="center" readingOrder="0"/>
    </xf>
    <xf borderId="20" fillId="9" fontId="7" numFmtId="0" xfId="0" applyAlignment="1" applyBorder="1" applyFont="1">
      <alignment horizontal="center"/>
    </xf>
    <xf borderId="8" fillId="0" fontId="7" numFmtId="168" xfId="0" applyAlignment="1" applyBorder="1" applyFont="1" applyNumberFormat="1">
      <alignment horizontal="center"/>
    </xf>
    <xf borderId="25" fillId="0" fontId="7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horizontal="center" readingOrder="0" vertical="center"/>
    </xf>
    <xf borderId="20" fillId="0" fontId="7" numFmtId="0" xfId="0" applyAlignment="1" applyBorder="1" applyFont="1">
      <alignment horizontal="center" readingOrder="0" vertical="center"/>
    </xf>
    <xf borderId="20" fillId="0" fontId="7" numFmtId="0" xfId="0" applyAlignment="1" applyBorder="1" applyFont="1">
      <alignment horizontal="center" vertical="center"/>
    </xf>
    <xf borderId="20" fillId="0" fontId="7" numFmtId="0" xfId="0" applyBorder="1" applyFont="1"/>
    <xf borderId="20" fillId="8" fontId="7" numFmtId="0" xfId="0" applyBorder="1" applyFont="1"/>
    <xf borderId="20" fillId="3" fontId="16" numFmtId="169" xfId="0" applyAlignment="1" applyBorder="1" applyFont="1" applyNumberFormat="1">
      <alignment horizontal="center" readingOrder="0"/>
    </xf>
    <xf borderId="26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18" fillId="0" fontId="7" numFmtId="0" xfId="0" applyAlignment="1" applyBorder="1" applyFont="1">
      <alignment horizontal="center" readingOrder="0" vertical="center"/>
    </xf>
    <xf borderId="18" fillId="0" fontId="7" numFmtId="0" xfId="0" applyAlignment="1" applyBorder="1" applyFont="1">
      <alignment horizontal="center" vertical="center"/>
    </xf>
    <xf borderId="18" fillId="0" fontId="7" numFmtId="0" xfId="0" applyBorder="1" applyFont="1"/>
    <xf borderId="27" fillId="0" fontId="7" numFmtId="0" xfId="0" applyBorder="1" applyFont="1"/>
    <xf borderId="27" fillId="0" fontId="7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center"/>
    </xf>
    <xf borderId="18" fillId="3" fontId="16" numFmtId="2" xfId="0" applyAlignment="1" applyBorder="1" applyFont="1" applyNumberFormat="1">
      <alignment horizontal="center" readingOrder="0"/>
    </xf>
    <xf borderId="18" fillId="0" fontId="7" numFmtId="0" xfId="0" applyAlignment="1" applyBorder="1" applyFont="1">
      <alignment horizontal="center"/>
    </xf>
    <xf borderId="18" fillId="3" fontId="16" numFmtId="167" xfId="0" applyAlignment="1" applyBorder="1" applyFont="1" applyNumberFormat="1">
      <alignment horizontal="center" readingOrder="0"/>
    </xf>
    <xf borderId="18" fillId="0" fontId="7" numFmtId="0" xfId="0" applyAlignment="1" applyBorder="1" applyFont="1">
      <alignment horizontal="center" readingOrder="0"/>
    </xf>
    <xf borderId="18" fillId="9" fontId="7" numFmtId="0" xfId="0" applyAlignment="1" applyBorder="1" applyFont="1">
      <alignment horizontal="center"/>
    </xf>
    <xf borderId="16" fillId="0" fontId="7" numFmtId="4" xfId="0" applyFont="1" applyNumberFormat="1"/>
    <xf borderId="20" fillId="10" fontId="8" numFmtId="0" xfId="0" applyAlignment="1" applyBorder="1" applyFill="1" applyFont="1">
      <alignment horizontal="center" readingOrder="0" vertical="center"/>
    </xf>
    <xf borderId="20" fillId="10" fontId="8" numFmtId="0" xfId="0" applyAlignment="1" applyBorder="1" applyFont="1">
      <alignment horizontal="center" vertical="center"/>
    </xf>
    <xf borderId="20" fillId="10" fontId="8" numFmtId="0" xfId="0" applyBorder="1" applyFont="1"/>
    <xf borderId="28" fillId="0" fontId="13" numFmtId="0" xfId="0" applyAlignment="1" applyBorder="1" applyFont="1">
      <alignment horizontal="center" readingOrder="0" shrinkToFit="0" vertical="center" wrapText="1"/>
    </xf>
    <xf borderId="29" fillId="0" fontId="2" numFmtId="0" xfId="0" applyBorder="1" applyFont="1"/>
    <xf borderId="30" fillId="0" fontId="2" numFmtId="0" xfId="0" applyBorder="1" applyFont="1"/>
    <xf borderId="28" fillId="0" fontId="7" numFmtId="0" xfId="0" applyAlignment="1" applyBorder="1" applyFont="1">
      <alignment horizontal="center" readingOrder="0" shrinkToFit="0" vertical="center" wrapText="1"/>
    </xf>
    <xf borderId="31" fillId="0" fontId="7" numFmtId="0" xfId="0" applyAlignment="1" applyBorder="1" applyFont="1">
      <alignment horizontal="center" readingOrder="0"/>
    </xf>
    <xf borderId="31" fillId="0" fontId="13" numFmtId="0" xfId="0" applyAlignment="1" applyBorder="1" applyFont="1">
      <alignment horizontal="center" readingOrder="0" vertical="top"/>
    </xf>
    <xf borderId="31" fillId="3" fontId="20" numFmtId="0" xfId="0" applyAlignment="1" applyBorder="1" applyFont="1">
      <alignment horizontal="center" readingOrder="0"/>
    </xf>
    <xf borderId="31" fillId="0" fontId="13" numFmtId="0" xfId="0" applyAlignment="1" applyBorder="1" applyFont="1">
      <alignment horizontal="center" vertical="top"/>
    </xf>
    <xf borderId="22" fillId="0" fontId="8" numFmtId="0" xfId="0" applyAlignment="1" applyBorder="1" applyFont="1">
      <alignment horizontal="center" readingOrder="0" vertical="center"/>
    </xf>
    <xf borderId="21" fillId="0" fontId="8" numFmtId="0" xfId="0" applyAlignment="1" applyBorder="1" applyFont="1">
      <alignment horizontal="center" readingOrder="0" vertical="center"/>
    </xf>
    <xf borderId="21" fillId="0" fontId="8" numFmtId="0" xfId="0" applyAlignment="1" applyBorder="1" applyFont="1">
      <alignment horizontal="center" readingOrder="0" vertical="center"/>
    </xf>
    <xf borderId="32" fillId="8" fontId="8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readingOrder="0" shrinkToFit="0" vertical="center" wrapText="1"/>
    </xf>
    <xf borderId="19" fillId="0" fontId="7" numFmtId="0" xfId="0" applyAlignment="1" applyBorder="1" applyFont="1">
      <alignment horizontal="center" readingOrder="0"/>
    </xf>
    <xf borderId="19" fillId="0" fontId="7" numFmtId="0" xfId="0" applyAlignment="1" applyBorder="1" applyFont="1">
      <alignment horizontal="center"/>
    </xf>
    <xf borderId="16" fillId="3" fontId="21" numFmtId="0" xfId="0" applyFont="1"/>
    <xf borderId="19" fillId="0" fontId="7" numFmtId="0" xfId="0" applyAlignment="1" applyBorder="1" applyFont="1">
      <alignment horizontal="center" readingOrder="0"/>
    </xf>
    <xf borderId="3" fillId="8" fontId="7" numFmtId="0" xfId="0" applyBorder="1" applyFont="1"/>
    <xf borderId="23" fillId="0" fontId="7" numFmtId="0" xfId="0" applyBorder="1" applyFont="1"/>
    <xf borderId="20" fillId="9" fontId="7" numFmtId="0" xfId="0" applyBorder="1" applyFont="1"/>
    <xf borderId="20" fillId="0" fontId="7" numFmtId="0" xfId="0" applyAlignment="1" applyBorder="1" applyFont="1">
      <alignment horizontal="center" readingOrder="0"/>
    </xf>
    <xf borderId="5" fillId="8" fontId="7" numFmtId="0" xfId="0" applyBorder="1" applyFont="1"/>
    <xf borderId="25" fillId="10" fontId="8" numFmtId="0" xfId="0" applyAlignment="1" applyBorder="1" applyFont="1">
      <alignment horizontal="center" readingOrder="0" vertical="center"/>
    </xf>
    <xf borderId="9" fillId="10" fontId="8" numFmtId="0" xfId="0" applyAlignment="1" applyBorder="1" applyFont="1">
      <alignment horizontal="center" vertical="center"/>
    </xf>
    <xf borderId="16" fillId="10" fontId="8" numFmtId="0" xfId="0" applyAlignment="1" applyFont="1">
      <alignment horizontal="center"/>
    </xf>
    <xf borderId="20" fillId="10" fontId="8" numFmtId="0" xfId="0" applyAlignment="1" applyBorder="1" applyFont="1">
      <alignment horizontal="center"/>
    </xf>
    <xf borderId="20" fillId="10" fontId="8" numFmtId="0" xfId="0" applyAlignment="1" applyBorder="1" applyFont="1">
      <alignment horizontal="center" readingOrder="0"/>
    </xf>
    <xf borderId="5" fillId="10" fontId="8" numFmtId="0" xfId="0" applyBorder="1" applyFont="1"/>
    <xf borderId="23" fillId="10" fontId="8" numFmtId="0" xfId="0" applyBorder="1" applyFont="1"/>
    <xf borderId="19" fillId="3" fontId="20" numFmtId="0" xfId="0" applyBorder="1" applyFont="1"/>
    <xf borderId="20" fillId="3" fontId="16" numFmtId="166" xfId="0" applyAlignment="1" applyBorder="1" applyFont="1" applyNumberFormat="1">
      <alignment horizontal="right" readingOrder="0"/>
    </xf>
    <xf borderId="20" fillId="3" fontId="16" numFmtId="167" xfId="0" applyAlignment="1" applyBorder="1" applyFont="1" applyNumberFormat="1">
      <alignment horizontal="right" readingOrder="0"/>
    </xf>
    <xf borderId="20" fillId="3" fontId="20" numFmtId="0" xfId="0" applyBorder="1" applyFont="1"/>
    <xf borderId="25" fillId="10" fontId="22" numFmtId="0" xfId="0" applyAlignment="1" applyBorder="1" applyFont="1">
      <alignment horizontal="center" readingOrder="0" vertical="center"/>
    </xf>
    <xf borderId="9" fillId="10" fontId="22" numFmtId="0" xfId="0" applyAlignment="1" applyBorder="1" applyFont="1">
      <alignment horizontal="center" vertical="center"/>
    </xf>
    <xf borderId="20" fillId="10" fontId="22" numFmtId="0" xfId="0" applyAlignment="1" applyBorder="1" applyFont="1">
      <alignment horizontal="center"/>
    </xf>
    <xf borderId="20" fillId="10" fontId="23" numFmtId="0" xfId="0" applyBorder="1" applyFont="1"/>
    <xf borderId="20" fillId="10" fontId="22" numFmtId="0" xfId="0" applyAlignment="1" applyBorder="1" applyFont="1">
      <alignment horizontal="center" readingOrder="0"/>
    </xf>
    <xf borderId="5" fillId="10" fontId="22" numFmtId="0" xfId="0" applyBorder="1" applyFont="1"/>
    <xf borderId="23" fillId="10" fontId="22" numFmtId="0" xfId="0" applyBorder="1" applyFont="1"/>
    <xf borderId="20" fillId="10" fontId="22" numFmtId="0" xfId="0" applyBorder="1" applyFont="1"/>
    <xf borderId="16" fillId="0" fontId="7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Consumo HFP (kWh)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2017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ConsumoDemanda'!$I$6:$I$17</c:f>
              <c:numCache/>
            </c:numRef>
          </c:val>
        </c:ser>
        <c:ser>
          <c:idx val="1"/>
          <c:order val="1"/>
          <c:tx>
            <c:v>2018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ConsumoDemanda'!$L$6:$L$17</c:f>
              <c:numCache/>
            </c:numRef>
          </c:val>
        </c:ser>
        <c:ser>
          <c:idx val="2"/>
          <c:order val="2"/>
          <c:tx>
            <c:v>2019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ConsumoDemanda'!$O$6:$O$17</c:f>
              <c:numCache/>
            </c:numRef>
          </c:val>
        </c:ser>
        <c:axId val="38557062"/>
        <c:axId val="1519210661"/>
      </c:barChart>
      <c:catAx>
        <c:axId val="38557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210661"/>
      </c:catAx>
      <c:valAx>
        <c:axId val="1519210661"/>
        <c:scaling>
          <c:orientation val="minMax"/>
          <c:max val="7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8557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Consumo (kWh)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'Previsões 2022'!$B$1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'Previsões 2022'!$A$2:$A$13</c:f>
            </c:strRef>
          </c:cat>
          <c:val>
            <c:numRef>
              <c:f>'Previsões 2022'!$B$2:$B$13</c:f>
              <c:numCache/>
            </c:numRef>
          </c:val>
        </c:ser>
        <c:axId val="280435602"/>
        <c:axId val="1454404981"/>
      </c:barChart>
      <c:catAx>
        <c:axId val="280435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404981"/>
      </c:catAx>
      <c:valAx>
        <c:axId val="1454404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Consumo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435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Demanda Ponta (kW)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'Previsões 2022'!$C$1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'Previsões 2022'!$A$2:$A$13</c:f>
            </c:strRef>
          </c:cat>
          <c:val>
            <c:numRef>
              <c:f>'Previsões 2022'!$C$2:$C$13</c:f>
              <c:numCache/>
            </c:numRef>
          </c:val>
        </c:ser>
        <c:axId val="614102791"/>
        <c:axId val="1148734111"/>
      </c:barChart>
      <c:catAx>
        <c:axId val="614102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734111"/>
      </c:catAx>
      <c:valAx>
        <c:axId val="1148734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Demanda Ponta (kW)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102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Demanda Fora Ponta (kW)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'Previsões 2022'!$D$1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'Previsões 2022'!$A$2:$A$13</c:f>
            </c:strRef>
          </c:cat>
          <c:val>
            <c:numRef>
              <c:f>'Previsões 2022'!$D$2:$D$13</c:f>
              <c:numCache/>
            </c:numRef>
          </c:val>
        </c:ser>
        <c:axId val="991957181"/>
        <c:axId val="112539181"/>
      </c:barChart>
      <c:catAx>
        <c:axId val="991957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39181"/>
      </c:catAx>
      <c:valAx>
        <c:axId val="112539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Demanda Fora Ponta (kW)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957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Fatura (R$)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'Previsões 2022'!$E$1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'Previsões 2022'!$A$2:$A$13</c:f>
            </c:strRef>
          </c:cat>
          <c:val>
            <c:numRef>
              <c:f>'Previsões 2022'!$E$2:$E$13</c:f>
              <c:numCache/>
            </c:numRef>
          </c:val>
        </c:ser>
        <c:axId val="96932726"/>
        <c:axId val="1040799904"/>
      </c:barChart>
      <c:catAx>
        <c:axId val="96932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799904"/>
      </c:catAx>
      <c:valAx>
        <c:axId val="1040799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Fatura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32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ACL 2022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'Sazonalidade Definida'!$Y$4:$Y$15</c:f>
            </c:strRef>
          </c:cat>
          <c:val>
            <c:numRef>
              <c:f>'Sazonalidade Definida'!$Z$4:$Z$15</c:f>
              <c:numCache/>
            </c:numRef>
          </c:val>
        </c:ser>
        <c:ser>
          <c:idx val="1"/>
          <c:order val="1"/>
          <c:tx>
            <c:v>ACR 2022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'Sazonalidade Definida'!$Y$4:$Y$15</c:f>
            </c:strRef>
          </c:cat>
          <c:val>
            <c:numRef>
              <c:f>'Sazonalidade Definida'!$AA$4:$AA$15</c:f>
              <c:numCache/>
            </c:numRef>
          </c:val>
        </c:ser>
        <c:axId val="889329774"/>
        <c:axId val="1904764569"/>
      </c:barChart>
      <c:catAx>
        <c:axId val="889329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764569"/>
      </c:catAx>
      <c:valAx>
        <c:axId val="1904764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&quot;$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89329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ACL 2023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'Sazonalidade Definida'!$X$27:$X$38</c:f>
            </c:strRef>
          </c:cat>
          <c:val>
            <c:numRef>
              <c:f>'Sazonalidade Definida'!$Y$27:$Y$38</c:f>
              <c:numCache/>
            </c:numRef>
          </c:val>
        </c:ser>
        <c:ser>
          <c:idx val="1"/>
          <c:order val="1"/>
          <c:tx>
            <c:v>ACR 2023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'Sazonalidade Definida'!$X$27:$X$38</c:f>
            </c:strRef>
          </c:cat>
          <c:val>
            <c:numRef>
              <c:f>'Sazonalidade Definida'!$Z$27:$Z$38</c:f>
              <c:numCache/>
            </c:numRef>
          </c:val>
        </c:ser>
        <c:axId val="888592362"/>
        <c:axId val="164472853"/>
      </c:barChart>
      <c:catAx>
        <c:axId val="888592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72853"/>
      </c:catAx>
      <c:valAx>
        <c:axId val="164472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&quot;$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592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ACL 2024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'Sazonalidade Definida'!$X$43:$X$54</c:f>
            </c:strRef>
          </c:cat>
          <c:val>
            <c:numRef>
              <c:f>'Sazonalidade Definida'!$Y$43:$Y$54</c:f>
              <c:numCache/>
            </c:numRef>
          </c:val>
        </c:ser>
        <c:ser>
          <c:idx val="1"/>
          <c:order val="1"/>
          <c:tx>
            <c:v>ACR 2024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'Sazonalidade Definida'!$X$43:$X$54</c:f>
            </c:strRef>
          </c:cat>
          <c:val>
            <c:numRef>
              <c:f>'Sazonalidade Definida'!$Z$43:$Z$54</c:f>
              <c:numCache/>
            </c:numRef>
          </c:val>
        </c:ser>
        <c:axId val="2100733142"/>
        <c:axId val="1446899217"/>
      </c:barChart>
      <c:catAx>
        <c:axId val="2100733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899217"/>
      </c:catAx>
      <c:valAx>
        <c:axId val="1446899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&quot;$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733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Economia com a contratação no ACL (R$)</a:t>
            </a:r>
          </a:p>
        </c:rich>
      </c:tx>
      <c:layout>
        <c:manualLayout>
          <c:xMode val="edge"/>
          <c:yMode val="edge"/>
          <c:x val="0.20258333333333334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'Sazonalidade Definida'!$U$66:$U$68</c:f>
            </c:strRef>
          </c:cat>
          <c:val>
            <c:numRef>
              <c:f>'Sazonalidade Definida'!$X$64:$X$66</c:f>
              <c:numCache/>
            </c:numRef>
          </c:val>
        </c:ser>
        <c:axId val="237168125"/>
        <c:axId val="1272936025"/>
      </c:barChart>
      <c:catAx>
        <c:axId val="237168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936025"/>
      </c:catAx>
      <c:valAx>
        <c:axId val="1272936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&quot;$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168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Contrato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Consumo Previsto (kWh)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cat>
            <c:strRef>
              <c:f>'Sazonalidade Definida'!$B$5:$B$16</c:f>
            </c:strRef>
          </c:cat>
          <c:val>
            <c:numRef>
              <c:f>'Sazonalidade Definida'!$D$5:$D$16</c:f>
              <c:numCache/>
            </c:numRef>
          </c:val>
        </c:ser>
        <c:ser>
          <c:idx val="1"/>
          <c:order val="1"/>
          <c:tx>
            <c:v>Saz. Definida (kWh)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15.0"/>
          </c:errBars>
          <c:cat>
            <c:strRef>
              <c:f>'Sazonalidade Definida'!$B$5:$B$16</c:f>
            </c:strRef>
          </c:cat>
          <c:val>
            <c:numRef>
              <c:f>'Sazonalidade Definida'!$H$5:$H$16</c:f>
              <c:numCache/>
            </c:numRef>
          </c:val>
        </c:ser>
        <c:axId val="1506469636"/>
        <c:axId val="1394634214"/>
      </c:barChart>
      <c:catAx>
        <c:axId val="1506469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634214"/>
      </c:catAx>
      <c:valAx>
        <c:axId val="1394634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469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Consumo HP (kWh)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2017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ConsumoDemanda'!$J$6:$J$17</c:f>
              <c:numCache/>
            </c:numRef>
          </c:val>
        </c:ser>
        <c:ser>
          <c:idx val="1"/>
          <c:order val="1"/>
          <c:tx>
            <c:v>2018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ConsumoDemanda'!$M$6:$M$17</c:f>
              <c:numCache/>
            </c:numRef>
          </c:val>
        </c:ser>
        <c:ser>
          <c:idx val="2"/>
          <c:order val="2"/>
          <c:tx>
            <c:v>2019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ConsumoDemanda'!$P$6:$P$17</c:f>
              <c:numCache/>
            </c:numRef>
          </c:val>
        </c:ser>
        <c:axId val="834309143"/>
        <c:axId val="990787670"/>
      </c:barChart>
      <c:catAx>
        <c:axId val="834309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787670"/>
      </c:catAx>
      <c:valAx>
        <c:axId val="990787670"/>
        <c:scaling>
          <c:orientation val="minMax"/>
          <c:min val="3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309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Consumo Total (kWh)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2017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ConsumoDemanda'!$K$6:$K$17</c:f>
              <c:numCache/>
            </c:numRef>
          </c:val>
        </c:ser>
        <c:ser>
          <c:idx val="1"/>
          <c:order val="1"/>
          <c:tx>
            <c:v>2018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ConsumoDemanda'!$N$6:$N$17</c:f>
              <c:numCache/>
            </c:numRef>
          </c:val>
        </c:ser>
        <c:ser>
          <c:idx val="2"/>
          <c:order val="2"/>
          <c:tx>
            <c:v>2019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ConsumoDemanda'!$Q$6:$Q$17</c:f>
              <c:numCache/>
            </c:numRef>
          </c:val>
        </c:ser>
        <c:axId val="144192770"/>
        <c:axId val="590333884"/>
      </c:barChart>
      <c:catAx>
        <c:axId val="144192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333884"/>
      </c:catAx>
      <c:valAx>
        <c:axId val="590333884"/>
        <c:scaling>
          <c:orientation val="minMax"/>
          <c:max val="78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92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Demanda HFP (kW)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2017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ConsumoDemanda'!$S$6:$S$17</c:f>
              <c:numCache/>
            </c:numRef>
          </c:val>
        </c:ser>
        <c:ser>
          <c:idx val="1"/>
          <c:order val="1"/>
          <c:tx>
            <c:v>2018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ConsumoDemanda'!$V$6:$V$17</c:f>
              <c:numCache/>
            </c:numRef>
          </c:val>
        </c:ser>
        <c:ser>
          <c:idx val="2"/>
          <c:order val="2"/>
          <c:tx>
            <c:v>2019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ConsumoDemanda'!$Y$6:$Y$17</c:f>
              <c:numCache/>
            </c:numRef>
          </c:val>
        </c:ser>
        <c:axId val="687727019"/>
        <c:axId val="2082412499"/>
      </c:barChart>
      <c:catAx>
        <c:axId val="687727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412499"/>
      </c:catAx>
      <c:valAx>
        <c:axId val="2082412499"/>
        <c:scaling>
          <c:orientation val="minMax"/>
          <c:max val="2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727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Demanda HP (kW)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2017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ConsumoDemanda'!$T$6:$T$17</c:f>
              <c:numCache/>
            </c:numRef>
          </c:val>
        </c:ser>
        <c:ser>
          <c:idx val="1"/>
          <c:order val="1"/>
          <c:tx>
            <c:v>2018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ConsumoDemanda'!$W$6:$W$17</c:f>
              <c:numCache/>
            </c:numRef>
          </c:val>
        </c:ser>
        <c:ser>
          <c:idx val="2"/>
          <c:order val="2"/>
          <c:tx>
            <c:v>2019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ConsumoDemanda'!$Z$6:$Z$17</c:f>
              <c:numCache/>
            </c:numRef>
          </c:val>
        </c:ser>
        <c:axId val="1766574682"/>
        <c:axId val="1657633416"/>
      </c:barChart>
      <c:catAx>
        <c:axId val="1766574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633416"/>
      </c:catAx>
      <c:valAx>
        <c:axId val="1657633416"/>
        <c:scaling>
          <c:orientation val="minMax"/>
          <c:min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574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Demanda Max (kW)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2017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ConsumoDemanda'!$U$6:$U$17</c:f>
              <c:numCache/>
            </c:numRef>
          </c:val>
        </c:ser>
        <c:ser>
          <c:idx val="1"/>
          <c:order val="1"/>
          <c:tx>
            <c:v>2018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ConsumoDemanda'!$X$6:$X$17</c:f>
              <c:numCache/>
            </c:numRef>
          </c:val>
        </c:ser>
        <c:ser>
          <c:idx val="2"/>
          <c:order val="2"/>
          <c:tx>
            <c:v>2019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'Dados ConsumoDemanda'!$H$6:$H$17</c:f>
            </c:strRef>
          </c:cat>
          <c:val>
            <c:numRef>
              <c:f>'Dados ConsumoDemanda'!$AA$6:$AA$17</c:f>
              <c:numCache/>
            </c:numRef>
          </c:val>
        </c:ser>
        <c:axId val="1616608425"/>
        <c:axId val="2098011515"/>
      </c:barChart>
      <c:catAx>
        <c:axId val="1616608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011515"/>
      </c:catAx>
      <c:valAx>
        <c:axId val="2098011515"/>
        <c:scaling>
          <c:orientation val="minMax"/>
          <c:max val="4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608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Contrato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Consumo previsto (kWh)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Pt>
            <c:idx val="3"/>
          </c:dPt>
          <c:cat>
            <c:strRef>
              <c:f>'Dados ConsumoDemanda'!$L$77:$L$88</c:f>
            </c:strRef>
          </c:cat>
          <c:val>
            <c:numRef>
              <c:f>'Dados ConsumoDemanda'!$P$77:$P$88</c:f>
              <c:numCache/>
            </c:numRef>
          </c:val>
        </c:ser>
        <c:ser>
          <c:idx val="1"/>
          <c:order val="1"/>
          <c:tx>
            <c:v>Saz. Flat (kWh)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errBars>
            <c:errDir val="y"/>
            <c:errBarType val="both"/>
            <c:errValType val="percentage"/>
            <c:noEndCap val="0"/>
            <c:val val="15.0"/>
          </c:errBars>
          <c:cat>
            <c:strRef>
              <c:f>'Dados ConsumoDemanda'!$L$77:$L$88</c:f>
            </c:strRef>
          </c:cat>
          <c:val>
            <c:numRef>
              <c:f>'Dados ConsumoDemanda'!$Q$77:$Q$88</c:f>
              <c:numCache/>
            </c:numRef>
          </c:val>
        </c:ser>
        <c:axId val="1887646004"/>
        <c:axId val="852952080"/>
      </c:barChart>
      <c:catAx>
        <c:axId val="1887646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952080"/>
      </c:catAx>
      <c:valAx>
        <c:axId val="852952080"/>
        <c:scaling>
          <c:orientation val="minMax"/>
          <c:min val="5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2022/Total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646004"/>
      </c:valAx>
    </c:plotArea>
    <c:legend>
      <c:legendPos val="r"/>
      <c:layout>
        <c:manualLayout>
          <c:xMode val="edge"/>
          <c:yMode val="edge"/>
          <c:x val="0.3550000000000001"/>
          <c:y val="0.1345462713387241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Consumo UFJF (kWh)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Consumo (kWh) HFP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'Dados ConsumoDemanda'!$A$3:$A$123</c:f>
            </c:strRef>
          </c:cat>
          <c:val>
            <c:numRef>
              <c:f>'Dados ConsumoDemanda'!$B$3:$B$123</c:f>
              <c:numCache/>
            </c:numRef>
          </c:val>
          <c:smooth val="0"/>
        </c:ser>
        <c:ser>
          <c:idx val="1"/>
          <c:order val="1"/>
          <c:tx>
            <c:v>Consumo (kWh) HP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'Dados ConsumoDemanda'!$A$3:$A$123</c:f>
            </c:strRef>
          </c:cat>
          <c:val>
            <c:numRef>
              <c:f>'Dados ConsumoDemanda'!$C$3:$C$123</c:f>
              <c:numCache/>
            </c:numRef>
          </c:val>
          <c:smooth val="0"/>
        </c:ser>
        <c:axId val="1423122527"/>
        <c:axId val="1526317477"/>
      </c:lineChart>
      <c:catAx>
        <c:axId val="142312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6317477"/>
      </c:catAx>
      <c:valAx>
        <c:axId val="1526317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31225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Demanda UFJF (kW)</a:t>
            </a:r>
          </a:p>
        </c:rich>
      </c:tx>
      <c:overlay val="0"/>
    </c:title>
    <c:plotArea>
      <c:layout/>
      <c:lineChart>
        <c:ser>
          <c:idx val="0"/>
          <c:order val="0"/>
          <c:tx>
            <c:v>Demanda (kW) HFP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'Dados ConsumoDemanda'!$A$3:$A$123</c:f>
            </c:strRef>
          </c:cat>
          <c:val>
            <c:numRef>
              <c:f>'Dados ConsumoDemanda'!$E$3:$E$123</c:f>
              <c:numCache/>
            </c:numRef>
          </c:val>
          <c:smooth val="0"/>
        </c:ser>
        <c:ser>
          <c:idx val="1"/>
          <c:order val="1"/>
          <c:tx>
            <c:v>Demanda (kW) HP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'Dados ConsumoDemanda'!$A$3:$A$123</c:f>
            </c:strRef>
          </c:cat>
          <c:val>
            <c:numRef>
              <c:f>'Dados ConsumoDemanda'!$F$3:$F$123</c:f>
              <c:numCache/>
            </c:numRef>
          </c:val>
          <c:smooth val="0"/>
        </c:ser>
        <c:axId val="186050386"/>
        <c:axId val="1257524648"/>
      </c:lineChart>
      <c:catAx>
        <c:axId val="186050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7524648"/>
      </c:catAx>
      <c:valAx>
        <c:axId val="1257524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05038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66675</xdr:colOff>
      <xdr:row>17</xdr:row>
      <xdr:rowOff>180975</xdr:rowOff>
    </xdr:from>
    <xdr:ext cx="5715000" cy="3533775"/>
    <xdr:graphicFrame>
      <xdr:nvGraphicFramePr>
        <xdr:cNvPr id="93861241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76200</xdr:colOff>
      <xdr:row>17</xdr:row>
      <xdr:rowOff>180975</xdr:rowOff>
    </xdr:from>
    <xdr:ext cx="5715000" cy="3533775"/>
    <xdr:graphicFrame>
      <xdr:nvGraphicFramePr>
        <xdr:cNvPr id="190320170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66675</xdr:colOff>
      <xdr:row>35</xdr:row>
      <xdr:rowOff>142875</xdr:rowOff>
    </xdr:from>
    <xdr:ext cx="5715000" cy="3533775"/>
    <xdr:graphicFrame>
      <xdr:nvGraphicFramePr>
        <xdr:cNvPr id="804932129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76200</xdr:colOff>
      <xdr:row>35</xdr:row>
      <xdr:rowOff>142875</xdr:rowOff>
    </xdr:from>
    <xdr:ext cx="5715000" cy="3533775"/>
    <xdr:graphicFrame>
      <xdr:nvGraphicFramePr>
        <xdr:cNvPr id="607801379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66675</xdr:colOff>
      <xdr:row>53</xdr:row>
      <xdr:rowOff>171450</xdr:rowOff>
    </xdr:from>
    <xdr:ext cx="5715000" cy="3533775"/>
    <xdr:graphicFrame>
      <xdr:nvGraphicFramePr>
        <xdr:cNvPr id="202980466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76200</xdr:colOff>
      <xdr:row>53</xdr:row>
      <xdr:rowOff>171450</xdr:rowOff>
    </xdr:from>
    <xdr:ext cx="5715000" cy="3533775"/>
    <xdr:graphicFrame>
      <xdr:nvGraphicFramePr>
        <xdr:cNvPr id="1540234874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514350</xdr:colOff>
      <xdr:row>89</xdr:row>
      <xdr:rowOff>190500</xdr:rowOff>
    </xdr:from>
    <xdr:ext cx="5715000" cy="3533775"/>
    <xdr:graphicFrame>
      <xdr:nvGraphicFramePr>
        <xdr:cNvPr id="101833446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0</xdr:row>
      <xdr:rowOff>47625</xdr:rowOff>
    </xdr:from>
    <xdr:ext cx="6867525" cy="2743200"/>
    <xdr:graphicFrame>
      <xdr:nvGraphicFramePr>
        <xdr:cNvPr id="58092044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247650</xdr:colOff>
      <xdr:row>20</xdr:row>
      <xdr:rowOff>57150</xdr:rowOff>
    </xdr:from>
    <xdr:ext cx="6867525" cy="3181350"/>
    <xdr:graphicFrame>
      <xdr:nvGraphicFramePr>
        <xdr:cNvPr id="138734051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13</xdr:row>
      <xdr:rowOff>123825</xdr:rowOff>
    </xdr:from>
    <xdr:ext cx="5715000" cy="3533775"/>
    <xdr:graphicFrame>
      <xdr:nvGraphicFramePr>
        <xdr:cNvPr id="599948317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361950</xdr:colOff>
      <xdr:row>0</xdr:row>
      <xdr:rowOff>38100</xdr:rowOff>
    </xdr:from>
    <xdr:ext cx="5715000" cy="3533775"/>
    <xdr:graphicFrame>
      <xdr:nvGraphicFramePr>
        <xdr:cNvPr id="1618313810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361950</xdr:colOff>
      <xdr:row>19</xdr:row>
      <xdr:rowOff>0</xdr:rowOff>
    </xdr:from>
    <xdr:ext cx="5715000" cy="3533775"/>
    <xdr:graphicFrame>
      <xdr:nvGraphicFramePr>
        <xdr:cNvPr id="214624015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171450</xdr:colOff>
      <xdr:row>33</xdr:row>
      <xdr:rowOff>161925</xdr:rowOff>
    </xdr:from>
    <xdr:ext cx="5715000" cy="3533775"/>
    <xdr:graphicFrame>
      <xdr:nvGraphicFramePr>
        <xdr:cNvPr id="170216071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447675</xdr:colOff>
      <xdr:row>1</xdr:row>
      <xdr:rowOff>657225</xdr:rowOff>
    </xdr:from>
    <xdr:ext cx="6086475" cy="3762375"/>
    <xdr:graphicFrame>
      <xdr:nvGraphicFramePr>
        <xdr:cNvPr id="220496832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590550</xdr:colOff>
      <xdr:row>21</xdr:row>
      <xdr:rowOff>180975</xdr:rowOff>
    </xdr:from>
    <xdr:ext cx="5715000" cy="3533775"/>
    <xdr:graphicFrame>
      <xdr:nvGraphicFramePr>
        <xdr:cNvPr id="273745908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22</xdr:col>
      <xdr:colOff>590550</xdr:colOff>
      <xdr:row>40</xdr:row>
      <xdr:rowOff>123825</xdr:rowOff>
    </xdr:from>
    <xdr:ext cx="5715000" cy="3533775"/>
    <xdr:graphicFrame>
      <xdr:nvGraphicFramePr>
        <xdr:cNvPr id="539731682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22</xdr:col>
      <xdr:colOff>590550</xdr:colOff>
      <xdr:row>59</xdr:row>
      <xdr:rowOff>66675</xdr:rowOff>
    </xdr:from>
    <xdr:ext cx="5715000" cy="3533775"/>
    <xdr:graphicFrame>
      <xdr:nvGraphicFramePr>
        <xdr:cNvPr id="1477571076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390525</xdr:colOff>
      <xdr:row>59</xdr:row>
      <xdr:rowOff>66675</xdr:rowOff>
    </xdr:from>
    <xdr:ext cx="5715000" cy="3533775"/>
    <xdr:graphicFrame>
      <xdr:nvGraphicFramePr>
        <xdr:cNvPr id="422036467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57"/>
    <col customWidth="1" min="2" max="2" width="73.43"/>
    <col customWidth="1" min="3" max="26" width="9.14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4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1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0.0" customHeight="1">
      <c r="A4" s="8" t="s">
        <v>2</v>
      </c>
      <c r="B4" s="9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0.0" customHeight="1">
      <c r="A5" s="10" t="s">
        <v>4</v>
      </c>
      <c r="B5" s="11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0.0" customHeight="1">
      <c r="A6" s="10" t="s">
        <v>6</v>
      </c>
      <c r="B6" s="11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0.0" customHeight="1">
      <c r="A7" s="10" t="s">
        <v>8</v>
      </c>
      <c r="B7" s="11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0.0" customHeight="1">
      <c r="A8" s="10" t="s">
        <v>10</v>
      </c>
      <c r="B8" s="11" t="s">
        <v>11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2" t="s">
        <v>12</v>
      </c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30.0" customHeight="1">
      <c r="A10" s="8" t="s">
        <v>13</v>
      </c>
      <c r="B10" s="15" t="s">
        <v>14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30.0" customHeight="1">
      <c r="A11" s="16" t="s">
        <v>15</v>
      </c>
      <c r="B11" s="17" t="s">
        <v>16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30.0" customHeight="1">
      <c r="A12" s="16" t="s">
        <v>17</v>
      </c>
      <c r="B12" s="18" t="s">
        <v>18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30.0" customHeight="1">
      <c r="A13" s="19" t="s">
        <v>19</v>
      </c>
      <c r="B13" s="20" t="s">
        <v>20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6" t="s">
        <v>21</v>
      </c>
      <c r="B14" s="7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0.0" customHeight="1">
      <c r="A15" s="8" t="s">
        <v>22</v>
      </c>
      <c r="B15" s="9" t="s">
        <v>23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0.0" customHeight="1">
      <c r="A16" s="10" t="s">
        <v>24</v>
      </c>
      <c r="B16" s="11" t="s">
        <v>25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 t="s">
        <v>26</v>
      </c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 t="s">
        <v>27</v>
      </c>
      <c r="B18" s="9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0.0" customHeight="1">
      <c r="A19" s="10" t="s">
        <v>29</v>
      </c>
      <c r="B19" s="11" t="s">
        <v>30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6" t="s">
        <v>31</v>
      </c>
      <c r="B20" s="7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 t="s">
        <v>32</v>
      </c>
      <c r="B21" s="9" t="s">
        <v>33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30.0" customHeight="1">
      <c r="A22" s="10" t="s">
        <v>34</v>
      </c>
      <c r="B22" s="11" t="s">
        <v>35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 t="s">
        <v>36</v>
      </c>
      <c r="B23" s="7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 t="s">
        <v>37</v>
      </c>
      <c r="B24" s="9" t="s">
        <v>38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30.0" customHeight="1">
      <c r="A25" s="10" t="s">
        <v>39</v>
      </c>
      <c r="B25" s="11" t="s">
        <v>40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2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2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2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2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2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2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2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2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2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2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2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2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2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2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2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2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2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2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2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2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2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2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2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2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2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2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2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2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2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2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2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2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2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2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2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2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2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2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2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2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2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2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2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2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2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2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2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2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2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2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2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2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2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2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2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2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2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2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2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2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2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2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2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2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2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2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2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2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2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2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2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2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2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2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2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2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2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2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2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2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2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2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2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2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2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2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2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2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2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2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2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2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2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2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2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2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2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2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2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2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2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2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2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2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2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2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2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2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2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2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2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2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2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2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2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2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2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2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2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2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2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2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2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2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2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2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2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2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2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2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2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2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2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2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2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2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2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2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2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2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2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2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2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2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2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2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2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2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2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2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2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2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2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2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2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2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2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2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2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2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2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2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2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2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2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2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2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2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2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2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2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2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2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2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2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2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2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2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2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2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2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2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2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2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2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2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2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2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2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2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2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2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2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2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2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2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2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2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2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2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2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2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2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2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2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2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2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2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2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2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2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2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2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2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2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2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2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2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2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2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2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2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2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2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2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2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2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2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2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2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2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2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2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2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2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2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2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2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2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2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2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2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2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2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2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2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2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2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2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2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2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2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2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2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2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2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2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2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2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2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2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2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2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2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2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2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2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2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2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2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2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2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2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2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2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2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2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2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2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2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2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2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2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2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2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2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2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2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2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2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2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2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2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2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2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2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2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2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2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2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2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2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2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2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2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2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2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2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2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2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2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2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2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2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2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2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2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2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2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2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2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2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2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2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2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2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2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2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2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2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2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2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2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2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2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2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2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2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2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2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2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2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2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2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2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2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2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2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2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2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2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2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2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2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2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2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2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2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2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2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2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2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2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2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2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2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2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2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2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2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2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2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2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2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2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2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2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2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2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2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2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2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2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2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2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2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2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2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2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2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2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2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2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2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2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2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2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2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2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2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2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2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2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2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2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2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2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2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2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2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2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2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2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2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2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2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2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2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2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2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2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2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2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2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2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2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2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2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2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2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2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2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2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2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2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2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2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2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2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2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2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2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2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2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2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2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2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2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2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2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2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2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2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2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2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2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2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2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2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2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2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2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2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2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2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2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2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2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2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2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2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2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2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2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2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2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2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2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2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2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2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2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2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2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2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2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2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2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2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2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2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2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2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2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2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2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2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2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2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2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2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2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2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2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2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2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2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2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2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2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2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2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2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2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2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2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2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2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2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2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2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2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2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2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2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2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2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2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2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2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2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2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2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2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2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2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2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2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2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2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2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2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2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2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2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2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2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2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2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2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2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2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2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2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2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2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2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2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2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2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2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2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2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2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2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2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2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2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2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2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2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2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2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2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2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2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2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2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2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2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2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2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2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2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2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2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2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2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2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2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2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2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2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2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2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2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2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2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2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2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2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2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2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2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2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2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2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2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2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2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2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2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2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2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2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2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2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2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2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2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2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2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2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2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2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2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2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2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2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2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2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2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2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2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2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2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2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2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2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2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2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2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2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2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2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2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2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2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2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2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2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2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2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2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2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2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2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2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2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2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2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2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2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2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2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2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2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2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2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2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2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2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2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2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2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2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2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2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2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2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2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2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2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2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2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2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2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2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2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2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2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2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2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2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2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2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2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2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2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2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2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2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2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2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2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2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2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2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2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2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2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2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2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2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2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2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2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2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2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2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2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2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2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2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2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2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2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2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2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2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2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2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2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2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2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2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2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2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2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2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2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2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2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2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2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2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2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2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2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2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2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2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2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2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2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2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2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2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2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2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2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2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2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2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2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2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2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2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2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2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2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2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2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2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2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2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2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2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2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2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2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2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2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2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2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2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2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2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2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2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2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2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2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2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2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2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2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2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2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2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2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2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2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2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2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2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2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2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2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2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2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2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2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2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21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21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21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21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21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mergeCells count="7">
    <mergeCell ref="A1:B2"/>
    <mergeCell ref="A3:B3"/>
    <mergeCell ref="A9:B9"/>
    <mergeCell ref="A14:B14"/>
    <mergeCell ref="A17:B17"/>
    <mergeCell ref="A20:B20"/>
    <mergeCell ref="A23:B2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86"/>
  </cols>
  <sheetData>
    <row r="1" ht="34.5" customHeight="1">
      <c r="A1" s="22" t="s">
        <v>41</v>
      </c>
    </row>
    <row r="2">
      <c r="A2" s="23" t="s">
        <v>42</v>
      </c>
      <c r="B2" s="23" t="s">
        <v>43</v>
      </c>
      <c r="C2" s="23" t="s">
        <v>44</v>
      </c>
      <c r="D2" s="23" t="s">
        <v>45</v>
      </c>
      <c r="E2" s="23" t="s">
        <v>46</v>
      </c>
      <c r="F2" s="23" t="s">
        <v>47</v>
      </c>
    </row>
    <row r="3">
      <c r="A3" s="24" t="s">
        <v>48</v>
      </c>
      <c r="B3" s="25" t="s">
        <v>49</v>
      </c>
      <c r="C3" s="25"/>
      <c r="D3" s="25"/>
      <c r="E3" s="25"/>
      <c r="F3" s="25"/>
    </row>
    <row r="4">
      <c r="A4" s="26" t="s">
        <v>50</v>
      </c>
      <c r="B4" s="27" t="s">
        <v>51</v>
      </c>
      <c r="C4" s="27"/>
      <c r="D4" s="27"/>
      <c r="E4" s="27"/>
      <c r="F4" s="27"/>
    </row>
    <row r="5">
      <c r="A5" s="24" t="s">
        <v>52</v>
      </c>
      <c r="B5" s="25"/>
      <c r="C5" s="28">
        <v>167061.0</v>
      </c>
      <c r="D5" s="25" t="s">
        <v>53</v>
      </c>
      <c r="E5" s="28">
        <v>171221.0</v>
      </c>
      <c r="F5" s="28">
        <v>173301.0</v>
      </c>
    </row>
    <row r="6">
      <c r="A6" s="26" t="s">
        <v>54</v>
      </c>
      <c r="B6" s="27"/>
      <c r="C6" s="29">
        <v>167061.0</v>
      </c>
      <c r="D6" s="27" t="s">
        <v>53</v>
      </c>
      <c r="E6" s="29">
        <v>171221.0</v>
      </c>
      <c r="F6" s="29">
        <v>173301.0</v>
      </c>
    </row>
    <row r="7">
      <c r="A7" s="24" t="s">
        <v>55</v>
      </c>
      <c r="B7" s="25"/>
      <c r="C7" s="25" t="s">
        <v>56</v>
      </c>
      <c r="D7" s="28">
        <v>36882.0</v>
      </c>
      <c r="E7" s="25" t="s">
        <v>57</v>
      </c>
      <c r="F7" s="25" t="s">
        <v>58</v>
      </c>
    </row>
    <row r="8">
      <c r="A8" s="26" t="s">
        <v>59</v>
      </c>
      <c r="B8" s="27"/>
      <c r="C8" s="27" t="s">
        <v>56</v>
      </c>
      <c r="D8" s="29">
        <v>36882.0</v>
      </c>
      <c r="E8" s="27" t="s">
        <v>57</v>
      </c>
      <c r="F8" s="27" t="s">
        <v>58</v>
      </c>
    </row>
  </sheetData>
  <mergeCells count="1">
    <mergeCell ref="A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0.86"/>
    <col customWidth="1" min="3" max="3" width="10.71"/>
    <col customWidth="1" min="4" max="6" width="10.86"/>
    <col customWidth="1" min="7" max="12" width="8.71"/>
    <col customWidth="1" min="13" max="13" width="12.43"/>
    <col customWidth="1" min="14" max="15" width="10.0"/>
    <col customWidth="1" min="16" max="16" width="13.0"/>
    <col customWidth="1" min="17" max="17" width="13.57"/>
    <col customWidth="1" min="18" max="19" width="15.0"/>
    <col customWidth="1" min="20" max="20" width="13.57"/>
    <col customWidth="1" min="21" max="21" width="14.43"/>
    <col customWidth="1" min="22" max="23" width="8.71"/>
    <col customWidth="1" min="24" max="24" width="13.0"/>
    <col customWidth="1" min="25" max="26" width="8.71"/>
    <col customWidth="1" min="27" max="27" width="14.57"/>
    <col customWidth="1" min="28" max="28" width="8.71"/>
  </cols>
  <sheetData>
    <row r="1" ht="17.25" customHeight="1">
      <c r="A1" s="30" t="s">
        <v>60</v>
      </c>
      <c r="B1" s="31" t="s">
        <v>61</v>
      </c>
      <c r="C1" s="7"/>
      <c r="D1" s="13"/>
      <c r="E1" s="31" t="s">
        <v>62</v>
      </c>
      <c r="F1" s="13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ht="16.5" customHeight="1">
      <c r="A2" s="33"/>
      <c r="B2" s="34" t="s">
        <v>63</v>
      </c>
      <c r="C2" s="34" t="s">
        <v>64</v>
      </c>
      <c r="D2" s="34" t="s">
        <v>65</v>
      </c>
      <c r="E2" s="34" t="s">
        <v>66</v>
      </c>
      <c r="F2" s="34" t="s">
        <v>67</v>
      </c>
      <c r="H2" s="32"/>
      <c r="I2" s="32"/>
      <c r="J2" s="32"/>
      <c r="K2" s="32"/>
      <c r="L2" s="32"/>
      <c r="M2" s="32"/>
      <c r="N2" s="32"/>
      <c r="O2" s="32"/>
      <c r="P2" s="32"/>
      <c r="Q2" s="32"/>
      <c r="AB2" s="32"/>
    </row>
    <row r="3" ht="16.5" customHeight="1">
      <c r="A3" s="35" t="s">
        <v>68</v>
      </c>
      <c r="B3" s="36">
        <v>408000.0</v>
      </c>
      <c r="C3" s="36">
        <v>42400.0</v>
      </c>
      <c r="D3" s="36">
        <f t="shared" ref="D3:D123" si="1">B3+C3</f>
        <v>450400</v>
      </c>
      <c r="E3" s="36">
        <v>1436.0</v>
      </c>
      <c r="F3" s="36">
        <v>964.0</v>
      </c>
      <c r="H3" s="32"/>
      <c r="I3" s="37" t="s">
        <v>69</v>
      </c>
      <c r="J3" s="7"/>
      <c r="K3" s="7"/>
      <c r="L3" s="7"/>
      <c r="M3" s="7"/>
      <c r="N3" s="7"/>
      <c r="O3" s="7"/>
      <c r="P3" s="7"/>
      <c r="Q3" s="13"/>
      <c r="R3" s="38"/>
      <c r="S3" s="37" t="s">
        <v>70</v>
      </c>
      <c r="T3" s="7"/>
      <c r="U3" s="7"/>
      <c r="V3" s="7"/>
      <c r="W3" s="7"/>
      <c r="X3" s="7"/>
      <c r="Y3" s="7"/>
      <c r="Z3" s="7"/>
      <c r="AA3" s="13"/>
      <c r="AB3" s="32"/>
    </row>
    <row r="4" ht="16.5" customHeight="1">
      <c r="A4" s="35" t="s">
        <v>71</v>
      </c>
      <c r="B4" s="36">
        <v>443600.0</v>
      </c>
      <c r="C4" s="36">
        <v>46000.0</v>
      </c>
      <c r="D4" s="36">
        <f t="shared" si="1"/>
        <v>489600</v>
      </c>
      <c r="E4" s="36">
        <v>1268.0</v>
      </c>
      <c r="F4" s="36">
        <v>1024.0</v>
      </c>
      <c r="H4" s="32"/>
      <c r="I4" s="39">
        <v>2017.0</v>
      </c>
      <c r="J4" s="7"/>
      <c r="K4" s="13"/>
      <c r="L4" s="40">
        <v>2018.0</v>
      </c>
      <c r="M4" s="7"/>
      <c r="N4" s="13"/>
      <c r="O4" s="40">
        <v>2019.0</v>
      </c>
      <c r="P4" s="7"/>
      <c r="Q4" s="13"/>
      <c r="R4" s="41"/>
      <c r="S4" s="39">
        <v>2017.0</v>
      </c>
      <c r="T4" s="7"/>
      <c r="U4" s="13"/>
      <c r="V4" s="40">
        <v>2018.0</v>
      </c>
      <c r="W4" s="7"/>
      <c r="X4" s="13"/>
      <c r="Y4" s="40">
        <v>2019.0</v>
      </c>
      <c r="Z4" s="7"/>
      <c r="AA4" s="13"/>
      <c r="AB4" s="32"/>
    </row>
    <row r="5" ht="16.5" customHeight="1">
      <c r="A5" s="35" t="s">
        <v>72</v>
      </c>
      <c r="B5" s="36">
        <v>418400.0</v>
      </c>
      <c r="C5" s="36">
        <v>44000.0</v>
      </c>
      <c r="D5" s="36">
        <f t="shared" si="1"/>
        <v>462400</v>
      </c>
      <c r="E5" s="36">
        <v>1272.0</v>
      </c>
      <c r="F5" s="36">
        <v>1072.0</v>
      </c>
      <c r="H5" s="32"/>
      <c r="I5" s="34" t="s">
        <v>73</v>
      </c>
      <c r="J5" s="34" t="s">
        <v>74</v>
      </c>
      <c r="K5" s="34" t="s">
        <v>65</v>
      </c>
      <c r="L5" s="34" t="s">
        <v>75</v>
      </c>
      <c r="M5" s="34" t="s">
        <v>76</v>
      </c>
      <c r="N5" s="34" t="s">
        <v>65</v>
      </c>
      <c r="O5" s="34" t="s">
        <v>77</v>
      </c>
      <c r="P5" s="34" t="s">
        <v>78</v>
      </c>
      <c r="Q5" s="34" t="s">
        <v>65</v>
      </c>
      <c r="R5" s="34"/>
      <c r="S5" s="34" t="s">
        <v>79</v>
      </c>
      <c r="T5" s="34" t="s">
        <v>80</v>
      </c>
      <c r="U5" s="42" t="s">
        <v>81</v>
      </c>
      <c r="V5" s="34" t="s">
        <v>82</v>
      </c>
      <c r="W5" s="34" t="s">
        <v>83</v>
      </c>
      <c r="X5" s="42" t="s">
        <v>81</v>
      </c>
      <c r="Y5" s="34" t="s">
        <v>84</v>
      </c>
      <c r="Z5" s="34" t="s">
        <v>85</v>
      </c>
      <c r="AA5" s="42" t="s">
        <v>81</v>
      </c>
      <c r="AB5" s="32"/>
    </row>
    <row r="6" ht="16.5" customHeight="1">
      <c r="A6" s="35" t="s">
        <v>86</v>
      </c>
      <c r="B6" s="36">
        <v>387600.0</v>
      </c>
      <c r="C6" s="36">
        <v>40800.0</v>
      </c>
      <c r="D6" s="36">
        <f t="shared" si="1"/>
        <v>428400</v>
      </c>
      <c r="E6" s="36">
        <v>1148.0</v>
      </c>
      <c r="F6" s="36">
        <v>904.0</v>
      </c>
      <c r="H6" s="43" t="s">
        <v>87</v>
      </c>
      <c r="I6" s="36">
        <v>474000.0</v>
      </c>
      <c r="J6" s="36">
        <v>51600.0</v>
      </c>
      <c r="K6" s="36">
        <f t="shared" ref="K6:K17" si="2">I6+J6</f>
        <v>525600</v>
      </c>
      <c r="L6" s="36">
        <v>507600.0</v>
      </c>
      <c r="M6" s="36">
        <v>48000.0</v>
      </c>
      <c r="N6" s="36">
        <f t="shared" ref="N6:N17" si="3">L6+M6</f>
        <v>555600</v>
      </c>
      <c r="O6" s="36">
        <v>531600.0</v>
      </c>
      <c r="P6" s="36">
        <v>53600.0</v>
      </c>
      <c r="Q6" s="36">
        <f t="shared" ref="Q6:Q17" si="4">O6+P6</f>
        <v>585200</v>
      </c>
      <c r="R6" s="36"/>
      <c r="S6" s="36">
        <v>1336.0</v>
      </c>
      <c r="T6" s="36">
        <v>1044.0</v>
      </c>
      <c r="U6" s="44">
        <f t="shared" ref="U6:U17" si="5">LARGE(S6:T6,1)</f>
        <v>1336</v>
      </c>
      <c r="V6" s="36">
        <v>1304.0</v>
      </c>
      <c r="W6" s="36">
        <v>1108.0</v>
      </c>
      <c r="X6" s="44">
        <f t="shared" ref="X6:X17" si="6">LARGE(V6:W6,1)</f>
        <v>1304</v>
      </c>
      <c r="Y6" s="36">
        <v>1656.0</v>
      </c>
      <c r="Z6" s="36">
        <v>1284.0</v>
      </c>
      <c r="AA6" s="44">
        <f t="shared" ref="AA6:AA17" si="7">LARGE(Y6:Z6,1)</f>
        <v>1656</v>
      </c>
      <c r="AB6" s="32"/>
    </row>
    <row r="7" ht="16.5" customHeight="1">
      <c r="A7" s="35" t="s">
        <v>88</v>
      </c>
      <c r="B7" s="36">
        <v>426000.0</v>
      </c>
      <c r="C7" s="36">
        <v>45600.0</v>
      </c>
      <c r="D7" s="36">
        <f t="shared" si="1"/>
        <v>471600</v>
      </c>
      <c r="E7" s="36">
        <v>1336.0</v>
      </c>
      <c r="F7" s="36">
        <v>1036.0</v>
      </c>
      <c r="H7" s="43" t="s">
        <v>89</v>
      </c>
      <c r="I7" s="36">
        <v>508000.0</v>
      </c>
      <c r="J7" s="36">
        <v>52800.0</v>
      </c>
      <c r="K7" s="36">
        <f t="shared" si="2"/>
        <v>560800</v>
      </c>
      <c r="L7" s="36">
        <v>524800.0</v>
      </c>
      <c r="M7" s="36">
        <v>49600.0</v>
      </c>
      <c r="N7" s="36">
        <f t="shared" si="3"/>
        <v>574400</v>
      </c>
      <c r="O7" s="36">
        <v>589200.0</v>
      </c>
      <c r="P7" s="36">
        <v>58400.0</v>
      </c>
      <c r="Q7" s="36">
        <f t="shared" si="4"/>
        <v>647600</v>
      </c>
      <c r="R7" s="36"/>
      <c r="S7" s="36">
        <v>1320.0</v>
      </c>
      <c r="T7" s="36">
        <v>960.0</v>
      </c>
      <c r="U7" s="44">
        <f t="shared" si="5"/>
        <v>1320</v>
      </c>
      <c r="V7" s="36">
        <v>1456.0</v>
      </c>
      <c r="W7" s="36">
        <v>912.0</v>
      </c>
      <c r="X7" s="44">
        <f t="shared" si="6"/>
        <v>1456</v>
      </c>
      <c r="Y7" s="36">
        <v>1616.0</v>
      </c>
      <c r="Z7" s="36">
        <v>1064.0</v>
      </c>
      <c r="AA7" s="44">
        <f t="shared" si="7"/>
        <v>1616</v>
      </c>
      <c r="AB7" s="32"/>
    </row>
    <row r="8" ht="16.5" customHeight="1">
      <c r="A8" s="35" t="s">
        <v>90</v>
      </c>
      <c r="B8" s="36">
        <v>438800.0</v>
      </c>
      <c r="C8" s="36">
        <v>48000.0</v>
      </c>
      <c r="D8" s="36">
        <f t="shared" si="1"/>
        <v>486800</v>
      </c>
      <c r="E8" s="36">
        <v>1320.0</v>
      </c>
      <c r="F8" s="36">
        <v>1044.0</v>
      </c>
      <c r="H8" s="43" t="s">
        <v>91</v>
      </c>
      <c r="I8" s="36">
        <v>468800.0</v>
      </c>
      <c r="J8" s="36">
        <v>44400.0</v>
      </c>
      <c r="K8" s="36">
        <f t="shared" si="2"/>
        <v>513200</v>
      </c>
      <c r="L8" s="36">
        <v>453200.0</v>
      </c>
      <c r="M8" s="36">
        <v>44400.0</v>
      </c>
      <c r="N8" s="36">
        <f t="shared" si="3"/>
        <v>497600</v>
      </c>
      <c r="O8" s="36">
        <v>532800.0</v>
      </c>
      <c r="P8" s="36">
        <v>56400.0</v>
      </c>
      <c r="Q8" s="36">
        <f t="shared" si="4"/>
        <v>589200</v>
      </c>
      <c r="R8" s="36"/>
      <c r="S8" s="36">
        <v>1368.0</v>
      </c>
      <c r="T8" s="36">
        <v>1020.0</v>
      </c>
      <c r="U8" s="44">
        <f t="shared" si="5"/>
        <v>1368</v>
      </c>
      <c r="V8" s="36">
        <v>1328.0</v>
      </c>
      <c r="W8" s="36">
        <v>988.0</v>
      </c>
      <c r="X8" s="44">
        <f t="shared" si="6"/>
        <v>1328</v>
      </c>
      <c r="Y8" s="36">
        <v>1668.0</v>
      </c>
      <c r="Z8" s="36">
        <v>1376.0</v>
      </c>
      <c r="AA8" s="44">
        <f t="shared" si="7"/>
        <v>1668</v>
      </c>
      <c r="AB8" s="32"/>
    </row>
    <row r="9" ht="16.5" customHeight="1">
      <c r="A9" s="35" t="s">
        <v>92</v>
      </c>
      <c r="B9" s="36">
        <v>431200.0</v>
      </c>
      <c r="C9" s="36">
        <v>41200.0</v>
      </c>
      <c r="D9" s="36">
        <f t="shared" si="1"/>
        <v>472400</v>
      </c>
      <c r="E9" s="36">
        <v>1308.0</v>
      </c>
      <c r="F9" s="36">
        <v>1028.0</v>
      </c>
      <c r="H9" s="43" t="s">
        <v>93</v>
      </c>
      <c r="I9" s="36">
        <v>610000.0</v>
      </c>
      <c r="J9" s="36">
        <v>85600.0</v>
      </c>
      <c r="K9" s="36">
        <f t="shared" si="2"/>
        <v>695600</v>
      </c>
      <c r="L9" s="36">
        <v>638800.0</v>
      </c>
      <c r="M9" s="36">
        <v>84400.0</v>
      </c>
      <c r="N9" s="36">
        <f t="shared" si="3"/>
        <v>723200</v>
      </c>
      <c r="O9" s="36">
        <v>621600.0</v>
      </c>
      <c r="P9" s="36">
        <v>81200.0</v>
      </c>
      <c r="Q9" s="36">
        <f t="shared" si="4"/>
        <v>702800</v>
      </c>
      <c r="R9" s="36"/>
      <c r="S9" s="36">
        <v>1876.0</v>
      </c>
      <c r="T9" s="36">
        <v>1604.0</v>
      </c>
      <c r="U9" s="44">
        <f t="shared" si="5"/>
        <v>1876</v>
      </c>
      <c r="V9" s="36">
        <v>2008.0</v>
      </c>
      <c r="W9" s="36">
        <v>1660.0</v>
      </c>
      <c r="X9" s="44">
        <f t="shared" si="6"/>
        <v>2008</v>
      </c>
      <c r="Y9" s="36">
        <v>2012.0</v>
      </c>
      <c r="Z9" s="36">
        <v>1764.0</v>
      </c>
      <c r="AA9" s="44">
        <f t="shared" si="7"/>
        <v>2012</v>
      </c>
      <c r="AB9" s="32"/>
    </row>
    <row r="10" ht="16.5" customHeight="1">
      <c r="A10" s="35" t="s">
        <v>94</v>
      </c>
      <c r="B10" s="36">
        <v>451600.0</v>
      </c>
      <c r="C10" s="36">
        <v>40400.0</v>
      </c>
      <c r="D10" s="36">
        <f t="shared" si="1"/>
        <v>492000</v>
      </c>
      <c r="E10" s="36">
        <v>1376.0</v>
      </c>
      <c r="F10" s="36">
        <v>932.0</v>
      </c>
      <c r="H10" s="43" t="s">
        <v>95</v>
      </c>
      <c r="I10" s="36">
        <v>548000.0</v>
      </c>
      <c r="J10" s="36">
        <v>70800.0</v>
      </c>
      <c r="K10" s="36">
        <f t="shared" si="2"/>
        <v>618800</v>
      </c>
      <c r="L10" s="36">
        <v>629200.0</v>
      </c>
      <c r="M10" s="36">
        <v>87200.0</v>
      </c>
      <c r="N10" s="36">
        <f t="shared" si="3"/>
        <v>716400</v>
      </c>
      <c r="O10" s="36">
        <v>639600.0</v>
      </c>
      <c r="P10" s="36">
        <v>94400.0</v>
      </c>
      <c r="Q10" s="36">
        <f t="shared" si="4"/>
        <v>734000</v>
      </c>
      <c r="R10" s="36"/>
      <c r="S10" s="36">
        <v>1752.0</v>
      </c>
      <c r="T10" s="36">
        <v>1616.0</v>
      </c>
      <c r="U10" s="44">
        <f t="shared" si="5"/>
        <v>1752</v>
      </c>
      <c r="V10" s="36">
        <v>1876.0</v>
      </c>
      <c r="W10" s="36">
        <v>1664.0</v>
      </c>
      <c r="X10" s="44">
        <f t="shared" si="6"/>
        <v>1876</v>
      </c>
      <c r="Y10" s="36">
        <v>1948.0</v>
      </c>
      <c r="Z10" s="36">
        <v>1800.0</v>
      </c>
      <c r="AA10" s="44">
        <f t="shared" si="7"/>
        <v>1948</v>
      </c>
      <c r="AB10" s="32"/>
    </row>
    <row r="11" ht="16.5" customHeight="1">
      <c r="A11" s="35" t="s">
        <v>96</v>
      </c>
      <c r="B11" s="36">
        <v>384000.0</v>
      </c>
      <c r="C11" s="36">
        <v>40800.0</v>
      </c>
      <c r="D11" s="36">
        <f t="shared" si="1"/>
        <v>424800</v>
      </c>
      <c r="E11" s="36">
        <v>1380.0</v>
      </c>
      <c r="F11" s="36">
        <v>908.0</v>
      </c>
      <c r="H11" s="43" t="s">
        <v>97</v>
      </c>
      <c r="I11" s="36">
        <v>614000.0</v>
      </c>
      <c r="J11" s="36">
        <v>90000.0</v>
      </c>
      <c r="K11" s="36">
        <f t="shared" si="2"/>
        <v>704000</v>
      </c>
      <c r="L11" s="36">
        <v>556800.0</v>
      </c>
      <c r="M11" s="36">
        <v>80000.0</v>
      </c>
      <c r="N11" s="36">
        <f t="shared" si="3"/>
        <v>636800</v>
      </c>
      <c r="O11" s="36">
        <v>643600.0</v>
      </c>
      <c r="P11" s="36">
        <v>93600.0</v>
      </c>
      <c r="Q11" s="36">
        <f t="shared" si="4"/>
        <v>737200</v>
      </c>
      <c r="R11" s="36"/>
      <c r="S11" s="36">
        <v>1560.0</v>
      </c>
      <c r="T11" s="36">
        <v>1568.0</v>
      </c>
      <c r="U11" s="44">
        <f t="shared" si="5"/>
        <v>1568</v>
      </c>
      <c r="V11" s="36">
        <v>1656.0</v>
      </c>
      <c r="W11" s="36">
        <v>1616.0</v>
      </c>
      <c r="X11" s="44">
        <f t="shared" si="6"/>
        <v>1656</v>
      </c>
      <c r="Y11" s="36">
        <v>1752.0</v>
      </c>
      <c r="Z11" s="36">
        <v>1792.0</v>
      </c>
      <c r="AA11" s="44">
        <f t="shared" si="7"/>
        <v>1792</v>
      </c>
      <c r="AB11" s="32"/>
    </row>
    <row r="12" ht="16.5" customHeight="1">
      <c r="A12" s="35" t="s">
        <v>98</v>
      </c>
      <c r="B12" s="36">
        <v>349600.0</v>
      </c>
      <c r="C12" s="36">
        <v>32800.0</v>
      </c>
      <c r="D12" s="36">
        <f t="shared" si="1"/>
        <v>382400</v>
      </c>
      <c r="E12" s="36">
        <v>1024.0</v>
      </c>
      <c r="F12" s="36">
        <v>592.0</v>
      </c>
      <c r="H12" s="43" t="s">
        <v>99</v>
      </c>
      <c r="I12" s="36">
        <v>550000.0</v>
      </c>
      <c r="J12" s="36">
        <v>76800.0</v>
      </c>
      <c r="K12" s="36">
        <f t="shared" si="2"/>
        <v>626800</v>
      </c>
      <c r="L12" s="36">
        <v>552800.0</v>
      </c>
      <c r="M12" s="36">
        <v>80800.0</v>
      </c>
      <c r="N12" s="36">
        <f t="shared" si="3"/>
        <v>633600</v>
      </c>
      <c r="O12" s="36">
        <v>567200.0</v>
      </c>
      <c r="P12" s="36">
        <v>76800.0</v>
      </c>
      <c r="Q12" s="36">
        <f t="shared" si="4"/>
        <v>644000</v>
      </c>
      <c r="R12" s="36"/>
      <c r="S12" s="36">
        <v>1612.0</v>
      </c>
      <c r="T12" s="36">
        <v>1648.0</v>
      </c>
      <c r="U12" s="44">
        <f t="shared" si="5"/>
        <v>1648</v>
      </c>
      <c r="V12" s="36">
        <v>1588.0</v>
      </c>
      <c r="W12" s="36">
        <v>1564.0</v>
      </c>
      <c r="X12" s="44">
        <f t="shared" si="6"/>
        <v>1588</v>
      </c>
      <c r="Y12" s="36">
        <v>1704.0</v>
      </c>
      <c r="Z12" s="36">
        <v>1672.0</v>
      </c>
      <c r="AA12" s="44">
        <f t="shared" si="7"/>
        <v>1704</v>
      </c>
      <c r="AB12" s="32"/>
    </row>
    <row r="13" ht="16.5" customHeight="1">
      <c r="A13" s="35" t="s">
        <v>100</v>
      </c>
      <c r="B13" s="36">
        <v>373200.0</v>
      </c>
      <c r="C13" s="36">
        <v>33600.0</v>
      </c>
      <c r="D13" s="36">
        <f t="shared" si="1"/>
        <v>406800</v>
      </c>
      <c r="E13" s="36">
        <v>1184.0</v>
      </c>
      <c r="F13" s="36">
        <v>656.0</v>
      </c>
      <c r="H13" s="43" t="s">
        <v>101</v>
      </c>
      <c r="I13" s="36">
        <v>517600.0</v>
      </c>
      <c r="J13" s="36">
        <v>64000.0</v>
      </c>
      <c r="K13" s="36">
        <f t="shared" si="2"/>
        <v>581600</v>
      </c>
      <c r="L13" s="36">
        <v>508800.0</v>
      </c>
      <c r="M13" s="36">
        <v>68800.0</v>
      </c>
      <c r="N13" s="36">
        <f t="shared" si="3"/>
        <v>577600</v>
      </c>
      <c r="O13" s="36">
        <v>559200.0</v>
      </c>
      <c r="P13" s="36">
        <v>78800.0</v>
      </c>
      <c r="Q13" s="36">
        <f t="shared" si="4"/>
        <v>638000</v>
      </c>
      <c r="R13" s="36"/>
      <c r="S13" s="36">
        <v>1312.0</v>
      </c>
      <c r="T13" s="36">
        <v>1392.0</v>
      </c>
      <c r="U13" s="44">
        <f t="shared" si="5"/>
        <v>1392</v>
      </c>
      <c r="V13" s="36">
        <v>1376.0</v>
      </c>
      <c r="W13" s="36">
        <v>1504.0</v>
      </c>
      <c r="X13" s="44">
        <f t="shared" si="6"/>
        <v>1504</v>
      </c>
      <c r="Y13" s="36">
        <v>1516.0</v>
      </c>
      <c r="Z13" s="36">
        <v>1636.0</v>
      </c>
      <c r="AA13" s="44">
        <f t="shared" si="7"/>
        <v>1636</v>
      </c>
      <c r="AB13" s="32"/>
    </row>
    <row r="14" ht="16.5" customHeight="1">
      <c r="A14" s="35" t="s">
        <v>102</v>
      </c>
      <c r="B14" s="36">
        <v>418000.0</v>
      </c>
      <c r="C14" s="36">
        <v>46000.0</v>
      </c>
      <c r="D14" s="36">
        <f t="shared" si="1"/>
        <v>464000</v>
      </c>
      <c r="E14" s="36">
        <v>1504.0</v>
      </c>
      <c r="F14" s="36">
        <v>1044.0</v>
      </c>
      <c r="H14" s="43" t="s">
        <v>103</v>
      </c>
      <c r="I14" s="36">
        <v>595600.0</v>
      </c>
      <c r="J14" s="36">
        <v>89600.0</v>
      </c>
      <c r="K14" s="36">
        <f t="shared" si="2"/>
        <v>685200</v>
      </c>
      <c r="L14" s="36">
        <v>560400.0</v>
      </c>
      <c r="M14" s="36">
        <v>71200.0</v>
      </c>
      <c r="N14" s="36">
        <f t="shared" si="3"/>
        <v>631600</v>
      </c>
      <c r="O14" s="36">
        <v>619600.0</v>
      </c>
      <c r="P14" s="36">
        <v>89200.0</v>
      </c>
      <c r="Q14" s="36">
        <f t="shared" si="4"/>
        <v>708800</v>
      </c>
      <c r="R14" s="36"/>
      <c r="S14" s="36">
        <v>1516.0</v>
      </c>
      <c r="T14" s="36">
        <v>1524.0</v>
      </c>
      <c r="U14" s="44">
        <f t="shared" si="5"/>
        <v>1524</v>
      </c>
      <c r="V14" s="36">
        <v>1400.0</v>
      </c>
      <c r="W14" s="36">
        <v>1400.0</v>
      </c>
      <c r="X14" s="44">
        <f t="shared" si="6"/>
        <v>1400</v>
      </c>
      <c r="Y14" s="36">
        <v>1636.0</v>
      </c>
      <c r="Z14" s="36">
        <v>1632.0</v>
      </c>
      <c r="AA14" s="44">
        <f t="shared" si="7"/>
        <v>1636</v>
      </c>
      <c r="AB14" s="32"/>
    </row>
    <row r="15" ht="16.5" customHeight="1">
      <c r="A15" s="35" t="s">
        <v>104</v>
      </c>
      <c r="B15" s="36">
        <v>470000.0</v>
      </c>
      <c r="C15" s="36">
        <v>47600.0</v>
      </c>
      <c r="D15" s="36">
        <f t="shared" si="1"/>
        <v>517600</v>
      </c>
      <c r="E15" s="36">
        <v>1520.0</v>
      </c>
      <c r="F15" s="36">
        <v>1076.0</v>
      </c>
      <c r="H15" s="43" t="s">
        <v>105</v>
      </c>
      <c r="I15" s="36">
        <v>569200.0</v>
      </c>
      <c r="J15" s="36">
        <v>78400.0</v>
      </c>
      <c r="K15" s="36">
        <f t="shared" si="2"/>
        <v>647600</v>
      </c>
      <c r="L15" s="36">
        <v>658800.0</v>
      </c>
      <c r="M15" s="36">
        <v>93200.0</v>
      </c>
      <c r="N15" s="36">
        <f t="shared" si="3"/>
        <v>752000</v>
      </c>
      <c r="O15" s="36">
        <v>648800.0</v>
      </c>
      <c r="P15" s="36">
        <v>96800.0</v>
      </c>
      <c r="Q15" s="36">
        <f t="shared" si="4"/>
        <v>745600</v>
      </c>
      <c r="R15" s="36"/>
      <c r="S15" s="36">
        <v>1748.0</v>
      </c>
      <c r="T15" s="36">
        <v>1576.0</v>
      </c>
      <c r="U15" s="44">
        <f t="shared" si="5"/>
        <v>1748</v>
      </c>
      <c r="V15" s="36">
        <v>1976.0</v>
      </c>
      <c r="W15" s="36">
        <v>1732.0</v>
      </c>
      <c r="X15" s="44">
        <f t="shared" si="6"/>
        <v>1976</v>
      </c>
      <c r="Y15" s="36">
        <v>2164.0</v>
      </c>
      <c r="Z15" s="36">
        <v>1948.0</v>
      </c>
      <c r="AA15" s="44">
        <f t="shared" si="7"/>
        <v>2164</v>
      </c>
      <c r="AB15" s="32"/>
    </row>
    <row r="16" ht="16.5" customHeight="1">
      <c r="A16" s="35" t="s">
        <v>106</v>
      </c>
      <c r="B16" s="36">
        <v>488800.0</v>
      </c>
      <c r="C16" s="36">
        <v>54000.0</v>
      </c>
      <c r="D16" s="36">
        <f t="shared" si="1"/>
        <v>542800</v>
      </c>
      <c r="E16" s="36">
        <v>1280.0</v>
      </c>
      <c r="F16" s="36">
        <v>1060.0</v>
      </c>
      <c r="H16" s="43" t="s">
        <v>107</v>
      </c>
      <c r="I16" s="36">
        <v>629200.0</v>
      </c>
      <c r="J16" s="36">
        <v>81200.0</v>
      </c>
      <c r="K16" s="36">
        <f t="shared" si="2"/>
        <v>710400</v>
      </c>
      <c r="L16" s="36">
        <v>624800.0</v>
      </c>
      <c r="M16" s="36">
        <v>94000.0</v>
      </c>
      <c r="N16" s="36">
        <f t="shared" si="3"/>
        <v>718800</v>
      </c>
      <c r="O16" s="36">
        <v>649600.0</v>
      </c>
      <c r="P16" s="36">
        <v>98000.0</v>
      </c>
      <c r="Q16" s="36">
        <f t="shared" si="4"/>
        <v>747600</v>
      </c>
      <c r="R16" s="36"/>
      <c r="S16" s="36">
        <v>1852.0</v>
      </c>
      <c r="T16" s="36">
        <v>1688.0</v>
      </c>
      <c r="U16" s="44">
        <f t="shared" si="5"/>
        <v>1852</v>
      </c>
      <c r="V16" s="36">
        <v>1852.0</v>
      </c>
      <c r="W16" s="36">
        <v>1724.0</v>
      </c>
      <c r="X16" s="44">
        <f t="shared" si="6"/>
        <v>1852</v>
      </c>
      <c r="Y16" s="36">
        <v>2004.0</v>
      </c>
      <c r="Z16" s="36">
        <v>1744.0</v>
      </c>
      <c r="AA16" s="44">
        <f t="shared" si="7"/>
        <v>2004</v>
      </c>
      <c r="AB16" s="32"/>
    </row>
    <row r="17" ht="16.5" customHeight="1">
      <c r="A17" s="35" t="s">
        <v>108</v>
      </c>
      <c r="B17" s="36">
        <v>422400.0</v>
      </c>
      <c r="C17" s="36">
        <v>46800.0</v>
      </c>
      <c r="D17" s="36">
        <f t="shared" si="1"/>
        <v>469200</v>
      </c>
      <c r="E17" s="36">
        <v>1224.0</v>
      </c>
      <c r="F17" s="36">
        <v>1012.0</v>
      </c>
      <c r="G17" s="32"/>
      <c r="H17" s="43" t="s">
        <v>109</v>
      </c>
      <c r="I17" s="36">
        <v>559600.0</v>
      </c>
      <c r="J17" s="36">
        <v>65600.0</v>
      </c>
      <c r="K17" s="36">
        <f t="shared" si="2"/>
        <v>625200</v>
      </c>
      <c r="L17" s="36">
        <v>595600.0</v>
      </c>
      <c r="M17" s="36">
        <v>74400.0</v>
      </c>
      <c r="N17" s="36">
        <f t="shared" si="3"/>
        <v>670000</v>
      </c>
      <c r="O17" s="36">
        <v>608000.0</v>
      </c>
      <c r="P17" s="36">
        <v>82800.0</v>
      </c>
      <c r="Q17" s="36">
        <f t="shared" si="4"/>
        <v>690800</v>
      </c>
      <c r="R17" s="36"/>
      <c r="S17" s="36">
        <v>1524.0</v>
      </c>
      <c r="T17" s="36">
        <v>1388.0</v>
      </c>
      <c r="U17" s="44">
        <f t="shared" si="5"/>
        <v>1524</v>
      </c>
      <c r="V17" s="36">
        <v>1732.0</v>
      </c>
      <c r="W17" s="36">
        <v>1520.0</v>
      </c>
      <c r="X17" s="44">
        <f t="shared" si="6"/>
        <v>1732</v>
      </c>
      <c r="Y17" s="36">
        <v>2128.0</v>
      </c>
      <c r="Z17" s="36">
        <v>1912.0</v>
      </c>
      <c r="AA17" s="44">
        <f t="shared" si="7"/>
        <v>2128</v>
      </c>
      <c r="AB17" s="32"/>
    </row>
    <row r="18" ht="16.5" customHeight="1">
      <c r="A18" s="35" t="s">
        <v>110</v>
      </c>
      <c r="B18" s="36">
        <v>384000.0</v>
      </c>
      <c r="C18" s="36">
        <v>38400.0</v>
      </c>
      <c r="D18" s="36">
        <f t="shared" si="1"/>
        <v>422400</v>
      </c>
      <c r="E18" s="36">
        <v>1016.0</v>
      </c>
      <c r="F18" s="36">
        <v>836.0</v>
      </c>
      <c r="G18" s="32"/>
      <c r="H18" s="32"/>
      <c r="I18" s="32"/>
      <c r="J18" s="32"/>
      <c r="K18" s="32"/>
      <c r="L18" s="32"/>
      <c r="M18" s="32"/>
      <c r="N18" s="32"/>
      <c r="O18" s="45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16.5" customHeight="1">
      <c r="A19" s="35" t="s">
        <v>111</v>
      </c>
      <c r="B19" s="36">
        <v>442000.0</v>
      </c>
      <c r="C19" s="36">
        <v>50800.0</v>
      </c>
      <c r="D19" s="36">
        <f t="shared" si="1"/>
        <v>492800</v>
      </c>
      <c r="E19" s="36">
        <v>1400.0</v>
      </c>
      <c r="F19" s="36">
        <v>1076.0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16.5" customHeight="1">
      <c r="A20" s="35" t="s">
        <v>112</v>
      </c>
      <c r="B20" s="36">
        <v>462800.0</v>
      </c>
      <c r="C20" s="36">
        <v>52800.0</v>
      </c>
      <c r="D20" s="36">
        <f t="shared" si="1"/>
        <v>515600</v>
      </c>
      <c r="E20" s="36">
        <v>1340.0</v>
      </c>
      <c r="F20" s="36">
        <v>1076.0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16.5" customHeight="1">
      <c r="A21" s="35" t="s">
        <v>113</v>
      </c>
      <c r="B21" s="36">
        <v>464000.0</v>
      </c>
      <c r="C21" s="36">
        <v>46800.0</v>
      </c>
      <c r="D21" s="36">
        <f t="shared" si="1"/>
        <v>510800</v>
      </c>
      <c r="E21" s="36">
        <v>1336.0</v>
      </c>
      <c r="F21" s="36">
        <v>1120.0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16.5" customHeight="1">
      <c r="A22" s="35" t="s">
        <v>114</v>
      </c>
      <c r="B22" s="36">
        <v>446000.0</v>
      </c>
      <c r="C22" s="36">
        <v>46800.0</v>
      </c>
      <c r="D22" s="36">
        <f t="shared" si="1"/>
        <v>492800</v>
      </c>
      <c r="E22" s="36">
        <v>1400.0</v>
      </c>
      <c r="F22" s="36">
        <v>1048.0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16.5" customHeight="1">
      <c r="A23" s="35" t="s">
        <v>115</v>
      </c>
      <c r="B23" s="36">
        <v>444800.0</v>
      </c>
      <c r="C23" s="36">
        <v>46000.0</v>
      </c>
      <c r="D23" s="36">
        <f t="shared" si="1"/>
        <v>490800</v>
      </c>
      <c r="E23" s="36">
        <v>1336.0</v>
      </c>
      <c r="F23" s="36">
        <v>120.0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16.5" customHeight="1">
      <c r="A24" s="35" t="s">
        <v>116</v>
      </c>
      <c r="B24" s="36">
        <v>313200.0</v>
      </c>
      <c r="C24" s="36">
        <v>34000.0</v>
      </c>
      <c r="D24" s="36">
        <f t="shared" si="1"/>
        <v>347200</v>
      </c>
      <c r="E24" s="36">
        <v>1020.0</v>
      </c>
      <c r="F24" s="36">
        <v>680.0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16.5" customHeight="1">
      <c r="A25" s="35" t="s">
        <v>117</v>
      </c>
      <c r="B25" s="36">
        <v>353600.0</v>
      </c>
      <c r="C25" s="36">
        <v>36000.0</v>
      </c>
      <c r="D25" s="36">
        <f t="shared" si="1"/>
        <v>389600</v>
      </c>
      <c r="E25" s="36">
        <v>1164.0</v>
      </c>
      <c r="F25" s="36">
        <v>764.0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16.5" customHeight="1">
      <c r="A26" s="35" t="s">
        <v>118</v>
      </c>
      <c r="B26" s="36">
        <v>513600.0</v>
      </c>
      <c r="C26" s="36">
        <v>58400.0</v>
      </c>
      <c r="D26" s="36">
        <f t="shared" si="1"/>
        <v>572000</v>
      </c>
      <c r="E26" s="36">
        <v>1556.0</v>
      </c>
      <c r="F26" s="36">
        <v>1180.0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16.5" customHeight="1">
      <c r="A27" s="35" t="s">
        <v>119</v>
      </c>
      <c r="B27" s="36">
        <v>468400.0</v>
      </c>
      <c r="C27" s="36">
        <v>51200.0</v>
      </c>
      <c r="D27" s="36">
        <f t="shared" si="1"/>
        <v>519600</v>
      </c>
      <c r="E27" s="36">
        <v>1456.0</v>
      </c>
      <c r="F27" s="36">
        <v>1164.0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16.5" customHeight="1">
      <c r="A28" s="35" t="s">
        <v>120</v>
      </c>
      <c r="B28" s="36">
        <v>462400.0</v>
      </c>
      <c r="C28" s="36">
        <v>53600.0</v>
      </c>
      <c r="D28" s="36">
        <f t="shared" si="1"/>
        <v>516000</v>
      </c>
      <c r="E28" s="36">
        <v>1336.0</v>
      </c>
      <c r="F28" s="36">
        <v>1064.0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16.5" customHeight="1">
      <c r="A29" s="35" t="s">
        <v>121</v>
      </c>
      <c r="B29" s="36">
        <v>380000.0</v>
      </c>
      <c r="C29" s="36">
        <v>39200.0</v>
      </c>
      <c r="D29" s="36">
        <f t="shared" si="1"/>
        <v>419200</v>
      </c>
      <c r="E29" s="36">
        <v>1112.0</v>
      </c>
      <c r="F29" s="36">
        <v>876.0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ht="16.5" customHeight="1">
      <c r="A30" s="35" t="s">
        <v>122</v>
      </c>
      <c r="B30" s="36">
        <v>359200.0</v>
      </c>
      <c r="C30" s="36">
        <v>40000.0</v>
      </c>
      <c r="D30" s="36">
        <f t="shared" si="1"/>
        <v>399200</v>
      </c>
      <c r="E30" s="36">
        <v>828.0</v>
      </c>
      <c r="F30" s="36">
        <v>732.0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</row>
    <row r="31" ht="16.5" customHeight="1">
      <c r="A31" s="35" t="s">
        <v>123</v>
      </c>
      <c r="B31" s="36">
        <v>350000.0</v>
      </c>
      <c r="C31" s="36">
        <v>41600.0</v>
      </c>
      <c r="D31" s="36">
        <f t="shared" si="1"/>
        <v>391600</v>
      </c>
      <c r="E31" s="36">
        <v>900.0</v>
      </c>
      <c r="F31" s="36">
        <v>712.0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</row>
    <row r="32" ht="16.5" customHeight="1">
      <c r="A32" s="35" t="s">
        <v>124</v>
      </c>
      <c r="B32" s="36">
        <v>440800.0</v>
      </c>
      <c r="C32" s="36">
        <v>43200.0</v>
      </c>
      <c r="D32" s="36">
        <f t="shared" si="1"/>
        <v>484000</v>
      </c>
      <c r="E32" s="36">
        <v>1572.0</v>
      </c>
      <c r="F32" s="36">
        <v>1124.0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</row>
    <row r="33" ht="16.5" customHeight="1">
      <c r="A33" s="35" t="s">
        <v>125</v>
      </c>
      <c r="B33" s="36">
        <v>504000.0</v>
      </c>
      <c r="C33" s="36">
        <v>54400.0</v>
      </c>
      <c r="D33" s="36">
        <f t="shared" si="1"/>
        <v>558400</v>
      </c>
      <c r="E33" s="36">
        <v>1504.0</v>
      </c>
      <c r="F33" s="36">
        <v>1112.0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 ht="16.5" customHeight="1">
      <c r="A34" s="35" t="s">
        <v>126</v>
      </c>
      <c r="B34" s="36">
        <v>422400.0</v>
      </c>
      <c r="C34" s="36">
        <v>41200.0</v>
      </c>
      <c r="D34" s="36">
        <f t="shared" si="1"/>
        <v>463600</v>
      </c>
      <c r="E34" s="36">
        <v>1420.0</v>
      </c>
      <c r="F34" s="36">
        <v>972.0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 ht="16.5" customHeight="1">
      <c r="A35" s="35" t="s">
        <v>127</v>
      </c>
      <c r="B35" s="36">
        <v>464000.0</v>
      </c>
      <c r="C35" s="36">
        <v>44400.0</v>
      </c>
      <c r="D35" s="36">
        <f t="shared" si="1"/>
        <v>508400</v>
      </c>
      <c r="E35" s="36">
        <v>1724.0</v>
      </c>
      <c r="F35" s="36">
        <v>1056.0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ht="16.5" customHeight="1">
      <c r="A36" s="35" t="s">
        <v>128</v>
      </c>
      <c r="B36" s="36">
        <v>485600.0</v>
      </c>
      <c r="C36" s="36">
        <v>49200.0</v>
      </c>
      <c r="D36" s="36">
        <f t="shared" si="1"/>
        <v>534800</v>
      </c>
      <c r="E36" s="36">
        <v>1572.0</v>
      </c>
      <c r="F36" s="36">
        <v>1044.0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ht="16.5" customHeight="1">
      <c r="A37" s="35" t="s">
        <v>129</v>
      </c>
      <c r="B37" s="36">
        <v>467200.0</v>
      </c>
      <c r="C37" s="36">
        <v>48000.0</v>
      </c>
      <c r="D37" s="36">
        <f t="shared" si="1"/>
        <v>515200</v>
      </c>
      <c r="E37" s="36">
        <v>1752.0</v>
      </c>
      <c r="F37" s="36">
        <v>1264.0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 ht="16.5" customHeight="1">
      <c r="A38" s="35" t="s">
        <v>130</v>
      </c>
      <c r="B38" s="36">
        <v>480000.0</v>
      </c>
      <c r="C38" s="36">
        <v>52800.0</v>
      </c>
      <c r="D38" s="36">
        <f t="shared" si="1"/>
        <v>532800</v>
      </c>
      <c r="E38" s="36">
        <v>1780.0</v>
      </c>
      <c r="F38" s="36">
        <v>1212.0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</row>
    <row r="39" ht="16.5" customHeight="1">
      <c r="A39" s="35" t="s">
        <v>131</v>
      </c>
      <c r="B39" s="36">
        <v>440000.0</v>
      </c>
      <c r="C39" s="36">
        <v>43200.0</v>
      </c>
      <c r="D39" s="36">
        <f t="shared" si="1"/>
        <v>483200</v>
      </c>
      <c r="E39" s="36">
        <v>1312.0</v>
      </c>
      <c r="F39" s="36">
        <v>1044.0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 ht="16.5" customHeight="1">
      <c r="A40" s="35" t="s">
        <v>132</v>
      </c>
      <c r="B40" s="36">
        <v>471600.0</v>
      </c>
      <c r="C40" s="36">
        <v>51200.0</v>
      </c>
      <c r="D40" s="36">
        <f t="shared" si="1"/>
        <v>522800</v>
      </c>
      <c r="E40" s="36">
        <v>1352.0</v>
      </c>
      <c r="F40" s="36">
        <v>1064.0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</row>
    <row r="41" ht="16.5" customHeight="1">
      <c r="A41" s="35" t="s">
        <v>133</v>
      </c>
      <c r="B41" s="36">
        <v>485200.0</v>
      </c>
      <c r="C41" s="36">
        <v>51600.0</v>
      </c>
      <c r="D41" s="36">
        <f t="shared" si="1"/>
        <v>536800</v>
      </c>
      <c r="E41" s="36">
        <v>1384.0</v>
      </c>
      <c r="F41" s="36">
        <v>1148.0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</row>
    <row r="42" ht="16.5" customHeight="1">
      <c r="A42" s="35" t="s">
        <v>134</v>
      </c>
      <c r="B42" s="36">
        <v>474400.0</v>
      </c>
      <c r="C42" s="36">
        <v>57600.0</v>
      </c>
      <c r="D42" s="36">
        <f t="shared" si="1"/>
        <v>532000</v>
      </c>
      <c r="E42" s="36">
        <v>1380.0</v>
      </c>
      <c r="F42" s="36">
        <v>1224.0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</row>
    <row r="43" ht="16.5" customHeight="1">
      <c r="A43" s="35" t="s">
        <v>135</v>
      </c>
      <c r="B43" s="36">
        <v>534800.0</v>
      </c>
      <c r="C43" s="36">
        <v>63600.0</v>
      </c>
      <c r="D43" s="36">
        <f t="shared" si="1"/>
        <v>598400</v>
      </c>
      <c r="E43" s="36">
        <v>1408.0</v>
      </c>
      <c r="F43" s="36">
        <v>1196.0</v>
      </c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</row>
    <row r="44" ht="16.5" customHeight="1">
      <c r="A44" s="35" t="s">
        <v>136</v>
      </c>
      <c r="B44" s="36">
        <v>437200.0</v>
      </c>
      <c r="C44" s="36">
        <v>47200.0</v>
      </c>
      <c r="D44" s="36">
        <f t="shared" si="1"/>
        <v>484400</v>
      </c>
      <c r="E44" s="36">
        <v>1228.0</v>
      </c>
      <c r="F44" s="36">
        <v>1100.0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 ht="16.5" customHeight="1">
      <c r="A45" s="35" t="s">
        <v>137</v>
      </c>
      <c r="B45" s="36">
        <v>535600.0</v>
      </c>
      <c r="C45" s="36">
        <v>73600.0</v>
      </c>
      <c r="D45" s="36">
        <f t="shared" si="1"/>
        <v>609200</v>
      </c>
      <c r="E45" s="36">
        <v>1684.0</v>
      </c>
      <c r="F45" s="36">
        <v>1348.0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 ht="16.5" customHeight="1">
      <c r="A46" s="35" t="s">
        <v>138</v>
      </c>
      <c r="B46" s="36">
        <v>544000.0</v>
      </c>
      <c r="C46" s="36">
        <v>64000.0</v>
      </c>
      <c r="D46" s="36">
        <f t="shared" si="1"/>
        <v>608000</v>
      </c>
      <c r="E46" s="36">
        <v>1828.0</v>
      </c>
      <c r="F46" s="36">
        <v>1284.0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 ht="16.5" customHeight="1">
      <c r="A47" s="35" t="s">
        <v>139</v>
      </c>
      <c r="B47" s="36">
        <v>476000.0</v>
      </c>
      <c r="C47" s="36">
        <v>52000.0</v>
      </c>
      <c r="D47" s="36">
        <f t="shared" si="1"/>
        <v>528000</v>
      </c>
      <c r="E47" s="36">
        <v>1844.0</v>
      </c>
      <c r="F47" s="36">
        <v>1388.0</v>
      </c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</row>
    <row r="48" ht="16.5" customHeight="1">
      <c r="A48" s="35" t="s">
        <v>140</v>
      </c>
      <c r="B48" s="36">
        <v>596000.0</v>
      </c>
      <c r="C48" s="36">
        <v>70000.0</v>
      </c>
      <c r="D48" s="36">
        <f t="shared" si="1"/>
        <v>666000</v>
      </c>
      <c r="E48" s="36">
        <v>1868.0</v>
      </c>
      <c r="F48" s="36">
        <v>1388.0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</row>
    <row r="49" ht="16.5" customHeight="1">
      <c r="A49" s="35" t="s">
        <v>141</v>
      </c>
      <c r="B49" s="36">
        <v>502000.0</v>
      </c>
      <c r="C49" s="36">
        <v>54800.0</v>
      </c>
      <c r="D49" s="36">
        <f t="shared" si="1"/>
        <v>556800</v>
      </c>
      <c r="E49" s="36">
        <v>1816.0</v>
      </c>
      <c r="F49" s="36">
        <v>1272.0</v>
      </c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 ht="16.5" customHeight="1">
      <c r="A50" s="35" t="s">
        <v>142</v>
      </c>
      <c r="B50" s="36">
        <v>470800.0</v>
      </c>
      <c r="C50" s="36">
        <v>52800.0</v>
      </c>
      <c r="D50" s="36">
        <f t="shared" si="1"/>
        <v>523600</v>
      </c>
      <c r="E50" s="36">
        <v>1440.0</v>
      </c>
      <c r="F50" s="36">
        <v>1220.0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</row>
    <row r="51" ht="16.5" customHeight="1">
      <c r="A51" s="35" t="s">
        <v>143</v>
      </c>
      <c r="B51" s="36">
        <v>484800.0</v>
      </c>
      <c r="C51" s="36">
        <v>62800.0</v>
      </c>
      <c r="D51" s="36">
        <f t="shared" si="1"/>
        <v>547600</v>
      </c>
      <c r="E51" s="36">
        <v>1492.0</v>
      </c>
      <c r="F51" s="36">
        <v>1312.0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</row>
    <row r="52" ht="16.5" customHeight="1">
      <c r="A52" s="35" t="s">
        <v>144</v>
      </c>
      <c r="B52" s="36">
        <v>509600.0</v>
      </c>
      <c r="C52" s="36">
        <v>65600.0</v>
      </c>
      <c r="D52" s="36">
        <f t="shared" si="1"/>
        <v>575200</v>
      </c>
      <c r="E52" s="36">
        <v>1404.0</v>
      </c>
      <c r="F52" s="36">
        <v>1300.0</v>
      </c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</row>
    <row r="53" ht="16.5" customHeight="1">
      <c r="A53" s="35" t="s">
        <v>145</v>
      </c>
      <c r="B53" s="36">
        <v>466400.0</v>
      </c>
      <c r="C53" s="36">
        <v>59600.0</v>
      </c>
      <c r="D53" s="36">
        <f t="shared" si="1"/>
        <v>526000</v>
      </c>
      <c r="E53" s="36">
        <v>1380.0</v>
      </c>
      <c r="F53" s="36">
        <v>1332.0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 ht="16.5" customHeight="1">
      <c r="A54" s="35" t="s">
        <v>146</v>
      </c>
      <c r="B54" s="36">
        <v>519200.00000000006</v>
      </c>
      <c r="C54" s="36">
        <v>71600.0</v>
      </c>
      <c r="D54" s="36">
        <f t="shared" si="1"/>
        <v>590800</v>
      </c>
      <c r="E54" s="36">
        <v>1428.0</v>
      </c>
      <c r="F54" s="36">
        <v>1376.0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</row>
    <row r="55" ht="16.5" customHeight="1">
      <c r="A55" s="35" t="s">
        <v>147</v>
      </c>
      <c r="B55" s="36">
        <v>483600.0</v>
      </c>
      <c r="C55" s="36">
        <v>58800.0</v>
      </c>
      <c r="D55" s="36">
        <f t="shared" si="1"/>
        <v>542400</v>
      </c>
      <c r="E55" s="36">
        <v>1516.0</v>
      </c>
      <c r="F55" s="36">
        <v>1368.0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 ht="16.5" customHeight="1">
      <c r="A56" s="35" t="s">
        <v>148</v>
      </c>
      <c r="B56" s="36">
        <v>566400.0</v>
      </c>
      <c r="C56" s="36">
        <v>82000.0</v>
      </c>
      <c r="D56" s="36">
        <f t="shared" si="1"/>
        <v>648400</v>
      </c>
      <c r="E56" s="36">
        <v>1828.0</v>
      </c>
      <c r="F56" s="36">
        <v>1548.0</v>
      </c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 ht="16.5" customHeight="1">
      <c r="A57" s="35" t="s">
        <v>149</v>
      </c>
      <c r="B57" s="36">
        <v>588000.0</v>
      </c>
      <c r="C57" s="36">
        <v>80400.0</v>
      </c>
      <c r="D57" s="36">
        <f t="shared" si="1"/>
        <v>668400</v>
      </c>
      <c r="E57" s="36">
        <v>1936.0</v>
      </c>
      <c r="F57" s="36">
        <v>1556.0</v>
      </c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ht="16.5" customHeight="1">
      <c r="A58" s="35" t="s">
        <v>150</v>
      </c>
      <c r="B58" s="36">
        <v>579600.0</v>
      </c>
      <c r="C58" s="36">
        <v>70000.0</v>
      </c>
      <c r="D58" s="36">
        <f t="shared" si="1"/>
        <v>649600</v>
      </c>
      <c r="E58" s="36">
        <v>1884.0</v>
      </c>
      <c r="F58" s="36">
        <v>1424.0</v>
      </c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 ht="16.5" customHeight="1">
      <c r="A59" s="35" t="s">
        <v>151</v>
      </c>
      <c r="B59" s="36">
        <v>508000.0</v>
      </c>
      <c r="C59" s="36">
        <v>57200.0</v>
      </c>
      <c r="D59" s="36">
        <f t="shared" si="1"/>
        <v>565200</v>
      </c>
      <c r="E59" s="36">
        <v>1708.0</v>
      </c>
      <c r="F59" s="36">
        <v>1244.0</v>
      </c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 ht="16.5" customHeight="1">
      <c r="A60" s="35" t="s">
        <v>152</v>
      </c>
      <c r="B60" s="36">
        <v>503600.0</v>
      </c>
      <c r="C60" s="36">
        <v>44400.0</v>
      </c>
      <c r="D60" s="36">
        <f t="shared" si="1"/>
        <v>548000</v>
      </c>
      <c r="E60" s="36">
        <v>1392.0</v>
      </c>
      <c r="F60" s="36">
        <v>848.0</v>
      </c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 ht="16.5" customHeight="1">
      <c r="A61" s="35" t="s">
        <v>153</v>
      </c>
      <c r="B61" s="36">
        <v>428400.0</v>
      </c>
      <c r="C61" s="36">
        <v>39600.0</v>
      </c>
      <c r="D61" s="36">
        <f t="shared" si="1"/>
        <v>468000</v>
      </c>
      <c r="E61" s="36">
        <v>1332.0</v>
      </c>
      <c r="F61" s="36">
        <v>972.0</v>
      </c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 ht="16.5" customHeight="1">
      <c r="A62" s="35" t="s">
        <v>154</v>
      </c>
      <c r="B62" s="36">
        <v>587600.0</v>
      </c>
      <c r="C62" s="36">
        <v>78000.0</v>
      </c>
      <c r="D62" s="36">
        <f t="shared" si="1"/>
        <v>665600</v>
      </c>
      <c r="E62" s="36">
        <v>1716.0</v>
      </c>
      <c r="F62" s="36">
        <v>1432.0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 ht="16.5" customHeight="1">
      <c r="A63" s="35" t="s">
        <v>155</v>
      </c>
      <c r="B63" s="36">
        <v>533600.0</v>
      </c>
      <c r="C63" s="36">
        <v>69600.0</v>
      </c>
      <c r="D63" s="36">
        <f t="shared" si="1"/>
        <v>603200</v>
      </c>
      <c r="E63" s="36">
        <v>1612.0</v>
      </c>
      <c r="F63" s="36">
        <v>1452.0</v>
      </c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 ht="16.5" customHeight="1">
      <c r="A64" s="35" t="s">
        <v>156</v>
      </c>
      <c r="B64" s="36">
        <v>555600.0</v>
      </c>
      <c r="C64" s="36">
        <v>72400.0</v>
      </c>
      <c r="D64" s="36">
        <f t="shared" si="1"/>
        <v>628000</v>
      </c>
      <c r="E64" s="36">
        <v>1456.0</v>
      </c>
      <c r="F64" s="36">
        <v>1436.0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 ht="16.5" customHeight="1">
      <c r="A65" s="35" t="s">
        <v>157</v>
      </c>
      <c r="B65" s="36">
        <v>475600.0</v>
      </c>
      <c r="C65" s="36">
        <v>64800.0</v>
      </c>
      <c r="D65" s="36">
        <f t="shared" si="1"/>
        <v>540400</v>
      </c>
      <c r="E65" s="36">
        <v>1236.0</v>
      </c>
      <c r="F65" s="36">
        <v>1204.0</v>
      </c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 ht="16.5" customHeight="1">
      <c r="A66" s="35" t="s">
        <v>158</v>
      </c>
      <c r="B66" s="36">
        <v>426800.0</v>
      </c>
      <c r="C66" s="36">
        <v>56400.0</v>
      </c>
      <c r="D66" s="36">
        <f t="shared" si="1"/>
        <v>483200</v>
      </c>
      <c r="E66" s="36">
        <v>1060.0</v>
      </c>
      <c r="F66" s="36">
        <v>1096.0</v>
      </c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ht="16.5" customHeight="1">
      <c r="A67" s="35" t="s">
        <v>159</v>
      </c>
      <c r="B67" s="36">
        <v>410800.0</v>
      </c>
      <c r="C67" s="36">
        <v>47600.0</v>
      </c>
      <c r="D67" s="36">
        <f t="shared" si="1"/>
        <v>458400</v>
      </c>
      <c r="E67" s="36">
        <v>888.0</v>
      </c>
      <c r="F67" s="36">
        <v>896.0</v>
      </c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 ht="16.5" customHeight="1">
      <c r="A68" s="35" t="s">
        <v>160</v>
      </c>
      <c r="B68" s="36">
        <v>412000.0</v>
      </c>
      <c r="C68" s="36">
        <v>47600.0</v>
      </c>
      <c r="D68" s="36">
        <f t="shared" si="1"/>
        <v>459600</v>
      </c>
      <c r="E68" s="36">
        <v>1092.0</v>
      </c>
      <c r="F68" s="36">
        <v>900.0</v>
      </c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</row>
    <row r="69" ht="16.5" customHeight="1">
      <c r="A69" s="35" t="s">
        <v>161</v>
      </c>
      <c r="B69" s="36">
        <v>475600.0</v>
      </c>
      <c r="C69" s="36">
        <v>52400.0</v>
      </c>
      <c r="D69" s="36">
        <f t="shared" si="1"/>
        <v>528000</v>
      </c>
      <c r="E69" s="36">
        <v>1340.0</v>
      </c>
      <c r="F69" s="36">
        <v>1160.0</v>
      </c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 ht="16.5" customHeight="1">
      <c r="A70" s="35" t="s">
        <v>162</v>
      </c>
      <c r="B70" s="36">
        <v>572000.0</v>
      </c>
      <c r="C70" s="36">
        <v>69200.0</v>
      </c>
      <c r="D70" s="36">
        <f t="shared" si="1"/>
        <v>641200</v>
      </c>
      <c r="E70" s="36">
        <v>1780.0</v>
      </c>
      <c r="F70" s="36">
        <v>1344.0</v>
      </c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 ht="16.5" customHeight="1">
      <c r="A71" s="35" t="s">
        <v>163</v>
      </c>
      <c r="B71" s="36">
        <v>512000.0</v>
      </c>
      <c r="C71" s="36">
        <v>60400.0</v>
      </c>
      <c r="D71" s="36">
        <f t="shared" si="1"/>
        <v>572400</v>
      </c>
      <c r="E71" s="36">
        <v>1720.0</v>
      </c>
      <c r="F71" s="36">
        <v>1340.0</v>
      </c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 ht="16.5" customHeight="1">
      <c r="A72" s="35" t="s">
        <v>164</v>
      </c>
      <c r="B72" s="36">
        <v>558800.0</v>
      </c>
      <c r="C72" s="36">
        <v>64000.0</v>
      </c>
      <c r="D72" s="36">
        <f t="shared" si="1"/>
        <v>622800</v>
      </c>
      <c r="E72" s="36">
        <v>1724.0</v>
      </c>
      <c r="F72" s="36">
        <v>1304.0</v>
      </c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 ht="16.5" customHeight="1">
      <c r="A73" s="35" t="s">
        <v>165</v>
      </c>
      <c r="B73" s="36">
        <v>508000.0</v>
      </c>
      <c r="C73" s="36">
        <v>63200.0</v>
      </c>
      <c r="D73" s="36">
        <f t="shared" si="1"/>
        <v>571200</v>
      </c>
      <c r="E73" s="36">
        <v>1804.0</v>
      </c>
      <c r="F73" s="36">
        <v>1476.0</v>
      </c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 ht="16.5" customHeight="1">
      <c r="A74" s="35" t="s">
        <v>166</v>
      </c>
      <c r="B74" s="36">
        <v>502000.0</v>
      </c>
      <c r="C74" s="36">
        <v>62000.0</v>
      </c>
      <c r="D74" s="36">
        <f t="shared" si="1"/>
        <v>564000</v>
      </c>
      <c r="E74" s="36">
        <v>1400.0</v>
      </c>
      <c r="F74" s="36">
        <v>1030.0</v>
      </c>
      <c r="G74" s="32"/>
      <c r="H74" s="32"/>
      <c r="I74" s="32"/>
      <c r="J74" s="32"/>
      <c r="K74" s="32"/>
      <c r="L74" s="32"/>
      <c r="M74" s="37" t="s">
        <v>167</v>
      </c>
      <c r="N74" s="46"/>
      <c r="O74" s="46"/>
      <c r="P74" s="46"/>
      <c r="Q74" s="46"/>
      <c r="R74" s="46"/>
      <c r="S74" s="46"/>
      <c r="T74" s="46"/>
      <c r="U74" s="46"/>
      <c r="V74" s="47"/>
      <c r="W74" s="32"/>
      <c r="X74" s="32"/>
      <c r="Y74" s="32"/>
      <c r="Z74" s="32"/>
      <c r="AA74" s="32"/>
      <c r="AB74" s="32"/>
    </row>
    <row r="75" ht="16.5" customHeight="1">
      <c r="A75" s="35" t="s">
        <v>168</v>
      </c>
      <c r="B75" s="36">
        <v>647200.0</v>
      </c>
      <c r="C75" s="36">
        <v>86800.0</v>
      </c>
      <c r="D75" s="36">
        <f t="shared" si="1"/>
        <v>734000</v>
      </c>
      <c r="E75" s="36">
        <v>1768.0</v>
      </c>
      <c r="F75" s="36">
        <v>1572.0</v>
      </c>
      <c r="G75" s="32"/>
      <c r="H75" s="48" t="s">
        <v>169</v>
      </c>
      <c r="I75" s="32"/>
      <c r="J75" s="32"/>
      <c r="K75" s="32"/>
      <c r="L75" s="32"/>
      <c r="M75" s="39">
        <v>2022.0</v>
      </c>
      <c r="N75" s="49">
        <v>2023.0</v>
      </c>
      <c r="O75" s="41">
        <v>2024.0</v>
      </c>
      <c r="P75" s="40">
        <v>2022.0</v>
      </c>
      <c r="R75" s="50"/>
      <c r="S75" s="51">
        <v>2023.0</v>
      </c>
      <c r="U75" s="52">
        <v>2024.0</v>
      </c>
      <c r="W75" s="32"/>
      <c r="X75" s="32"/>
      <c r="Y75" s="32"/>
      <c r="Z75" s="32"/>
      <c r="AA75" s="32"/>
      <c r="AB75" s="32"/>
    </row>
    <row r="76" ht="30.0" customHeight="1">
      <c r="A76" s="35" t="s">
        <v>170</v>
      </c>
      <c r="B76" s="36">
        <v>569200.0</v>
      </c>
      <c r="C76" s="36">
        <v>81600.0</v>
      </c>
      <c r="D76" s="36">
        <f t="shared" si="1"/>
        <v>650800</v>
      </c>
      <c r="E76" s="36">
        <v>1596.0</v>
      </c>
      <c r="F76" s="36">
        <v>1532.0</v>
      </c>
      <c r="G76" s="32"/>
      <c r="H76" s="53" t="s">
        <v>171</v>
      </c>
      <c r="I76" s="48" t="s">
        <v>172</v>
      </c>
      <c r="J76" s="48" t="s">
        <v>173</v>
      </c>
      <c r="K76" s="32"/>
      <c r="L76" s="32"/>
      <c r="M76" s="42" t="s">
        <v>174</v>
      </c>
      <c r="N76" s="42" t="s">
        <v>174</v>
      </c>
      <c r="O76" s="42" t="s">
        <v>174</v>
      </c>
      <c r="P76" s="42" t="s">
        <v>175</v>
      </c>
      <c r="Q76" s="53" t="s">
        <v>176</v>
      </c>
      <c r="R76" s="54" t="s">
        <v>177</v>
      </c>
      <c r="S76" s="42" t="s">
        <v>65</v>
      </c>
      <c r="T76" s="53" t="s">
        <v>178</v>
      </c>
      <c r="U76" s="42" t="s">
        <v>65</v>
      </c>
      <c r="V76" s="53" t="s">
        <v>179</v>
      </c>
      <c r="W76" s="32"/>
      <c r="X76" s="32"/>
      <c r="Y76" s="32"/>
      <c r="Z76" s="32"/>
      <c r="AA76" s="32"/>
      <c r="AB76" s="32"/>
    </row>
    <row r="77" ht="16.5" customHeight="1">
      <c r="A77" s="35" t="s">
        <v>180</v>
      </c>
      <c r="B77" s="36">
        <v>563200.0</v>
      </c>
      <c r="C77" s="36">
        <v>84800.0</v>
      </c>
      <c r="D77" s="36">
        <f t="shared" si="1"/>
        <v>648000</v>
      </c>
      <c r="E77" s="36">
        <v>1464.0</v>
      </c>
      <c r="F77" s="36">
        <v>1504.0</v>
      </c>
      <c r="G77" s="32"/>
      <c r="H77" s="48">
        <v>2021.0</v>
      </c>
      <c r="I77" s="48">
        <v>308.44</v>
      </c>
      <c r="J77" s="32">
        <f t="shared" ref="J77:J80" si="8">I77/1000</f>
        <v>0.30844</v>
      </c>
      <c r="K77" s="32"/>
      <c r="L77" s="43" t="s">
        <v>87</v>
      </c>
      <c r="M77" s="36">
        <f>P77/(31*24)</f>
        <v>848.3037634</v>
      </c>
      <c r="N77" s="36"/>
      <c r="O77" s="36"/>
      <c r="P77" s="55">
        <v>631138.0</v>
      </c>
      <c r="Q77" s="56">
        <f t="shared" ref="Q77:Q88" si="9">$P$89*R77/$R$89</f>
        <v>692561.8274</v>
      </c>
      <c r="R77" s="57">
        <f>31*24</f>
        <v>744</v>
      </c>
      <c r="S77" s="55">
        <v>651885.0</v>
      </c>
      <c r="U77" s="58">
        <v>672633.0</v>
      </c>
      <c r="W77" s="32"/>
      <c r="X77" s="32"/>
      <c r="Y77" s="32"/>
      <c r="Z77" s="32"/>
      <c r="AA77" s="32"/>
      <c r="AB77" s="32"/>
    </row>
    <row r="78" ht="16.5" customHeight="1">
      <c r="A78" s="35" t="s">
        <v>181</v>
      </c>
      <c r="B78" s="36">
        <v>569200.0</v>
      </c>
      <c r="C78" s="36">
        <v>81600.0</v>
      </c>
      <c r="D78" s="36">
        <f t="shared" si="1"/>
        <v>650800</v>
      </c>
      <c r="E78" s="36">
        <v>1468.0</v>
      </c>
      <c r="F78" s="36">
        <v>1472.0</v>
      </c>
      <c r="G78" s="32"/>
      <c r="H78" s="48">
        <v>2022.0</v>
      </c>
      <c r="I78" s="48">
        <v>236.6</v>
      </c>
      <c r="J78" s="32">
        <f t="shared" si="8"/>
        <v>0.2366</v>
      </c>
      <c r="K78" s="32"/>
      <c r="L78" s="43" t="s">
        <v>89</v>
      </c>
      <c r="M78" s="36">
        <f>P78/(28*24)</f>
        <v>850.5684524</v>
      </c>
      <c r="N78" s="36"/>
      <c r="O78" s="36"/>
      <c r="P78" s="55">
        <v>571582.0</v>
      </c>
      <c r="Q78" s="56">
        <f t="shared" si="9"/>
        <v>625539.7151</v>
      </c>
      <c r="R78" s="57">
        <f>28*24</f>
        <v>672</v>
      </c>
      <c r="S78" s="55">
        <v>592329.0</v>
      </c>
      <c r="U78" s="58">
        <v>613077.0</v>
      </c>
      <c r="W78" s="32"/>
      <c r="X78" s="32"/>
      <c r="Y78" s="32"/>
      <c r="Z78" s="32"/>
      <c r="AA78" s="32"/>
      <c r="AB78" s="32"/>
    </row>
    <row r="79" ht="16.5" customHeight="1">
      <c r="A79" s="35" t="s">
        <v>182</v>
      </c>
      <c r="B79" s="36">
        <v>522400.0</v>
      </c>
      <c r="C79" s="36">
        <v>71200.0</v>
      </c>
      <c r="D79" s="36">
        <f t="shared" si="1"/>
        <v>593600</v>
      </c>
      <c r="E79" s="36">
        <v>1544.0</v>
      </c>
      <c r="F79" s="36">
        <v>1468.0</v>
      </c>
      <c r="G79" s="32"/>
      <c r="H79" s="48">
        <v>2023.0</v>
      </c>
      <c r="I79" s="48">
        <v>196.34</v>
      </c>
      <c r="J79" s="32">
        <f t="shared" si="8"/>
        <v>0.19634</v>
      </c>
      <c r="K79" s="32"/>
      <c r="L79" s="43" t="s">
        <v>91</v>
      </c>
      <c r="M79" s="36">
        <f>P79/(31*24)</f>
        <v>951.1344086</v>
      </c>
      <c r="N79" s="36"/>
      <c r="O79" s="36"/>
      <c r="P79" s="55">
        <v>707644.0</v>
      </c>
      <c r="Q79" s="56">
        <f t="shared" si="9"/>
        <v>692561.8274</v>
      </c>
      <c r="R79" s="57">
        <f>31*24</f>
        <v>744</v>
      </c>
      <c r="S79" s="55">
        <v>728391.0</v>
      </c>
      <c r="U79" s="58">
        <v>749139.0</v>
      </c>
      <c r="W79" s="32"/>
      <c r="X79" s="32"/>
      <c r="Y79" s="32"/>
      <c r="Z79" s="32"/>
      <c r="AA79" s="32"/>
      <c r="AB79" s="32"/>
    </row>
    <row r="80" ht="16.5" customHeight="1">
      <c r="A80" s="35" t="s">
        <v>183</v>
      </c>
      <c r="B80" s="36">
        <v>575200.0</v>
      </c>
      <c r="C80" s="36">
        <v>82800.0</v>
      </c>
      <c r="D80" s="36">
        <f t="shared" si="1"/>
        <v>658000</v>
      </c>
      <c r="E80" s="36">
        <v>1808.0</v>
      </c>
      <c r="F80" s="36">
        <v>1600.0</v>
      </c>
      <c r="G80" s="32"/>
      <c r="H80" s="48">
        <v>2024.0</v>
      </c>
      <c r="I80" s="48">
        <v>184.19</v>
      </c>
      <c r="J80" s="32">
        <f t="shared" si="8"/>
        <v>0.18419</v>
      </c>
      <c r="K80" s="32"/>
      <c r="L80" s="43" t="s">
        <v>93</v>
      </c>
      <c r="M80" s="36">
        <f>P80/(30*24)</f>
        <v>1006.709722</v>
      </c>
      <c r="N80" s="36"/>
      <c r="O80" s="36"/>
      <c r="P80" s="55">
        <v>724831.0</v>
      </c>
      <c r="Q80" s="56">
        <f t="shared" si="9"/>
        <v>670221.1233</v>
      </c>
      <c r="R80" s="57">
        <f>30*24</f>
        <v>720</v>
      </c>
      <c r="S80" s="55">
        <v>745578.0</v>
      </c>
      <c r="U80" s="58">
        <v>766326.0</v>
      </c>
      <c r="W80" s="32"/>
      <c r="X80" s="32"/>
      <c r="Y80" s="32"/>
      <c r="Z80" s="32"/>
      <c r="AA80" s="32"/>
      <c r="AB80" s="32"/>
    </row>
    <row r="81" ht="16.5" customHeight="1">
      <c r="A81" s="35" t="s">
        <v>184</v>
      </c>
      <c r="B81" s="36">
        <v>579600.0</v>
      </c>
      <c r="C81" s="36">
        <v>73600.0</v>
      </c>
      <c r="D81" s="36">
        <f t="shared" si="1"/>
        <v>653200</v>
      </c>
      <c r="E81" s="36">
        <v>1976.0</v>
      </c>
      <c r="F81" s="36">
        <v>1556.0</v>
      </c>
      <c r="G81" s="32"/>
      <c r="H81" s="32"/>
      <c r="I81" s="32"/>
      <c r="J81" s="32"/>
      <c r="K81" s="32"/>
      <c r="L81" s="43" t="s">
        <v>95</v>
      </c>
      <c r="M81" s="36">
        <f>P81/(31*24)</f>
        <v>955.6666667</v>
      </c>
      <c r="N81" s="36"/>
      <c r="O81" s="36"/>
      <c r="P81" s="55">
        <v>711016.0</v>
      </c>
      <c r="Q81" s="56">
        <f t="shared" si="9"/>
        <v>692561.8274</v>
      </c>
      <c r="R81" s="57">
        <f>744</f>
        <v>744</v>
      </c>
      <c r="S81" s="55">
        <v>731764.0</v>
      </c>
      <c r="U81" s="58">
        <v>752511.0</v>
      </c>
      <c r="W81" s="32"/>
      <c r="X81" s="32"/>
      <c r="Y81" s="32"/>
      <c r="Z81" s="32"/>
      <c r="AA81" s="32"/>
      <c r="AB81" s="32"/>
    </row>
    <row r="82" ht="16.5" customHeight="1">
      <c r="A82" s="35" t="s">
        <v>185</v>
      </c>
      <c r="B82" s="36">
        <v>512799.99999999994</v>
      </c>
      <c r="C82" s="36">
        <v>61200.0</v>
      </c>
      <c r="D82" s="36">
        <f t="shared" si="1"/>
        <v>574000</v>
      </c>
      <c r="E82" s="36">
        <v>1488.0</v>
      </c>
      <c r="F82" s="36">
        <v>1232.0</v>
      </c>
      <c r="G82" s="32"/>
      <c r="H82" s="32"/>
      <c r="I82" s="32"/>
      <c r="J82" s="32"/>
      <c r="K82" s="32"/>
      <c r="L82" s="43" t="s">
        <v>97</v>
      </c>
      <c r="M82" s="36">
        <f>P82/(30*24)</f>
        <v>909.6666667</v>
      </c>
      <c r="N82" s="36"/>
      <c r="O82" s="36"/>
      <c r="P82" s="55">
        <v>654960.0</v>
      </c>
      <c r="Q82" s="56">
        <f t="shared" si="9"/>
        <v>670221.1233</v>
      </c>
      <c r="R82" s="57">
        <v>720.0</v>
      </c>
      <c r="S82" s="55">
        <v>675708.0</v>
      </c>
      <c r="U82" s="58">
        <v>696455.0</v>
      </c>
      <c r="W82" s="32"/>
      <c r="X82" s="32"/>
      <c r="Y82" s="32"/>
      <c r="Z82" s="32"/>
      <c r="AA82" s="32"/>
      <c r="AB82" s="32"/>
    </row>
    <row r="83" ht="16.5" customHeight="1">
      <c r="A83" s="35" t="s">
        <v>186</v>
      </c>
      <c r="B83" s="36">
        <v>474000.0</v>
      </c>
      <c r="C83" s="36">
        <v>51600.0</v>
      </c>
      <c r="D83" s="36">
        <f t="shared" si="1"/>
        <v>525600</v>
      </c>
      <c r="E83" s="36">
        <v>1336.0</v>
      </c>
      <c r="F83" s="36">
        <v>1044.0</v>
      </c>
      <c r="G83" s="32"/>
      <c r="H83" s="32"/>
      <c r="I83" s="32"/>
      <c r="J83" s="32"/>
      <c r="K83" s="32"/>
      <c r="L83" s="43" t="s">
        <v>99</v>
      </c>
      <c r="M83" s="36">
        <f t="shared" ref="M83:M84" si="10">P83/(31*24)</f>
        <v>861.8212366</v>
      </c>
      <c r="N83" s="36"/>
      <c r="O83" s="36"/>
      <c r="P83" s="55">
        <v>641195.0</v>
      </c>
      <c r="Q83" s="56">
        <f t="shared" si="9"/>
        <v>692561.8274</v>
      </c>
      <c r="R83" s="57">
        <v>744.0</v>
      </c>
      <c r="S83" s="55">
        <v>661943.0</v>
      </c>
      <c r="U83" s="58">
        <v>682690.0</v>
      </c>
      <c r="W83" s="32"/>
      <c r="X83" s="32"/>
      <c r="Y83" s="32"/>
      <c r="Z83" s="32"/>
      <c r="AA83" s="32"/>
      <c r="AB83" s="32"/>
    </row>
    <row r="84" ht="16.5" customHeight="1">
      <c r="A84" s="35" t="s">
        <v>187</v>
      </c>
      <c r="B84" s="36">
        <v>508000.0</v>
      </c>
      <c r="C84" s="36">
        <v>52800.0</v>
      </c>
      <c r="D84" s="36">
        <f t="shared" si="1"/>
        <v>560800</v>
      </c>
      <c r="E84" s="36">
        <v>1320.0</v>
      </c>
      <c r="F84" s="36">
        <v>960.0</v>
      </c>
      <c r="G84" s="32"/>
      <c r="H84" s="32"/>
      <c r="I84" s="32"/>
      <c r="J84" s="32"/>
      <c r="K84" s="32"/>
      <c r="L84" s="43" t="s">
        <v>101</v>
      </c>
      <c r="M84" s="36">
        <f t="shared" si="10"/>
        <v>947.3104839</v>
      </c>
      <c r="N84" s="36"/>
      <c r="O84" s="36"/>
      <c r="P84" s="55">
        <v>704799.0</v>
      </c>
      <c r="Q84" s="56">
        <f t="shared" si="9"/>
        <v>692561.8274</v>
      </c>
      <c r="R84" s="57">
        <v>744.0</v>
      </c>
      <c r="S84" s="55">
        <v>725546.0</v>
      </c>
      <c r="U84" s="58">
        <v>746293.0</v>
      </c>
      <c r="W84" s="32"/>
      <c r="X84" s="32"/>
      <c r="Y84" s="32"/>
      <c r="Z84" s="32"/>
      <c r="AA84" s="32"/>
      <c r="AB84" s="32"/>
    </row>
    <row r="85" ht="16.5" customHeight="1">
      <c r="A85" s="35" t="s">
        <v>188</v>
      </c>
      <c r="B85" s="36">
        <v>468800.0</v>
      </c>
      <c r="C85" s="36">
        <v>44400.0</v>
      </c>
      <c r="D85" s="36">
        <f t="shared" si="1"/>
        <v>513200</v>
      </c>
      <c r="E85" s="36">
        <v>1368.0</v>
      </c>
      <c r="F85" s="36">
        <v>1020.0</v>
      </c>
      <c r="G85" s="32"/>
      <c r="H85" s="32"/>
      <c r="I85" s="32"/>
      <c r="J85" s="32"/>
      <c r="K85" s="32"/>
      <c r="L85" s="43" t="s">
        <v>103</v>
      </c>
      <c r="M85" s="36">
        <f>P85/(30*24)</f>
        <v>1047.713889</v>
      </c>
      <c r="N85" s="36"/>
      <c r="O85" s="36"/>
      <c r="P85" s="55">
        <v>754354.0</v>
      </c>
      <c r="Q85" s="56">
        <f t="shared" si="9"/>
        <v>670221.1233</v>
      </c>
      <c r="R85" s="57">
        <v>720.0</v>
      </c>
      <c r="S85" s="55">
        <v>775102.0</v>
      </c>
      <c r="U85" s="58">
        <v>795849.0</v>
      </c>
      <c r="W85" s="32"/>
      <c r="X85" s="32"/>
      <c r="Y85" s="32"/>
      <c r="Z85" s="32"/>
      <c r="AA85" s="32"/>
      <c r="AB85" s="32"/>
    </row>
    <row r="86" ht="16.5" customHeight="1">
      <c r="A86" s="35" t="s">
        <v>189</v>
      </c>
      <c r="B86" s="36">
        <v>610000.0</v>
      </c>
      <c r="C86" s="36">
        <v>85600.0</v>
      </c>
      <c r="D86" s="36">
        <f t="shared" si="1"/>
        <v>695600</v>
      </c>
      <c r="E86" s="36">
        <v>1876.0</v>
      </c>
      <c r="F86" s="36">
        <v>1604.0</v>
      </c>
      <c r="G86" s="32"/>
      <c r="H86" s="32"/>
      <c r="I86" s="32"/>
      <c r="J86" s="32"/>
      <c r="K86" s="32"/>
      <c r="L86" s="43" t="s">
        <v>105</v>
      </c>
      <c r="M86" s="36">
        <f>P86/(31*24)</f>
        <v>1014.357527</v>
      </c>
      <c r="N86" s="36"/>
      <c r="O86" s="36"/>
      <c r="P86" s="55">
        <v>754682.0</v>
      </c>
      <c r="Q86" s="56">
        <f t="shared" si="9"/>
        <v>692561.8274</v>
      </c>
      <c r="R86" s="57">
        <v>744.0</v>
      </c>
      <c r="S86" s="55">
        <v>775430.0</v>
      </c>
      <c r="U86" s="58">
        <v>796177.0</v>
      </c>
      <c r="W86" s="32"/>
      <c r="X86" s="32"/>
      <c r="Y86" s="32"/>
      <c r="Z86" s="32"/>
      <c r="AA86" s="32"/>
      <c r="AB86" s="32"/>
    </row>
    <row r="87" ht="16.5" customHeight="1">
      <c r="A87" s="35" t="s">
        <v>190</v>
      </c>
      <c r="B87" s="36">
        <v>548000.0</v>
      </c>
      <c r="C87" s="36">
        <v>70800.0</v>
      </c>
      <c r="D87" s="36">
        <f t="shared" si="1"/>
        <v>618800</v>
      </c>
      <c r="E87" s="36">
        <v>1752.0</v>
      </c>
      <c r="F87" s="36">
        <v>1616.0</v>
      </c>
      <c r="G87" s="32"/>
      <c r="H87" s="32"/>
      <c r="I87" s="32"/>
      <c r="J87" s="32"/>
      <c r="K87" s="32"/>
      <c r="L87" s="43" t="s">
        <v>107</v>
      </c>
      <c r="M87" s="36">
        <f>P87/(30*24)</f>
        <v>971.875</v>
      </c>
      <c r="N87" s="36"/>
      <c r="O87" s="36"/>
      <c r="P87" s="55">
        <v>699750.0</v>
      </c>
      <c r="Q87" s="56">
        <f t="shared" si="9"/>
        <v>670221.1233</v>
      </c>
      <c r="R87" s="57">
        <v>720.0</v>
      </c>
      <c r="S87" s="55">
        <v>720497.0</v>
      </c>
      <c r="U87" s="58">
        <v>741245.0</v>
      </c>
      <c r="W87" s="32"/>
      <c r="X87" s="32"/>
      <c r="Y87" s="32"/>
      <c r="Z87" s="32"/>
      <c r="AA87" s="32"/>
      <c r="AB87" s="32"/>
    </row>
    <row r="88" ht="16.5" customHeight="1">
      <c r="A88" s="35" t="s">
        <v>191</v>
      </c>
      <c r="B88" s="36">
        <v>614000.0</v>
      </c>
      <c r="C88" s="36">
        <v>90000.0</v>
      </c>
      <c r="D88" s="36">
        <f t="shared" si="1"/>
        <v>704000</v>
      </c>
      <c r="E88" s="36">
        <v>1560.0</v>
      </c>
      <c r="F88" s="36">
        <v>1568.0</v>
      </c>
      <c r="G88" s="32"/>
      <c r="H88" s="32"/>
      <c r="I88" s="32"/>
      <c r="J88" s="32"/>
      <c r="K88" s="32"/>
      <c r="L88" s="43" t="s">
        <v>109</v>
      </c>
      <c r="M88" s="36">
        <f>P88/(31*24)</f>
        <v>804.3091398</v>
      </c>
      <c r="N88" s="36"/>
      <c r="O88" s="36"/>
      <c r="P88" s="55">
        <v>598406.0</v>
      </c>
      <c r="Q88" s="56">
        <f t="shared" si="9"/>
        <v>692561.8274</v>
      </c>
      <c r="R88" s="57">
        <v>744.0</v>
      </c>
      <c r="S88" s="55">
        <v>619153.0</v>
      </c>
      <c r="U88" s="58">
        <v>639900.0</v>
      </c>
      <c r="W88" s="32"/>
      <c r="X88" s="32"/>
      <c r="Y88" s="32"/>
      <c r="Z88" s="32"/>
      <c r="AA88" s="32"/>
      <c r="AB88" s="32"/>
    </row>
    <row r="89" ht="16.5" customHeight="1">
      <c r="A89" s="35" t="s">
        <v>192</v>
      </c>
      <c r="B89" s="36">
        <v>550000.0</v>
      </c>
      <c r="C89" s="36">
        <v>76800.0</v>
      </c>
      <c r="D89" s="36">
        <f t="shared" si="1"/>
        <v>626800</v>
      </c>
      <c r="E89" s="36">
        <v>1612.0</v>
      </c>
      <c r="F89" s="36">
        <v>1648.0</v>
      </c>
      <c r="G89" s="32"/>
      <c r="H89" s="32"/>
      <c r="I89" s="32"/>
      <c r="J89" s="32"/>
      <c r="K89" s="32"/>
      <c r="L89" s="59" t="s">
        <v>193</v>
      </c>
      <c r="M89" s="60"/>
      <c r="N89" s="60"/>
      <c r="O89" s="60"/>
      <c r="P89" s="61">
        <f t="shared" ref="P89:S89" si="11">SUM(P77:P88)</f>
        <v>8154357</v>
      </c>
      <c r="Q89" s="56">
        <f t="shared" si="11"/>
        <v>8154357</v>
      </c>
      <c r="R89" s="62">
        <f t="shared" si="11"/>
        <v>8760</v>
      </c>
      <c r="S89" s="61">
        <f t="shared" si="11"/>
        <v>8403326</v>
      </c>
      <c r="U89" s="63">
        <f>SUM(U77:U88)</f>
        <v>8652295</v>
      </c>
      <c r="V89" s="32"/>
      <c r="W89" s="32"/>
      <c r="X89" s="32"/>
      <c r="Y89" s="32"/>
      <c r="Z89" s="32"/>
      <c r="AA89" s="32"/>
      <c r="AB89" s="32"/>
    </row>
    <row r="90" ht="16.5" customHeight="1">
      <c r="A90" s="35" t="s">
        <v>194</v>
      </c>
      <c r="B90" s="36">
        <v>517600.0</v>
      </c>
      <c r="C90" s="36">
        <v>64000.0</v>
      </c>
      <c r="D90" s="36">
        <f t="shared" si="1"/>
        <v>581600</v>
      </c>
      <c r="E90" s="36">
        <v>1312.0</v>
      </c>
      <c r="F90" s="36">
        <v>1392.0</v>
      </c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 ht="16.5" customHeight="1">
      <c r="A91" s="35" t="s">
        <v>195</v>
      </c>
      <c r="B91" s="36">
        <v>595600.0</v>
      </c>
      <c r="C91" s="36">
        <v>89600.0</v>
      </c>
      <c r="D91" s="36">
        <f t="shared" si="1"/>
        <v>685200</v>
      </c>
      <c r="E91" s="36">
        <v>1516.0</v>
      </c>
      <c r="F91" s="36">
        <v>1524.0</v>
      </c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ht="16.5" customHeight="1">
      <c r="A92" s="35" t="s">
        <v>196</v>
      </c>
      <c r="B92" s="36">
        <v>569200.0</v>
      </c>
      <c r="C92" s="36">
        <v>78400.0</v>
      </c>
      <c r="D92" s="36">
        <f t="shared" si="1"/>
        <v>647600</v>
      </c>
      <c r="E92" s="36">
        <v>1748.0</v>
      </c>
      <c r="F92" s="36">
        <v>1576.0</v>
      </c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 ht="16.5" customHeight="1">
      <c r="A93" s="35" t="s">
        <v>197</v>
      </c>
      <c r="B93" s="36">
        <v>629200.0</v>
      </c>
      <c r="C93" s="36">
        <v>81200.0</v>
      </c>
      <c r="D93" s="36">
        <f t="shared" si="1"/>
        <v>710400</v>
      </c>
      <c r="E93" s="36">
        <v>1852.0</v>
      </c>
      <c r="F93" s="36">
        <v>1688.0</v>
      </c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 ht="16.5" customHeight="1">
      <c r="A94" s="35" t="s">
        <v>198</v>
      </c>
      <c r="B94" s="36">
        <v>559600.0</v>
      </c>
      <c r="C94" s="36">
        <v>65600.0</v>
      </c>
      <c r="D94" s="36">
        <f t="shared" si="1"/>
        <v>625200</v>
      </c>
      <c r="E94" s="36">
        <v>1524.0</v>
      </c>
      <c r="F94" s="36">
        <v>1388.0</v>
      </c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 ht="16.5" customHeight="1">
      <c r="A95" s="35" t="s">
        <v>199</v>
      </c>
      <c r="B95" s="36">
        <v>507600.0</v>
      </c>
      <c r="C95" s="36">
        <v>48000.0</v>
      </c>
      <c r="D95" s="36">
        <f t="shared" si="1"/>
        <v>555600</v>
      </c>
      <c r="E95" s="36">
        <v>1304.0</v>
      </c>
      <c r="F95" s="36">
        <v>1108.0</v>
      </c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</row>
    <row r="96" ht="16.5" customHeight="1">
      <c r="A96" s="35" t="s">
        <v>200</v>
      </c>
      <c r="B96" s="36">
        <v>524800.0</v>
      </c>
      <c r="C96" s="36">
        <v>49600.0</v>
      </c>
      <c r="D96" s="36">
        <f t="shared" si="1"/>
        <v>574400</v>
      </c>
      <c r="E96" s="36">
        <v>1456.0</v>
      </c>
      <c r="F96" s="36">
        <v>912.0</v>
      </c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 ht="16.5" customHeight="1">
      <c r="A97" s="35" t="s">
        <v>201</v>
      </c>
      <c r="B97" s="36">
        <v>453200.0</v>
      </c>
      <c r="C97" s="36">
        <v>44400.0</v>
      </c>
      <c r="D97" s="36">
        <f t="shared" si="1"/>
        <v>497600</v>
      </c>
      <c r="E97" s="36">
        <v>1328.0</v>
      </c>
      <c r="F97" s="36">
        <v>988.0</v>
      </c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 ht="16.5" customHeight="1">
      <c r="A98" s="35" t="s">
        <v>202</v>
      </c>
      <c r="B98" s="36">
        <v>638800.0</v>
      </c>
      <c r="C98" s="36">
        <v>84400.0</v>
      </c>
      <c r="D98" s="36">
        <f t="shared" si="1"/>
        <v>723200</v>
      </c>
      <c r="E98" s="36">
        <v>2008.0</v>
      </c>
      <c r="F98" s="36">
        <v>1660.0</v>
      </c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 ht="16.5" customHeight="1">
      <c r="A99" s="35" t="s">
        <v>203</v>
      </c>
      <c r="B99" s="36">
        <v>629200.0</v>
      </c>
      <c r="C99" s="36">
        <v>87200.0</v>
      </c>
      <c r="D99" s="36">
        <f t="shared" si="1"/>
        <v>716400</v>
      </c>
      <c r="E99" s="36">
        <v>1876.0</v>
      </c>
      <c r="F99" s="36">
        <v>1664.0</v>
      </c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</row>
    <row r="100" ht="16.5" customHeight="1">
      <c r="A100" s="35" t="s">
        <v>204</v>
      </c>
      <c r="B100" s="36">
        <v>556800.0</v>
      </c>
      <c r="C100" s="36">
        <v>80000.0</v>
      </c>
      <c r="D100" s="36">
        <f t="shared" si="1"/>
        <v>636800</v>
      </c>
      <c r="E100" s="36">
        <v>1656.0</v>
      </c>
      <c r="F100" s="36">
        <v>1616.0</v>
      </c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</row>
    <row r="101" ht="16.5" customHeight="1">
      <c r="A101" s="35" t="s">
        <v>205</v>
      </c>
      <c r="B101" s="36">
        <v>552800.0</v>
      </c>
      <c r="C101" s="36">
        <v>80800.0</v>
      </c>
      <c r="D101" s="36">
        <f t="shared" si="1"/>
        <v>633600</v>
      </c>
      <c r="E101" s="36">
        <v>1588.0</v>
      </c>
      <c r="F101" s="36">
        <v>1564.0</v>
      </c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 ht="16.5" customHeight="1">
      <c r="A102" s="35" t="s">
        <v>206</v>
      </c>
      <c r="B102" s="36">
        <v>508800.0</v>
      </c>
      <c r="C102" s="36">
        <v>68800.0</v>
      </c>
      <c r="D102" s="36">
        <f t="shared" si="1"/>
        <v>577600</v>
      </c>
      <c r="E102" s="36">
        <v>1376.0</v>
      </c>
      <c r="F102" s="36">
        <v>1504.0</v>
      </c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 ht="16.5" customHeight="1">
      <c r="A103" s="35" t="s">
        <v>207</v>
      </c>
      <c r="B103" s="36">
        <v>560400.0</v>
      </c>
      <c r="C103" s="36">
        <v>71200.0</v>
      </c>
      <c r="D103" s="36">
        <f t="shared" si="1"/>
        <v>631600</v>
      </c>
      <c r="E103" s="36">
        <v>1400.0</v>
      </c>
      <c r="F103" s="36">
        <v>1400.0</v>
      </c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</row>
    <row r="104" ht="16.5" customHeight="1">
      <c r="A104" s="35" t="s">
        <v>208</v>
      </c>
      <c r="B104" s="36">
        <v>658800.0</v>
      </c>
      <c r="C104" s="36">
        <v>93200.0</v>
      </c>
      <c r="D104" s="36">
        <f t="shared" si="1"/>
        <v>752000</v>
      </c>
      <c r="E104" s="36">
        <v>1976.0</v>
      </c>
      <c r="F104" s="36">
        <v>1732.0</v>
      </c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</row>
    <row r="105" ht="16.5" customHeight="1">
      <c r="A105" s="35" t="s">
        <v>209</v>
      </c>
      <c r="B105" s="36">
        <v>624800.0</v>
      </c>
      <c r="C105" s="36">
        <v>94000.0</v>
      </c>
      <c r="D105" s="36">
        <f t="shared" si="1"/>
        <v>718800</v>
      </c>
      <c r="E105" s="36">
        <v>1852.0</v>
      </c>
      <c r="F105" s="36">
        <v>1724.0</v>
      </c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</row>
    <row r="106" ht="16.5" customHeight="1">
      <c r="A106" s="35" t="s">
        <v>210</v>
      </c>
      <c r="B106" s="36">
        <v>595600.0</v>
      </c>
      <c r="C106" s="36">
        <v>74400.0</v>
      </c>
      <c r="D106" s="36">
        <f t="shared" si="1"/>
        <v>670000</v>
      </c>
      <c r="E106" s="36">
        <v>1732.0</v>
      </c>
      <c r="F106" s="36">
        <v>1520.0</v>
      </c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 ht="16.5" customHeight="1">
      <c r="A107" s="35" t="s">
        <v>211</v>
      </c>
      <c r="B107" s="36">
        <v>531600.0</v>
      </c>
      <c r="C107" s="36">
        <v>53600.0</v>
      </c>
      <c r="D107" s="36">
        <f t="shared" si="1"/>
        <v>585200</v>
      </c>
      <c r="E107" s="36">
        <v>1656.0</v>
      </c>
      <c r="F107" s="36">
        <v>1284.0</v>
      </c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 ht="16.5" customHeight="1">
      <c r="A108" s="35" t="s">
        <v>212</v>
      </c>
      <c r="B108" s="36">
        <v>589200.0</v>
      </c>
      <c r="C108" s="36">
        <v>58400.0</v>
      </c>
      <c r="D108" s="36">
        <f t="shared" si="1"/>
        <v>647600</v>
      </c>
      <c r="E108" s="36">
        <v>1616.0</v>
      </c>
      <c r="F108" s="36">
        <v>1064.0</v>
      </c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</row>
    <row r="109" ht="16.5" customHeight="1">
      <c r="A109" s="35" t="s">
        <v>213</v>
      </c>
      <c r="B109" s="36">
        <v>532800.0</v>
      </c>
      <c r="C109" s="36">
        <v>56400.0</v>
      </c>
      <c r="D109" s="36">
        <f t="shared" si="1"/>
        <v>589200</v>
      </c>
      <c r="E109" s="36">
        <v>1668.0</v>
      </c>
      <c r="F109" s="36">
        <v>1376.0</v>
      </c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</row>
    <row r="110" ht="16.5" customHeight="1">
      <c r="A110" s="35" t="s">
        <v>214</v>
      </c>
      <c r="B110" s="36">
        <v>621600.0</v>
      </c>
      <c r="C110" s="36">
        <v>81200.0</v>
      </c>
      <c r="D110" s="36">
        <f t="shared" si="1"/>
        <v>702800</v>
      </c>
      <c r="E110" s="36">
        <v>2012.0</v>
      </c>
      <c r="F110" s="36">
        <v>1764.0</v>
      </c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</row>
    <row r="111" ht="16.5" customHeight="1">
      <c r="A111" s="35" t="s">
        <v>215</v>
      </c>
      <c r="B111" s="36">
        <v>639600.0</v>
      </c>
      <c r="C111" s="36">
        <v>94400.0</v>
      </c>
      <c r="D111" s="36">
        <f t="shared" si="1"/>
        <v>734000</v>
      </c>
      <c r="E111" s="36">
        <v>1948.0</v>
      </c>
      <c r="F111" s="36">
        <v>1800.0</v>
      </c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</row>
    <row r="112" ht="16.5" customHeight="1">
      <c r="A112" s="35" t="s">
        <v>216</v>
      </c>
      <c r="B112" s="36">
        <v>643600.0</v>
      </c>
      <c r="C112" s="36">
        <v>93600.0</v>
      </c>
      <c r="D112" s="36">
        <f t="shared" si="1"/>
        <v>737200</v>
      </c>
      <c r="E112" s="36">
        <v>1752.0</v>
      </c>
      <c r="F112" s="36">
        <v>1792.0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</row>
    <row r="113" ht="16.5" customHeight="1">
      <c r="A113" s="35" t="s">
        <v>217</v>
      </c>
      <c r="B113" s="36">
        <v>567200.0</v>
      </c>
      <c r="C113" s="36">
        <v>76800.0</v>
      </c>
      <c r="D113" s="36">
        <f t="shared" si="1"/>
        <v>644000</v>
      </c>
      <c r="E113" s="36">
        <v>1704.0</v>
      </c>
      <c r="F113" s="36">
        <v>1672.0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</row>
    <row r="114" ht="16.5" customHeight="1">
      <c r="A114" s="35" t="s">
        <v>218</v>
      </c>
      <c r="B114" s="36">
        <v>559200.0</v>
      </c>
      <c r="C114" s="36">
        <v>78800.0</v>
      </c>
      <c r="D114" s="36">
        <f t="shared" si="1"/>
        <v>638000</v>
      </c>
      <c r="E114" s="36">
        <v>1516.0</v>
      </c>
      <c r="F114" s="36">
        <v>1636.0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</row>
    <row r="115" ht="16.5" customHeight="1">
      <c r="A115" s="35" t="s">
        <v>219</v>
      </c>
      <c r="B115" s="36">
        <v>619600.0</v>
      </c>
      <c r="C115" s="36">
        <v>89200.0</v>
      </c>
      <c r="D115" s="36">
        <f t="shared" si="1"/>
        <v>708800</v>
      </c>
      <c r="E115" s="36">
        <v>1636.0</v>
      </c>
      <c r="F115" s="36">
        <v>1632.0</v>
      </c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</row>
    <row r="116" ht="16.5" customHeight="1">
      <c r="A116" s="35" t="s">
        <v>220</v>
      </c>
      <c r="B116" s="36">
        <v>648800.0</v>
      </c>
      <c r="C116" s="36">
        <v>96800.0</v>
      </c>
      <c r="D116" s="36">
        <f t="shared" si="1"/>
        <v>745600</v>
      </c>
      <c r="E116" s="36">
        <v>2164.0</v>
      </c>
      <c r="F116" s="36">
        <v>1948.0</v>
      </c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</row>
    <row r="117" ht="16.5" customHeight="1">
      <c r="A117" s="35" t="s">
        <v>221</v>
      </c>
      <c r="B117" s="36">
        <v>649600.0</v>
      </c>
      <c r="C117" s="36">
        <v>98000.0</v>
      </c>
      <c r="D117" s="36">
        <f t="shared" si="1"/>
        <v>747600</v>
      </c>
      <c r="E117" s="36">
        <v>2004.0</v>
      </c>
      <c r="F117" s="36">
        <v>1744.0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</row>
    <row r="118" ht="16.5" customHeight="1">
      <c r="A118" s="35" t="s">
        <v>222</v>
      </c>
      <c r="B118" s="36">
        <v>608000.0</v>
      </c>
      <c r="C118" s="36">
        <v>82800.0</v>
      </c>
      <c r="D118" s="36">
        <f t="shared" si="1"/>
        <v>690800</v>
      </c>
      <c r="E118" s="36">
        <v>2128.0</v>
      </c>
      <c r="F118" s="36">
        <v>1912.0</v>
      </c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</row>
    <row r="119" ht="16.5" customHeight="1">
      <c r="A119" s="35" t="s">
        <v>223</v>
      </c>
      <c r="B119" s="36">
        <v>512799.99999999994</v>
      </c>
      <c r="C119" s="36">
        <v>59600.0</v>
      </c>
      <c r="D119" s="36">
        <f t="shared" si="1"/>
        <v>572400</v>
      </c>
      <c r="E119" s="36">
        <v>1428.0</v>
      </c>
      <c r="F119" s="36">
        <v>1400.0</v>
      </c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 ht="16.5" customHeight="1">
      <c r="A120" s="35" t="s">
        <v>224</v>
      </c>
      <c r="B120" s="36">
        <v>526800.0</v>
      </c>
      <c r="C120" s="36">
        <v>61600.0</v>
      </c>
      <c r="D120" s="36">
        <f t="shared" si="1"/>
        <v>588400</v>
      </c>
      <c r="E120" s="36">
        <v>1520.0</v>
      </c>
      <c r="F120" s="36">
        <v>1160.0</v>
      </c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</row>
    <row r="121" ht="16.5" customHeight="1">
      <c r="A121" s="35" t="s">
        <v>225</v>
      </c>
      <c r="B121" s="36">
        <v>481600.0</v>
      </c>
      <c r="C121" s="36">
        <v>54800.0</v>
      </c>
      <c r="D121" s="36">
        <f t="shared" si="1"/>
        <v>536400</v>
      </c>
      <c r="E121" s="36">
        <v>1528.0</v>
      </c>
      <c r="F121" s="36">
        <v>1260.0</v>
      </c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</row>
    <row r="122" ht="16.5" customHeight="1">
      <c r="A122" s="35" t="s">
        <v>226</v>
      </c>
      <c r="B122" s="36">
        <v>509200.0</v>
      </c>
      <c r="C122" s="36">
        <v>66400.0</v>
      </c>
      <c r="D122" s="36">
        <f t="shared" si="1"/>
        <v>575600</v>
      </c>
      <c r="E122" s="36">
        <v>1736.0</v>
      </c>
      <c r="F122" s="36">
        <v>1572.0</v>
      </c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</row>
    <row r="123" ht="16.5" customHeight="1">
      <c r="A123" s="35" t="s">
        <v>227</v>
      </c>
      <c r="B123" s="36">
        <v>360800.0</v>
      </c>
      <c r="C123" s="36">
        <v>38400.0</v>
      </c>
      <c r="D123" s="36">
        <f t="shared" si="1"/>
        <v>399200</v>
      </c>
      <c r="E123" s="36">
        <v>712.0</v>
      </c>
      <c r="F123" s="36">
        <v>724.0</v>
      </c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</row>
    <row r="124" ht="12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</row>
    <row r="125" ht="12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</row>
    <row r="126" ht="12.75" customHeight="1">
      <c r="A126" s="32"/>
      <c r="B126" s="32"/>
      <c r="C126" s="32"/>
      <c r="D126" s="48" t="s">
        <v>228</v>
      </c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</row>
    <row r="127" ht="12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</row>
    <row r="128" ht="12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</row>
    <row r="129" ht="12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</row>
    <row r="130" ht="12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</row>
    <row r="131" ht="12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</row>
    <row r="132" ht="12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</row>
    <row r="133" ht="12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</row>
    <row r="134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</row>
    <row r="135" ht="12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</row>
    <row r="136" ht="12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</row>
    <row r="137" ht="12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</row>
    <row r="138" ht="12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</row>
    <row r="139" ht="12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</row>
    <row r="140" ht="12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</row>
    <row r="141" ht="12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</row>
    <row r="142" ht="12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</row>
    <row r="143" ht="12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</row>
    <row r="144" ht="12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</row>
    <row r="145" ht="12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</row>
    <row r="146" ht="12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</row>
    <row r="147" ht="12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</row>
    <row r="148" ht="12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</row>
    <row r="149" ht="12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</row>
    <row r="150" ht="12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</row>
    <row r="151" ht="12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</row>
    <row r="152" ht="12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</row>
    <row r="153" ht="12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</row>
    <row r="154" ht="12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</row>
    <row r="155" ht="12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</row>
    <row r="156" ht="12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</row>
    <row r="157" ht="12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</row>
    <row r="158" ht="12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</row>
    <row r="159" ht="12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</row>
    <row r="160" ht="12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</row>
    <row r="161" ht="12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</row>
    <row r="162" ht="12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</row>
    <row r="163" ht="12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</row>
    <row r="164" ht="12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</row>
    <row r="165" ht="12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</row>
    <row r="166" ht="12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</row>
    <row r="167" ht="12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</row>
    <row r="168" ht="12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</row>
    <row r="169" ht="12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</row>
    <row r="170" ht="12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</row>
    <row r="171" ht="12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</row>
    <row r="172" ht="12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</row>
    <row r="173" ht="12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</row>
    <row r="174" ht="12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</row>
    <row r="175" ht="12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</row>
    <row r="176" ht="12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</row>
    <row r="177" ht="12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</row>
    <row r="178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</row>
    <row r="179" ht="12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</row>
    <row r="180" ht="12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</row>
    <row r="181" ht="12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</row>
    <row r="182" ht="12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</row>
    <row r="183" ht="12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</row>
    <row r="184" ht="12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</row>
    <row r="185" ht="12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</row>
    <row r="186" ht="12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</row>
    <row r="187" ht="12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</row>
    <row r="188" ht="12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</row>
    <row r="189" ht="12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</row>
    <row r="190" ht="12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</row>
    <row r="191" ht="12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</row>
    <row r="192" ht="12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</row>
    <row r="193" ht="12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</row>
    <row r="194" ht="12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</row>
    <row r="195" ht="12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</row>
    <row r="196" ht="12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</row>
    <row r="197" ht="12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</row>
    <row r="198" ht="12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</row>
    <row r="199" ht="12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</row>
    <row r="200" ht="12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</row>
    <row r="201" ht="12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</row>
    <row r="202" ht="12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</row>
    <row r="203" ht="12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</row>
    <row r="204" ht="12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</row>
    <row r="205" ht="12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</row>
    <row r="206" ht="12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</row>
    <row r="207" ht="12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</row>
    <row r="208" ht="12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</row>
    <row r="209" ht="12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</row>
    <row r="210" ht="12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</row>
    <row r="211" ht="12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</row>
    <row r="212" ht="12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</row>
    <row r="213" ht="12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</row>
    <row r="214" ht="12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</row>
    <row r="215" ht="12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</row>
    <row r="216" ht="12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</row>
    <row r="217" ht="12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</row>
    <row r="218" ht="12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</row>
    <row r="219" ht="12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</row>
    <row r="220" ht="12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</row>
    <row r="221" ht="12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</row>
    <row r="222" ht="12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</row>
    <row r="223" ht="12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</row>
    <row r="224" ht="12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</row>
    <row r="225" ht="12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</row>
    <row r="226" ht="12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</row>
    <row r="227" ht="12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</row>
    <row r="228" ht="12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</row>
    <row r="229" ht="12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</row>
    <row r="230" ht="12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</row>
    <row r="231" ht="12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</row>
    <row r="232" ht="12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</row>
    <row r="233" ht="12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</row>
    <row r="234" ht="12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</row>
    <row r="235" ht="12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</row>
    <row r="236" ht="12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</row>
    <row r="237" ht="12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</row>
    <row r="238" ht="12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</row>
    <row r="239" ht="12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</row>
    <row r="240" ht="12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</row>
    <row r="241" ht="12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</row>
    <row r="242" ht="12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</row>
    <row r="243" ht="12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</row>
    <row r="244" ht="12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</row>
    <row r="245" ht="12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</row>
    <row r="246" ht="12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</row>
    <row r="247" ht="12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</row>
    <row r="248" ht="12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</row>
    <row r="249" ht="12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</row>
    <row r="250" ht="12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</row>
    <row r="251" ht="12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</row>
    <row r="252" ht="12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</row>
    <row r="253" ht="12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</row>
    <row r="254" ht="12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</row>
    <row r="255" ht="12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</row>
    <row r="256" ht="12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</row>
    <row r="257" ht="12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</row>
    <row r="258" ht="12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</row>
    <row r="259" ht="12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</row>
    <row r="260" ht="12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</row>
    <row r="261" ht="12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</row>
    <row r="262" ht="12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</row>
    <row r="263" ht="12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</row>
    <row r="264" ht="12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</row>
    <row r="265" ht="12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</row>
    <row r="266" ht="12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</row>
    <row r="267" ht="12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</row>
    <row r="268" ht="12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</row>
    <row r="269" ht="12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</row>
    <row r="270" ht="12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</row>
    <row r="271" ht="12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</row>
    <row r="272" ht="12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</row>
    <row r="273" ht="12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</row>
    <row r="274" ht="12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</row>
    <row r="275" ht="12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</row>
    <row r="276" ht="12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</row>
    <row r="277" ht="12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</row>
    <row r="278" ht="12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</row>
    <row r="279" ht="12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</row>
    <row r="280" ht="12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</row>
    <row r="281" ht="12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</row>
    <row r="282" ht="12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</row>
    <row r="283" ht="12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</row>
    <row r="284" ht="12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</row>
    <row r="285" ht="12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</row>
    <row r="286" ht="12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</row>
    <row r="287" ht="12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</row>
    <row r="288" ht="12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</row>
    <row r="289" ht="12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</row>
    <row r="290" ht="12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</row>
    <row r="291" ht="12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</row>
    <row r="292" ht="12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</row>
    <row r="293" ht="12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</row>
    <row r="294" ht="12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</row>
    <row r="295" ht="12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</row>
    <row r="296" ht="12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</row>
    <row r="297" ht="12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</row>
    <row r="298" ht="12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</row>
    <row r="299" ht="12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</row>
    <row r="300" ht="12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</row>
    <row r="301" ht="12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</row>
    <row r="302" ht="12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</row>
    <row r="303" ht="12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</row>
    <row r="304" ht="12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</row>
    <row r="305" ht="12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</row>
    <row r="306" ht="12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</row>
    <row r="307" ht="12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</row>
    <row r="308" ht="12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</row>
    <row r="309" ht="12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</row>
    <row r="310" ht="12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</row>
    <row r="311" ht="12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</row>
    <row r="312" ht="12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</row>
    <row r="313" ht="12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</row>
    <row r="314" ht="12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</row>
    <row r="315" ht="12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</row>
    <row r="316" ht="12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</row>
    <row r="317" ht="12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</row>
    <row r="318" ht="12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</row>
    <row r="319" ht="12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</row>
    <row r="320" ht="12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</row>
    <row r="321" ht="12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</row>
    <row r="322" ht="12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</row>
    <row r="323" ht="12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</row>
    <row r="324" ht="12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</row>
    <row r="325" ht="12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</row>
    <row r="326" ht="12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</row>
    <row r="327" ht="12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</row>
    <row r="328" ht="12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</row>
    <row r="329" ht="12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</row>
    <row r="330" ht="12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</row>
    <row r="331" ht="12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</row>
    <row r="332" ht="12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</row>
    <row r="333" ht="12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</row>
    <row r="334" ht="12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</row>
    <row r="335" ht="12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</row>
    <row r="336" ht="12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</row>
    <row r="337" ht="12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</row>
    <row r="338" ht="12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</row>
    <row r="339" ht="12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</row>
    <row r="340" ht="12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</row>
    <row r="341" ht="12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</row>
    <row r="342" ht="12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</row>
    <row r="343" ht="12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</row>
    <row r="344" ht="12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</row>
    <row r="345" ht="12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</row>
    <row r="346" ht="12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</row>
    <row r="347" ht="12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</row>
    <row r="348" ht="12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</row>
    <row r="349" ht="12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</row>
    <row r="350" ht="12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</row>
    <row r="351" ht="12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</row>
    <row r="352" ht="12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</row>
    <row r="353" ht="12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</row>
    <row r="354" ht="12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</row>
    <row r="355" ht="12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</row>
    <row r="356" ht="12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</row>
    <row r="357" ht="12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</row>
    <row r="358" ht="12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</row>
    <row r="359" ht="12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</row>
    <row r="360" ht="12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</row>
    <row r="361" ht="12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</row>
    <row r="362" ht="12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</row>
    <row r="363" ht="12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</row>
    <row r="364" ht="12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</row>
    <row r="365" ht="12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</row>
    <row r="366" ht="12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</row>
    <row r="367" ht="12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</row>
    <row r="368" ht="12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</row>
    <row r="369" ht="12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</row>
    <row r="370" ht="12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</row>
    <row r="371" ht="12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</row>
    <row r="372" ht="12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</row>
    <row r="373" ht="12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</row>
    <row r="374" ht="12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</row>
    <row r="375" ht="12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</row>
    <row r="376" ht="12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</row>
    <row r="377" ht="12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</row>
    <row r="378" ht="12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</row>
    <row r="379" ht="12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</row>
    <row r="380" ht="12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</row>
    <row r="381" ht="12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</row>
    <row r="382" ht="12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</row>
    <row r="383" ht="12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</row>
    <row r="384" ht="12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</row>
    <row r="385" ht="12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</row>
    <row r="386" ht="12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</row>
    <row r="387" ht="12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</row>
    <row r="388" ht="12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</row>
    <row r="389" ht="12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</row>
    <row r="390" ht="12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</row>
    <row r="391" ht="12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</row>
    <row r="392" ht="12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</row>
    <row r="393" ht="12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</row>
    <row r="394" ht="12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</row>
    <row r="395" ht="12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</row>
    <row r="396" ht="12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</row>
    <row r="397" ht="12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</row>
    <row r="398" ht="12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</row>
    <row r="399" ht="12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</row>
    <row r="400" ht="12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</row>
    <row r="401" ht="12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</row>
    <row r="402" ht="12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</row>
    <row r="403" ht="12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</row>
    <row r="404" ht="12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</row>
    <row r="405" ht="12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</row>
    <row r="406" ht="12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</row>
    <row r="407" ht="12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</row>
    <row r="408" ht="12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</row>
    <row r="409" ht="12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</row>
    <row r="410" ht="12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</row>
    <row r="411" ht="12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</row>
    <row r="412" ht="12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</row>
    <row r="413" ht="12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</row>
    <row r="414" ht="12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</row>
    <row r="415" ht="12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</row>
    <row r="416" ht="12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</row>
    <row r="417" ht="12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</row>
    <row r="418" ht="12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</row>
    <row r="419" ht="12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</row>
    <row r="420" ht="12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</row>
    <row r="421" ht="12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</row>
    <row r="422" ht="12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</row>
    <row r="423" ht="12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</row>
    <row r="424" ht="12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</row>
    <row r="425" ht="12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</row>
    <row r="426" ht="12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</row>
    <row r="427" ht="12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</row>
    <row r="428" ht="12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</row>
    <row r="429" ht="12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</row>
    <row r="430" ht="12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</row>
    <row r="431" ht="12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</row>
    <row r="432" ht="12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</row>
    <row r="433" ht="12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</row>
    <row r="434" ht="12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</row>
    <row r="435" ht="12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</row>
    <row r="436" ht="12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</row>
    <row r="437" ht="12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</row>
    <row r="438" ht="12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</row>
    <row r="439" ht="12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</row>
    <row r="440" ht="12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</row>
    <row r="441" ht="12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</row>
    <row r="442" ht="12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</row>
    <row r="443" ht="12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</row>
    <row r="444" ht="12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</row>
    <row r="445" ht="12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</row>
    <row r="446" ht="12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</row>
    <row r="447" ht="12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</row>
    <row r="448" ht="12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</row>
    <row r="449" ht="12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</row>
    <row r="450" ht="12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</row>
    <row r="451" ht="12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</row>
    <row r="452" ht="12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</row>
    <row r="453" ht="12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</row>
    <row r="454" ht="12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</row>
    <row r="455" ht="12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</row>
    <row r="456" ht="12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</row>
    <row r="457" ht="12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</row>
    <row r="458" ht="12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</row>
    <row r="459" ht="12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</row>
    <row r="460" ht="12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</row>
    <row r="461" ht="12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</row>
    <row r="462" ht="12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</row>
    <row r="463" ht="12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</row>
    <row r="464" ht="12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</row>
    <row r="465" ht="12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</row>
    <row r="466" ht="12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</row>
    <row r="467" ht="12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</row>
    <row r="468" ht="12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</row>
    <row r="469" ht="12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</row>
    <row r="470" ht="12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</row>
    <row r="471" ht="12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</row>
    <row r="472" ht="12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</row>
    <row r="473" ht="12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</row>
    <row r="474" ht="12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</row>
    <row r="475" ht="12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</row>
    <row r="476" ht="12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</row>
    <row r="477" ht="12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</row>
    <row r="478" ht="12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</row>
    <row r="479" ht="12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</row>
    <row r="480" ht="12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</row>
    <row r="481" ht="12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</row>
    <row r="482" ht="12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</row>
    <row r="483" ht="12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</row>
    <row r="484" ht="12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</row>
    <row r="485" ht="12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</row>
    <row r="486" ht="12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</row>
    <row r="487" ht="12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</row>
    <row r="488" ht="12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</row>
    <row r="489" ht="12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</row>
    <row r="490" ht="12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</row>
    <row r="491" ht="12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</row>
    <row r="492" ht="12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</row>
    <row r="493" ht="12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</row>
    <row r="494" ht="12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</row>
    <row r="495" ht="12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</row>
    <row r="496" ht="12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</row>
    <row r="497" ht="12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</row>
    <row r="498" ht="12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</row>
    <row r="499" ht="12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</row>
    <row r="500" ht="12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</row>
    <row r="501" ht="12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</row>
    <row r="502" ht="12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</row>
    <row r="503" ht="12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</row>
    <row r="504" ht="12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</row>
    <row r="505" ht="12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</row>
    <row r="506" ht="12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</row>
    <row r="507" ht="12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</row>
    <row r="508" ht="12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</row>
    <row r="509" ht="12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</row>
    <row r="510" ht="12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</row>
    <row r="511" ht="12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</row>
    <row r="512" ht="12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</row>
    <row r="513" ht="12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</row>
    <row r="514" ht="12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</row>
    <row r="515" ht="12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</row>
    <row r="516" ht="12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</row>
    <row r="517" ht="12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</row>
    <row r="518" ht="12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</row>
    <row r="519" ht="12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</row>
    <row r="520" ht="12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</row>
    <row r="521" ht="12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</row>
    <row r="522" ht="12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</row>
    <row r="523" ht="12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</row>
    <row r="524" ht="12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</row>
    <row r="525" ht="12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</row>
    <row r="526" ht="12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</row>
    <row r="527" ht="12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</row>
    <row r="528" ht="12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</row>
    <row r="529" ht="12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</row>
    <row r="530" ht="12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</row>
    <row r="531" ht="12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</row>
    <row r="532" ht="12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</row>
    <row r="533" ht="12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</row>
    <row r="534" ht="12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</row>
    <row r="535" ht="12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</row>
    <row r="536" ht="12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</row>
    <row r="537" ht="12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</row>
    <row r="538" ht="12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</row>
    <row r="539" ht="12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</row>
    <row r="540" ht="12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</row>
    <row r="541" ht="12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</row>
    <row r="542" ht="12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</row>
    <row r="543" ht="12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</row>
    <row r="544" ht="12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</row>
    <row r="545" ht="12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</row>
    <row r="546" ht="12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</row>
    <row r="547" ht="12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</row>
    <row r="548" ht="12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</row>
    <row r="549" ht="12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</row>
    <row r="550" ht="12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</row>
    <row r="551" ht="12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</row>
    <row r="552" ht="12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</row>
    <row r="553" ht="12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</row>
    <row r="554" ht="12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</row>
    <row r="555" ht="12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</row>
    <row r="556" ht="12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</row>
    <row r="557" ht="12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</row>
    <row r="558" ht="12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</row>
    <row r="559" ht="12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</row>
    <row r="560" ht="12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</row>
    <row r="561" ht="12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</row>
    <row r="562" ht="12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</row>
    <row r="563" ht="12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</row>
    <row r="564" ht="12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</row>
    <row r="565" ht="12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</row>
    <row r="566" ht="12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</row>
    <row r="567" ht="12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</row>
    <row r="568" ht="12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</row>
    <row r="569" ht="12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</row>
    <row r="570" ht="12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</row>
    <row r="571" ht="12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</row>
    <row r="572" ht="12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</row>
    <row r="573" ht="12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</row>
    <row r="574" ht="12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</row>
    <row r="575" ht="12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</row>
    <row r="576" ht="12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</row>
    <row r="577" ht="12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</row>
    <row r="578" ht="12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</row>
    <row r="579" ht="12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</row>
    <row r="580" ht="12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</row>
    <row r="581" ht="12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</row>
    <row r="582" ht="12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</row>
    <row r="583" ht="12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</row>
    <row r="584" ht="12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</row>
    <row r="585" ht="12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</row>
    <row r="586" ht="12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</row>
    <row r="587" ht="12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</row>
    <row r="588" ht="12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</row>
    <row r="589" ht="12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</row>
    <row r="590" ht="12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</row>
    <row r="591" ht="12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</row>
    <row r="592" ht="12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</row>
    <row r="593" ht="12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</row>
    <row r="594" ht="12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</row>
    <row r="595" ht="12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</row>
    <row r="596" ht="12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</row>
    <row r="597" ht="12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</row>
    <row r="598" ht="12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</row>
    <row r="599" ht="12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</row>
    <row r="600" ht="12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</row>
    <row r="601" ht="12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</row>
    <row r="602" ht="12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</row>
    <row r="603" ht="12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</row>
    <row r="604" ht="12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</row>
    <row r="605" ht="12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</row>
    <row r="606" ht="12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</row>
    <row r="607" ht="12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</row>
    <row r="608" ht="12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</row>
    <row r="609" ht="12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</row>
    <row r="610" ht="12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</row>
    <row r="611" ht="12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</row>
    <row r="612" ht="12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</row>
    <row r="613" ht="12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</row>
    <row r="614" ht="12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</row>
    <row r="615" ht="12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</row>
    <row r="616" ht="12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</row>
    <row r="617" ht="12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</row>
    <row r="618" ht="12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</row>
    <row r="619" ht="12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</row>
    <row r="620" ht="12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</row>
    <row r="621" ht="12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</row>
    <row r="622" ht="12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</row>
    <row r="623" ht="12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</row>
    <row r="624" ht="12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</row>
    <row r="625" ht="12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</row>
    <row r="626" ht="12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</row>
    <row r="627" ht="12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</row>
    <row r="628" ht="12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</row>
    <row r="629" ht="12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</row>
    <row r="630" ht="12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</row>
    <row r="631" ht="12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</row>
    <row r="632" ht="12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</row>
    <row r="633" ht="12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</row>
    <row r="634" ht="12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</row>
    <row r="635" ht="12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</row>
    <row r="636" ht="12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</row>
    <row r="637" ht="12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</row>
    <row r="638" ht="12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</row>
    <row r="639" ht="12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</row>
    <row r="640" ht="12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</row>
    <row r="641" ht="12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</row>
    <row r="642" ht="12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</row>
    <row r="643" ht="12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</row>
    <row r="644" ht="12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</row>
    <row r="645" ht="12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</row>
    <row r="646" ht="12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</row>
    <row r="647" ht="12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</row>
    <row r="648" ht="12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</row>
    <row r="649" ht="12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</row>
    <row r="650" ht="12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</row>
    <row r="651" ht="12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</row>
    <row r="652" ht="12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</row>
    <row r="653" ht="12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</row>
    <row r="654" ht="12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</row>
    <row r="655" ht="12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</row>
    <row r="656" ht="12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</row>
    <row r="657" ht="12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</row>
    <row r="658" ht="12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</row>
    <row r="659" ht="12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</row>
    <row r="660" ht="12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</row>
    <row r="661" ht="12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</row>
    <row r="662" ht="12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</row>
    <row r="663" ht="12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</row>
    <row r="664" ht="12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</row>
    <row r="665" ht="12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</row>
    <row r="666" ht="12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</row>
    <row r="667" ht="12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</row>
    <row r="668" ht="12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</row>
    <row r="669" ht="12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</row>
    <row r="670" ht="12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</row>
    <row r="671" ht="12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</row>
    <row r="672" ht="12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</row>
    <row r="673" ht="12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</row>
    <row r="674" ht="12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</row>
    <row r="675" ht="12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</row>
    <row r="676" ht="12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</row>
    <row r="677" ht="12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</row>
    <row r="678" ht="12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</row>
    <row r="679" ht="12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</row>
    <row r="680" ht="12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</row>
    <row r="681" ht="12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</row>
    <row r="682" ht="12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</row>
    <row r="683" ht="12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</row>
    <row r="684" ht="12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</row>
    <row r="685" ht="12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</row>
    <row r="686" ht="12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</row>
    <row r="687" ht="12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</row>
    <row r="688" ht="12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</row>
    <row r="689" ht="12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</row>
    <row r="690" ht="12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</row>
    <row r="691" ht="12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</row>
    <row r="692" ht="12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</row>
    <row r="693" ht="12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</row>
    <row r="694" ht="12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</row>
    <row r="695" ht="12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</row>
    <row r="696" ht="12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</row>
    <row r="697" ht="12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</row>
    <row r="698" ht="12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</row>
    <row r="699" ht="12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</row>
    <row r="700" ht="12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</row>
    <row r="701" ht="12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</row>
    <row r="702" ht="12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</row>
    <row r="703" ht="12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</row>
    <row r="704" ht="12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</row>
    <row r="705" ht="12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</row>
    <row r="706" ht="12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</row>
    <row r="707" ht="12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</row>
    <row r="708" ht="12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</row>
    <row r="709" ht="12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</row>
    <row r="710" ht="12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</row>
    <row r="711" ht="12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</row>
    <row r="712" ht="12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</row>
    <row r="713" ht="12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</row>
    <row r="714" ht="12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</row>
    <row r="715" ht="12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</row>
    <row r="716" ht="12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</row>
    <row r="717" ht="12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</row>
    <row r="718" ht="12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</row>
    <row r="719" ht="12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</row>
    <row r="720" ht="12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</row>
    <row r="721" ht="12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</row>
    <row r="722" ht="12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</row>
    <row r="723" ht="12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</row>
    <row r="724" ht="12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</row>
    <row r="725" ht="12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</row>
    <row r="726" ht="12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</row>
    <row r="727" ht="12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</row>
    <row r="728" ht="12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</row>
    <row r="729" ht="12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</row>
    <row r="730" ht="12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</row>
    <row r="731" ht="12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</row>
    <row r="732" ht="12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</row>
    <row r="733" ht="12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</row>
    <row r="734" ht="12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</row>
    <row r="735" ht="12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</row>
    <row r="736" ht="12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</row>
    <row r="737" ht="12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</row>
    <row r="738" ht="12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</row>
    <row r="739" ht="12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</row>
    <row r="740" ht="12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</row>
    <row r="741" ht="12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</row>
    <row r="742" ht="12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</row>
    <row r="743" ht="12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</row>
    <row r="744" ht="12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</row>
    <row r="745" ht="12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</row>
    <row r="746" ht="12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</row>
    <row r="747" ht="12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</row>
    <row r="748" ht="12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</row>
    <row r="749" ht="12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</row>
    <row r="750" ht="12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</row>
    <row r="751" ht="12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</row>
    <row r="752" ht="12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</row>
    <row r="753" ht="12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</row>
    <row r="754" ht="12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</row>
    <row r="755" ht="12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</row>
    <row r="756" ht="12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</row>
    <row r="757" ht="12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</row>
    <row r="758" ht="12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</row>
    <row r="759" ht="12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</row>
    <row r="760" ht="12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</row>
    <row r="761" ht="12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</row>
    <row r="762" ht="12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</row>
    <row r="763" ht="12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</row>
    <row r="764" ht="12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</row>
    <row r="765" ht="12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</row>
    <row r="766" ht="12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</row>
    <row r="767" ht="12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</row>
    <row r="768" ht="12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</row>
    <row r="769" ht="12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</row>
    <row r="770" ht="12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</row>
    <row r="771" ht="12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</row>
    <row r="772" ht="12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</row>
    <row r="773" ht="12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</row>
    <row r="774" ht="12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</row>
    <row r="775" ht="12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</row>
    <row r="776" ht="12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</row>
    <row r="777" ht="12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</row>
    <row r="778" ht="12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</row>
    <row r="779" ht="12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</row>
    <row r="780" ht="12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</row>
    <row r="781" ht="12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</row>
    <row r="782" ht="12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</row>
    <row r="783" ht="12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</row>
    <row r="784" ht="12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</row>
    <row r="785" ht="12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</row>
    <row r="786" ht="12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</row>
    <row r="787" ht="12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</row>
    <row r="788" ht="12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</row>
    <row r="789" ht="12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</row>
    <row r="790" ht="12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</row>
    <row r="791" ht="12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</row>
    <row r="792" ht="12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</row>
    <row r="793" ht="12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</row>
    <row r="794" ht="12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</row>
    <row r="795" ht="12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</row>
    <row r="796" ht="12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</row>
    <row r="797" ht="12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</row>
    <row r="798" ht="12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</row>
    <row r="799" ht="12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</row>
    <row r="800" ht="12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</row>
    <row r="801" ht="12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</row>
    <row r="802" ht="12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</row>
    <row r="803" ht="12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</row>
    <row r="804" ht="12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</row>
    <row r="805" ht="12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</row>
    <row r="806" ht="12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</row>
    <row r="807" ht="12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</row>
    <row r="808" ht="12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</row>
    <row r="809" ht="12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</row>
    <row r="810" ht="12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</row>
    <row r="811" ht="12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</row>
    <row r="812" ht="12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</row>
    <row r="813" ht="12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</row>
    <row r="814" ht="12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</row>
    <row r="815" ht="12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</row>
    <row r="816" ht="12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</row>
    <row r="817" ht="12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</row>
    <row r="818" ht="12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</row>
    <row r="819" ht="12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</row>
    <row r="820" ht="12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</row>
    <row r="821" ht="12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</row>
    <row r="822" ht="12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</row>
    <row r="823" ht="12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</row>
    <row r="824" ht="12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</row>
    <row r="825" ht="12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</row>
    <row r="826" ht="12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</row>
    <row r="827" ht="12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</row>
    <row r="828" ht="12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</row>
    <row r="829" ht="12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</row>
    <row r="830" ht="12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</row>
    <row r="831" ht="12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</row>
    <row r="832" ht="12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</row>
    <row r="833" ht="12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</row>
    <row r="834" ht="12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</row>
    <row r="835" ht="12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</row>
    <row r="836" ht="12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</row>
    <row r="837" ht="12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</row>
    <row r="838" ht="12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</row>
    <row r="839" ht="12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</row>
    <row r="840" ht="12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</row>
    <row r="841" ht="12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</row>
    <row r="842" ht="12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</row>
    <row r="843" ht="12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</row>
    <row r="844" ht="12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</row>
    <row r="845" ht="12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</row>
    <row r="846" ht="12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</row>
    <row r="847" ht="12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</row>
    <row r="848" ht="12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</row>
    <row r="849" ht="12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</row>
    <row r="850" ht="12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</row>
    <row r="851" ht="12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</row>
    <row r="852" ht="12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</row>
    <row r="853" ht="12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</row>
    <row r="854" ht="12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</row>
    <row r="855" ht="12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</row>
    <row r="856" ht="12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</row>
    <row r="857" ht="12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</row>
    <row r="858" ht="12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</row>
    <row r="859" ht="12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</row>
    <row r="860" ht="12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</row>
    <row r="861" ht="12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</row>
    <row r="862" ht="12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</row>
    <row r="863" ht="12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</row>
    <row r="864" ht="12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</row>
    <row r="865" ht="12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</row>
    <row r="866" ht="12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</row>
    <row r="867" ht="12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</row>
    <row r="868" ht="12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</row>
    <row r="869" ht="12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</row>
    <row r="870" ht="12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</row>
    <row r="871" ht="12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</row>
    <row r="872" ht="12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</row>
    <row r="873" ht="12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</row>
    <row r="874" ht="12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</row>
    <row r="875" ht="12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</row>
    <row r="876" ht="12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</row>
    <row r="877" ht="12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</row>
    <row r="878" ht="12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</row>
    <row r="879" ht="12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</row>
    <row r="880" ht="12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</row>
    <row r="881" ht="12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</row>
    <row r="882" ht="12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</row>
    <row r="883" ht="12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</row>
    <row r="884" ht="12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</row>
    <row r="885" ht="12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</row>
    <row r="886" ht="12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</row>
    <row r="887" ht="12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</row>
    <row r="888" ht="12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</row>
    <row r="889" ht="12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</row>
    <row r="890" ht="12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</row>
    <row r="891" ht="12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</row>
    <row r="892" ht="12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</row>
    <row r="893" ht="12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</row>
    <row r="894" ht="12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</row>
    <row r="895" ht="12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</row>
    <row r="896" ht="12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</row>
    <row r="897" ht="12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</row>
    <row r="898" ht="12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</row>
    <row r="899" ht="12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</row>
    <row r="900" ht="12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</row>
    <row r="901" ht="12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</row>
    <row r="902" ht="12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</row>
    <row r="903" ht="12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</row>
    <row r="904" ht="12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</row>
    <row r="905" ht="12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</row>
    <row r="906" ht="12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</row>
    <row r="907" ht="12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</row>
    <row r="908" ht="12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</row>
    <row r="909" ht="12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</row>
    <row r="910" ht="12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</row>
    <row r="911" ht="12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</row>
    <row r="912" ht="12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</row>
    <row r="913" ht="12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</row>
    <row r="914" ht="12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</row>
    <row r="915" ht="12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</row>
    <row r="916" ht="12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</row>
    <row r="917" ht="12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</row>
    <row r="918" ht="12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</row>
    <row r="919" ht="12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</row>
    <row r="920" ht="12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</row>
    <row r="921" ht="12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</row>
    <row r="922" ht="12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</row>
    <row r="923" ht="12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</row>
    <row r="924" ht="12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</row>
    <row r="925" ht="12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</row>
    <row r="926" ht="12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</row>
    <row r="927" ht="12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</row>
    <row r="928" ht="12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</row>
    <row r="929" ht="12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</row>
    <row r="930" ht="12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</row>
    <row r="931" ht="12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</row>
    <row r="932" ht="12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</row>
    <row r="933" ht="12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</row>
    <row r="934" ht="12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</row>
    <row r="935" ht="12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</row>
    <row r="936" ht="12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</row>
    <row r="937" ht="12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</row>
    <row r="938" ht="12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</row>
    <row r="939" ht="12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</row>
    <row r="940" ht="12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</row>
    <row r="941" ht="12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</row>
    <row r="942" ht="12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</row>
    <row r="943" ht="12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</row>
    <row r="944" ht="12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</row>
    <row r="945" ht="12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</row>
    <row r="946" ht="12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</row>
    <row r="947" ht="12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</row>
    <row r="948" ht="12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</row>
    <row r="949" ht="12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</row>
    <row r="950" ht="12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</row>
    <row r="951" ht="12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</row>
    <row r="952" ht="12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</row>
    <row r="953" ht="12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</row>
    <row r="954" ht="12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</row>
    <row r="955" ht="12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</row>
    <row r="956" ht="12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</row>
    <row r="957" ht="12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</row>
    <row r="958" ht="12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</row>
    <row r="959" ht="12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</row>
    <row r="960" ht="12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</row>
    <row r="961" ht="12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</row>
    <row r="962" ht="12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</row>
    <row r="963" ht="12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</row>
    <row r="964" ht="12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</row>
    <row r="965" ht="12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</row>
    <row r="966" ht="12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</row>
    <row r="967" ht="12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</row>
    <row r="968" ht="12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</row>
    <row r="969" ht="12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</row>
    <row r="970" ht="12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</row>
    <row r="971" ht="12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</row>
    <row r="972" ht="12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</row>
    <row r="973" ht="12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</row>
    <row r="974" ht="12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</row>
    <row r="975" ht="12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</row>
    <row r="976" ht="12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</row>
    <row r="977" ht="12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</row>
    <row r="978" ht="12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</row>
    <row r="979" ht="12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</row>
    <row r="980" ht="12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</row>
    <row r="981" ht="12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</row>
    <row r="982" ht="12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</row>
    <row r="983" ht="12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</row>
    <row r="984" ht="12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</row>
    <row r="985" ht="12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</row>
    <row r="986" ht="12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</row>
    <row r="987" ht="12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</row>
    <row r="988" ht="12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</row>
    <row r="989" ht="12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</row>
    <row r="990" ht="12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</row>
    <row r="991" ht="12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</row>
    <row r="992" ht="12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</row>
    <row r="993" ht="12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</row>
    <row r="994" ht="12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</row>
    <row r="995" ht="12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</row>
    <row r="996" ht="12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</row>
    <row r="997" ht="12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</row>
    <row r="998" ht="12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</row>
    <row r="999" ht="12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</row>
    <row r="1000" ht="12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</row>
  </sheetData>
  <mergeCells count="11">
    <mergeCell ref="O4:Q4"/>
    <mergeCell ref="S4:U4"/>
    <mergeCell ref="V4:X4"/>
    <mergeCell ref="Y4:AA4"/>
    <mergeCell ref="A1:A2"/>
    <mergeCell ref="B1:D1"/>
    <mergeCell ref="E1:F1"/>
    <mergeCell ref="I3:Q3"/>
    <mergeCell ref="S3:AA3"/>
    <mergeCell ref="I4:K4"/>
    <mergeCell ref="L4:N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4"/>
      <c r="B1" s="65" t="s">
        <v>229</v>
      </c>
      <c r="C1" s="65" t="s">
        <v>230</v>
      </c>
      <c r="D1" s="65" t="s">
        <v>231</v>
      </c>
      <c r="E1" s="65" t="s">
        <v>232</v>
      </c>
    </row>
    <row r="2">
      <c r="A2" s="66">
        <v>44218.0</v>
      </c>
      <c r="B2" s="67">
        <v>631.138</v>
      </c>
      <c r="C2" s="67">
        <v>1.246</v>
      </c>
      <c r="D2" s="67">
        <v>1.61</v>
      </c>
      <c r="E2" s="67">
        <v>338.667</v>
      </c>
    </row>
    <row r="3">
      <c r="A3" s="68" t="s">
        <v>233</v>
      </c>
      <c r="B3" s="67">
        <v>571.582</v>
      </c>
      <c r="C3" s="67">
        <v>1.542</v>
      </c>
      <c r="D3" s="67">
        <v>1.567</v>
      </c>
      <c r="E3" s="67">
        <v>317.241</v>
      </c>
    </row>
    <row r="4">
      <c r="A4" s="66">
        <v>44277.0</v>
      </c>
      <c r="B4" s="67">
        <v>707.644</v>
      </c>
      <c r="C4" s="67">
        <v>1.934</v>
      </c>
      <c r="D4" s="67">
        <v>2.004</v>
      </c>
      <c r="E4" s="67">
        <v>393.481</v>
      </c>
    </row>
    <row r="5">
      <c r="A5" s="68" t="s">
        <v>234</v>
      </c>
      <c r="B5" s="67">
        <v>724.831</v>
      </c>
      <c r="C5" s="67">
        <v>1.969</v>
      </c>
      <c r="D5" s="67">
        <v>1.919</v>
      </c>
      <c r="E5" s="67">
        <v>397.453</v>
      </c>
    </row>
    <row r="6">
      <c r="A6" s="66" t="s">
        <v>235</v>
      </c>
      <c r="B6" s="67">
        <v>711.016</v>
      </c>
      <c r="C6" s="67">
        <v>1.962</v>
      </c>
      <c r="D6" s="67">
        <v>1.718</v>
      </c>
      <c r="E6" s="67">
        <v>399.36</v>
      </c>
    </row>
    <row r="7">
      <c r="A7" s="66">
        <v>44369.0</v>
      </c>
      <c r="B7" s="67">
        <v>654.96</v>
      </c>
      <c r="C7" s="67">
        <v>1.841</v>
      </c>
      <c r="D7" s="67">
        <v>1.67</v>
      </c>
      <c r="E7" s="67">
        <v>403.371</v>
      </c>
    </row>
    <row r="8">
      <c r="A8" s="66">
        <v>44399.0</v>
      </c>
      <c r="B8" s="67">
        <v>641.195</v>
      </c>
      <c r="C8" s="67">
        <v>1.805</v>
      </c>
      <c r="D8" s="67">
        <v>1.479</v>
      </c>
      <c r="E8" s="67">
        <v>415.938</v>
      </c>
    </row>
    <row r="9">
      <c r="A9" s="66" t="s">
        <v>236</v>
      </c>
      <c r="B9" s="67">
        <v>704.799</v>
      </c>
      <c r="C9" s="67">
        <v>1.801</v>
      </c>
      <c r="D9" s="67">
        <v>1.573</v>
      </c>
      <c r="E9" s="67">
        <v>440.61</v>
      </c>
    </row>
    <row r="10">
      <c r="A10" s="66" t="s">
        <v>237</v>
      </c>
      <c r="B10" s="67">
        <v>754.354</v>
      </c>
      <c r="C10" s="67">
        <v>2.117</v>
      </c>
      <c r="D10" s="67">
        <v>2.051</v>
      </c>
      <c r="E10" s="67">
        <v>479.375</v>
      </c>
    </row>
    <row r="11">
      <c r="A11" s="66" t="s">
        <v>238</v>
      </c>
      <c r="B11" s="67">
        <v>754.682</v>
      </c>
      <c r="C11" s="67">
        <v>1.913</v>
      </c>
      <c r="D11" s="67">
        <v>1.965</v>
      </c>
      <c r="E11" s="67">
        <v>481.741</v>
      </c>
    </row>
    <row r="12">
      <c r="A12" s="66">
        <v>44522.0</v>
      </c>
      <c r="B12" s="67">
        <v>699.75</v>
      </c>
      <c r="C12" s="67">
        <v>2.081</v>
      </c>
      <c r="D12" s="67">
        <v>1.95</v>
      </c>
      <c r="E12" s="67">
        <v>451.425</v>
      </c>
    </row>
    <row r="13">
      <c r="A13" s="66" t="s">
        <v>239</v>
      </c>
      <c r="B13" s="67">
        <v>598.406</v>
      </c>
      <c r="C13" s="67">
        <v>1.569</v>
      </c>
      <c r="D13" s="67">
        <v>1.519</v>
      </c>
      <c r="E13" s="67">
        <v>369.783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0.86"/>
  </cols>
  <sheetData>
    <row r="1">
      <c r="A1" s="64"/>
      <c r="B1" s="69" t="s">
        <v>240</v>
      </c>
      <c r="C1" s="69" t="s">
        <v>241</v>
      </c>
      <c r="D1" s="69" t="s">
        <v>242</v>
      </c>
      <c r="E1" s="69" t="s">
        <v>243</v>
      </c>
      <c r="F1" s="69" t="s">
        <v>244</v>
      </c>
      <c r="G1" s="69" t="s">
        <v>245</v>
      </c>
      <c r="H1" s="69" t="s">
        <v>246</v>
      </c>
      <c r="I1" s="70" t="s">
        <v>247</v>
      </c>
      <c r="K1" s="71" t="s">
        <v>248</v>
      </c>
    </row>
    <row r="2">
      <c r="A2" s="66">
        <v>44218.0</v>
      </c>
      <c r="B2" s="58">
        <v>631138.0</v>
      </c>
      <c r="C2" s="58">
        <v>338667.0</v>
      </c>
      <c r="D2" s="58">
        <v>1246.0</v>
      </c>
      <c r="E2" s="58">
        <v>1610.0</v>
      </c>
      <c r="F2" s="58">
        <f t="shared" ref="F2:F49" si="1">LARGE(D2:E2,1)</f>
        <v>1610</v>
      </c>
      <c r="G2" s="58" t="s">
        <v>249</v>
      </c>
      <c r="H2" s="58" t="s">
        <v>250</v>
      </c>
      <c r="I2" s="72">
        <v>0.369887</v>
      </c>
      <c r="K2" s="73">
        <f>MEDIAN(F2:F49)</f>
        <v>2093.5</v>
      </c>
    </row>
    <row r="3">
      <c r="A3" s="68" t="s">
        <v>233</v>
      </c>
      <c r="B3" s="58">
        <v>571582.0</v>
      </c>
      <c r="C3" s="58">
        <v>317241.0</v>
      </c>
      <c r="D3" s="58">
        <v>1542.0</v>
      </c>
      <c r="E3" s="58">
        <v>1567.0</v>
      </c>
      <c r="F3" s="58">
        <f t="shared" si="1"/>
        <v>1567</v>
      </c>
      <c r="G3" s="58" t="s">
        <v>249</v>
      </c>
      <c r="H3" s="58" t="s">
        <v>251</v>
      </c>
      <c r="I3" s="72">
        <v>0.363571</v>
      </c>
    </row>
    <row r="4">
      <c r="A4" s="66">
        <v>44277.0</v>
      </c>
      <c r="B4" s="58">
        <v>707644.0</v>
      </c>
      <c r="C4" s="58">
        <v>393481.0</v>
      </c>
      <c r="D4" s="58">
        <v>1934.0</v>
      </c>
      <c r="E4" s="58">
        <v>2004.0</v>
      </c>
      <c r="F4" s="58">
        <f t="shared" si="1"/>
        <v>2004</v>
      </c>
      <c r="G4" s="58" t="s">
        <v>249</v>
      </c>
      <c r="H4" s="58" t="s">
        <v>252</v>
      </c>
      <c r="I4" s="72">
        <v>0.37295</v>
      </c>
    </row>
    <row r="5">
      <c r="A5" s="68" t="s">
        <v>234</v>
      </c>
      <c r="B5" s="58">
        <v>724831.0</v>
      </c>
      <c r="C5" s="58">
        <v>397453.0</v>
      </c>
      <c r="D5" s="58">
        <v>1969.0</v>
      </c>
      <c r="E5" s="58">
        <v>1919.0</v>
      </c>
      <c r="F5" s="58">
        <f t="shared" si="1"/>
        <v>1969</v>
      </c>
      <c r="G5" s="58" t="s">
        <v>249</v>
      </c>
      <c r="H5" s="58" t="s">
        <v>253</v>
      </c>
      <c r="I5" s="72">
        <v>0.327848</v>
      </c>
    </row>
    <row r="6">
      <c r="A6" s="66" t="s">
        <v>235</v>
      </c>
      <c r="B6" s="58">
        <v>711016.0</v>
      </c>
      <c r="C6" s="58">
        <v>399360.0</v>
      </c>
      <c r="D6" s="58">
        <v>1962.0</v>
      </c>
      <c r="E6" s="58">
        <v>1718.0</v>
      </c>
      <c r="F6" s="58">
        <f t="shared" si="1"/>
        <v>1962</v>
      </c>
      <c r="G6" s="58" t="s">
        <v>254</v>
      </c>
      <c r="H6" s="58" t="s">
        <v>255</v>
      </c>
      <c r="I6" s="72">
        <v>0.336532</v>
      </c>
    </row>
    <row r="7">
      <c r="A7" s="66">
        <v>44369.0</v>
      </c>
      <c r="B7" s="58">
        <v>654960.0</v>
      </c>
      <c r="C7" s="58">
        <v>403371.0</v>
      </c>
      <c r="D7" s="58">
        <v>1841.0</v>
      </c>
      <c r="E7" s="58">
        <v>1670.0</v>
      </c>
      <c r="F7" s="58">
        <f t="shared" si="1"/>
        <v>1841</v>
      </c>
      <c r="G7" s="58" t="s">
        <v>256</v>
      </c>
      <c r="H7" s="58" t="s">
        <v>251</v>
      </c>
      <c r="I7" s="72">
        <v>0.312172</v>
      </c>
    </row>
    <row r="8">
      <c r="A8" s="66">
        <v>44399.0</v>
      </c>
      <c r="B8" s="58">
        <v>641195.0</v>
      </c>
      <c r="C8" s="58">
        <v>415938.0</v>
      </c>
      <c r="D8" s="58">
        <v>1805.0</v>
      </c>
      <c r="E8" s="58">
        <v>1479.0</v>
      </c>
      <c r="F8" s="58">
        <f t="shared" si="1"/>
        <v>1805</v>
      </c>
      <c r="G8" s="58" t="s">
        <v>256</v>
      </c>
      <c r="H8" s="58" t="s">
        <v>251</v>
      </c>
      <c r="I8" s="72">
        <v>0.307704</v>
      </c>
    </row>
    <row r="9">
      <c r="A9" s="66" t="s">
        <v>236</v>
      </c>
      <c r="B9" s="58">
        <v>704799.0</v>
      </c>
      <c r="C9" s="58">
        <v>440610.0</v>
      </c>
      <c r="D9" s="58">
        <v>1801.0</v>
      </c>
      <c r="E9" s="58">
        <v>1573.0</v>
      </c>
      <c r="F9" s="58">
        <f t="shared" si="1"/>
        <v>1801</v>
      </c>
      <c r="G9" s="58" t="s">
        <v>256</v>
      </c>
      <c r="H9" s="58" t="s">
        <v>251</v>
      </c>
      <c r="I9" s="72">
        <v>0.297839</v>
      </c>
    </row>
    <row r="10">
      <c r="A10" s="66" t="s">
        <v>237</v>
      </c>
      <c r="B10" s="58">
        <v>754354.0</v>
      </c>
      <c r="C10" s="58">
        <v>479375.0</v>
      </c>
      <c r="D10" s="58">
        <v>2117.0</v>
      </c>
      <c r="E10" s="58">
        <v>2051.0</v>
      </c>
      <c r="F10" s="58">
        <f t="shared" si="1"/>
        <v>2117</v>
      </c>
      <c r="G10" s="58" t="s">
        <v>256</v>
      </c>
      <c r="H10" s="58" t="s">
        <v>251</v>
      </c>
      <c r="I10" s="72">
        <v>0.295591</v>
      </c>
    </row>
    <row r="11">
      <c r="A11" s="66" t="s">
        <v>238</v>
      </c>
      <c r="B11" s="58">
        <v>754682.0</v>
      </c>
      <c r="C11" s="58">
        <v>481741.0</v>
      </c>
      <c r="D11" s="58">
        <v>1913.0</v>
      </c>
      <c r="E11" s="58">
        <v>1965.0</v>
      </c>
      <c r="F11" s="58">
        <f t="shared" si="1"/>
        <v>1965</v>
      </c>
      <c r="G11" s="58" t="s">
        <v>256</v>
      </c>
      <c r="H11" s="58" t="s">
        <v>252</v>
      </c>
      <c r="I11" s="72">
        <v>0.331988</v>
      </c>
    </row>
    <row r="12">
      <c r="A12" s="66">
        <v>44522.0</v>
      </c>
      <c r="B12" s="58">
        <v>699750.0</v>
      </c>
      <c r="C12" s="58">
        <v>451425.0</v>
      </c>
      <c r="D12" s="58">
        <v>2081.0</v>
      </c>
      <c r="E12" s="58">
        <v>1950.0</v>
      </c>
      <c r="F12" s="58">
        <f t="shared" si="1"/>
        <v>2081</v>
      </c>
      <c r="G12" s="58" t="s">
        <v>256</v>
      </c>
      <c r="H12" s="58" t="s">
        <v>257</v>
      </c>
      <c r="I12" s="72">
        <v>0.338461</v>
      </c>
    </row>
    <row r="13">
      <c r="A13" s="66" t="s">
        <v>239</v>
      </c>
      <c r="B13" s="58">
        <v>598406.0</v>
      </c>
      <c r="C13" s="58">
        <v>369783.0</v>
      </c>
      <c r="D13" s="58">
        <v>1569.0</v>
      </c>
      <c r="E13" s="58">
        <v>1519.0</v>
      </c>
      <c r="F13" s="58">
        <f t="shared" si="1"/>
        <v>1569</v>
      </c>
      <c r="G13" s="58" t="s">
        <v>256</v>
      </c>
      <c r="H13" s="58" t="s">
        <v>257</v>
      </c>
      <c r="I13" s="72">
        <v>0.312026</v>
      </c>
    </row>
    <row r="14">
      <c r="A14" s="66">
        <v>44219.0</v>
      </c>
      <c r="B14" s="58">
        <v>651885.0</v>
      </c>
      <c r="C14" s="58">
        <v>411428.0</v>
      </c>
      <c r="D14" s="58">
        <v>1416.0</v>
      </c>
      <c r="E14" s="58">
        <v>1624.0</v>
      </c>
      <c r="F14" s="58">
        <f t="shared" si="1"/>
        <v>1624</v>
      </c>
      <c r="G14" s="58" t="s">
        <v>256</v>
      </c>
      <c r="H14" s="58" t="s">
        <v>250</v>
      </c>
      <c r="I14" s="72">
        <v>0.311979</v>
      </c>
    </row>
    <row r="15">
      <c r="A15" s="66" t="s">
        <v>258</v>
      </c>
      <c r="B15" s="58">
        <v>592329.0</v>
      </c>
      <c r="C15" s="58">
        <v>366338.0</v>
      </c>
      <c r="D15" s="58">
        <v>1712.0</v>
      </c>
      <c r="E15" s="58">
        <v>1603.0</v>
      </c>
      <c r="F15" s="58">
        <f t="shared" si="1"/>
        <v>1712</v>
      </c>
      <c r="G15" s="58" t="s">
        <v>256</v>
      </c>
      <c r="H15" s="58" t="s">
        <v>250</v>
      </c>
      <c r="I15" s="72">
        <v>0.310516</v>
      </c>
    </row>
    <row r="16">
      <c r="A16" s="66">
        <v>44278.0</v>
      </c>
      <c r="B16" s="58">
        <v>728391.0</v>
      </c>
      <c r="C16" s="58">
        <v>442578.0</v>
      </c>
      <c r="D16" s="58">
        <v>2104.0</v>
      </c>
      <c r="E16" s="58">
        <v>2033.0</v>
      </c>
      <c r="F16" s="58">
        <f t="shared" si="1"/>
        <v>2104</v>
      </c>
      <c r="G16" s="58" t="s">
        <v>256</v>
      </c>
      <c r="H16" s="58" t="s">
        <v>250</v>
      </c>
      <c r="I16" s="72">
        <v>0.312689</v>
      </c>
    </row>
    <row r="17">
      <c r="A17" s="66" t="s">
        <v>259</v>
      </c>
      <c r="B17" s="58">
        <v>745578.0</v>
      </c>
      <c r="C17" s="58">
        <v>446549.0</v>
      </c>
      <c r="D17" s="58">
        <v>2139.0</v>
      </c>
      <c r="E17" s="58">
        <v>1950.0</v>
      </c>
      <c r="F17" s="58">
        <f t="shared" si="1"/>
        <v>2139</v>
      </c>
      <c r="G17" s="58" t="s">
        <v>256</v>
      </c>
      <c r="H17" s="58" t="s">
        <v>250</v>
      </c>
      <c r="I17" s="72">
        <v>0.302474</v>
      </c>
    </row>
    <row r="18">
      <c r="A18" s="66" t="s">
        <v>260</v>
      </c>
      <c r="B18" s="58">
        <v>731764.0</v>
      </c>
      <c r="C18" s="58">
        <v>448457.0</v>
      </c>
      <c r="D18" s="58">
        <v>2131.0</v>
      </c>
      <c r="E18" s="58">
        <v>1749.0</v>
      </c>
      <c r="F18" s="58">
        <f t="shared" si="1"/>
        <v>2131</v>
      </c>
      <c r="G18" s="58" t="s">
        <v>261</v>
      </c>
      <c r="H18" s="58" t="s">
        <v>262</v>
      </c>
      <c r="I18" s="72">
        <v>0.305488</v>
      </c>
    </row>
    <row r="19">
      <c r="A19" s="66">
        <v>44370.0</v>
      </c>
      <c r="B19" s="58">
        <v>675708.0</v>
      </c>
      <c r="C19" s="58">
        <v>452468.0</v>
      </c>
      <c r="D19" s="58">
        <v>2011.0000000000002</v>
      </c>
      <c r="E19" s="58">
        <v>1700.0</v>
      </c>
      <c r="F19" s="58">
        <f t="shared" si="1"/>
        <v>2011</v>
      </c>
      <c r="G19" s="58" t="s">
        <v>263</v>
      </c>
      <c r="H19" s="58" t="s">
        <v>264</v>
      </c>
      <c r="I19" s="72">
        <v>0.374484</v>
      </c>
    </row>
    <row r="20">
      <c r="A20" s="66">
        <v>44400.0</v>
      </c>
      <c r="B20" s="58">
        <v>661943.0</v>
      </c>
      <c r="C20" s="58">
        <v>465035.0</v>
      </c>
      <c r="D20" s="58">
        <v>1975.0</v>
      </c>
      <c r="E20" s="58">
        <v>1510.0</v>
      </c>
      <c r="F20" s="58">
        <f t="shared" si="1"/>
        <v>1975</v>
      </c>
      <c r="G20" s="58" t="s">
        <v>263</v>
      </c>
      <c r="H20" s="58" t="s">
        <v>264</v>
      </c>
      <c r="I20" s="72">
        <v>0.374443</v>
      </c>
    </row>
    <row r="21">
      <c r="A21" s="66" t="s">
        <v>265</v>
      </c>
      <c r="B21" s="58">
        <v>725546.0</v>
      </c>
      <c r="C21" s="58">
        <v>489706.0</v>
      </c>
      <c r="D21" s="58">
        <v>1971.0</v>
      </c>
      <c r="E21" s="58">
        <v>1604.0</v>
      </c>
      <c r="F21" s="58">
        <f t="shared" si="1"/>
        <v>1971</v>
      </c>
      <c r="G21" s="58" t="s">
        <v>263</v>
      </c>
      <c r="H21" s="58" t="s">
        <v>266</v>
      </c>
      <c r="I21" s="72">
        <v>0.37373</v>
      </c>
    </row>
    <row r="22">
      <c r="A22" s="66" t="s">
        <v>267</v>
      </c>
      <c r="B22" s="58">
        <v>775102.0</v>
      </c>
      <c r="C22" s="58">
        <v>528472.0</v>
      </c>
      <c r="D22" s="58">
        <v>2287.0</v>
      </c>
      <c r="E22" s="58">
        <v>2081.0</v>
      </c>
      <c r="F22" s="58">
        <f t="shared" si="1"/>
        <v>2287</v>
      </c>
      <c r="G22" s="58" t="s">
        <v>263</v>
      </c>
      <c r="H22" s="58" t="s">
        <v>266</v>
      </c>
      <c r="I22" s="72">
        <v>0.373155</v>
      </c>
    </row>
    <row r="23">
      <c r="A23" s="66" t="s">
        <v>268</v>
      </c>
      <c r="B23" s="58">
        <v>775430.0</v>
      </c>
      <c r="C23" s="58">
        <v>530838.0</v>
      </c>
      <c r="D23" s="58">
        <v>2083.0</v>
      </c>
      <c r="E23" s="58">
        <v>1996.0</v>
      </c>
      <c r="F23" s="58">
        <f t="shared" si="1"/>
        <v>2083</v>
      </c>
      <c r="G23" s="58" t="s">
        <v>263</v>
      </c>
      <c r="H23" s="58" t="s">
        <v>266</v>
      </c>
      <c r="I23" s="72">
        <v>0.38007</v>
      </c>
    </row>
    <row r="24">
      <c r="A24" s="66">
        <v>44523.0</v>
      </c>
      <c r="B24" s="58">
        <v>720497.0</v>
      </c>
      <c r="C24" s="58">
        <v>500521.0</v>
      </c>
      <c r="D24" s="58">
        <v>2251.0</v>
      </c>
      <c r="E24" s="58">
        <v>1981.0</v>
      </c>
      <c r="F24" s="58">
        <f t="shared" si="1"/>
        <v>2251</v>
      </c>
      <c r="G24" s="58" t="s">
        <v>263</v>
      </c>
      <c r="H24" s="58" t="s">
        <v>269</v>
      </c>
      <c r="I24" s="72">
        <v>0.348024</v>
      </c>
    </row>
    <row r="25">
      <c r="A25" s="66" t="s">
        <v>270</v>
      </c>
      <c r="B25" s="58">
        <v>619153.0</v>
      </c>
      <c r="C25" s="58">
        <v>418879.0</v>
      </c>
      <c r="D25" s="58">
        <v>1739.0</v>
      </c>
      <c r="E25" s="58">
        <v>1550.0</v>
      </c>
      <c r="F25" s="58">
        <f t="shared" si="1"/>
        <v>1739</v>
      </c>
      <c r="G25" s="58" t="s">
        <v>263</v>
      </c>
      <c r="H25" s="58" t="s">
        <v>269</v>
      </c>
      <c r="I25" s="72">
        <v>0.340124</v>
      </c>
    </row>
    <row r="26">
      <c r="A26" s="66">
        <v>44220.0</v>
      </c>
      <c r="B26" s="58">
        <v>672633.0</v>
      </c>
      <c r="C26" s="58">
        <v>460524.0</v>
      </c>
      <c r="D26" s="58">
        <v>1585.0</v>
      </c>
      <c r="E26" s="58">
        <v>1655.0</v>
      </c>
      <c r="F26" s="58">
        <f t="shared" si="1"/>
        <v>1655</v>
      </c>
      <c r="G26" s="58" t="s">
        <v>263</v>
      </c>
      <c r="H26" s="58" t="s">
        <v>269</v>
      </c>
      <c r="I26" s="72">
        <v>0.3401</v>
      </c>
    </row>
    <row r="27">
      <c r="A27" s="66" t="s">
        <v>271</v>
      </c>
      <c r="B27" s="58">
        <v>613077.0</v>
      </c>
      <c r="C27" s="58">
        <v>415434.0</v>
      </c>
      <c r="D27" s="58">
        <v>1881.0</v>
      </c>
      <c r="E27" s="58">
        <v>1634.0</v>
      </c>
      <c r="F27" s="58">
        <f t="shared" si="1"/>
        <v>1881</v>
      </c>
      <c r="G27" s="58" t="s">
        <v>263</v>
      </c>
      <c r="H27" s="58" t="s">
        <v>269</v>
      </c>
      <c r="I27" s="72">
        <v>0.33935</v>
      </c>
    </row>
    <row r="28">
      <c r="A28" s="66">
        <v>44279.0</v>
      </c>
      <c r="B28" s="58">
        <v>749139.0</v>
      </c>
      <c r="C28" s="58">
        <v>491674.0</v>
      </c>
      <c r="D28" s="58">
        <v>2273.0</v>
      </c>
      <c r="E28" s="58">
        <v>2064.0</v>
      </c>
      <c r="F28" s="58">
        <f t="shared" si="1"/>
        <v>2273</v>
      </c>
      <c r="G28" s="58" t="s">
        <v>263</v>
      </c>
      <c r="H28" s="58" t="s">
        <v>269</v>
      </c>
      <c r="I28" s="72">
        <v>0.340463</v>
      </c>
    </row>
    <row r="29">
      <c r="A29" s="66" t="s">
        <v>272</v>
      </c>
      <c r="B29" s="58">
        <v>766326.0</v>
      </c>
      <c r="C29" s="58">
        <v>495646.0</v>
      </c>
      <c r="D29" s="58">
        <v>2308.0</v>
      </c>
      <c r="E29" s="58">
        <v>1981.0</v>
      </c>
      <c r="F29" s="58">
        <f t="shared" si="1"/>
        <v>2308</v>
      </c>
      <c r="G29" s="58" t="s">
        <v>263</v>
      </c>
      <c r="H29" s="58" t="s">
        <v>269</v>
      </c>
      <c r="I29" s="72">
        <v>0.335166</v>
      </c>
    </row>
    <row r="30">
      <c r="A30" s="66" t="s">
        <v>273</v>
      </c>
      <c r="B30" s="58">
        <v>752511.0</v>
      </c>
      <c r="C30" s="58">
        <v>497553.0</v>
      </c>
      <c r="D30" s="58">
        <v>2300.0</v>
      </c>
      <c r="E30" s="58">
        <v>1780.0</v>
      </c>
      <c r="F30" s="58">
        <f t="shared" si="1"/>
        <v>2300</v>
      </c>
      <c r="G30" s="58" t="s">
        <v>274</v>
      </c>
      <c r="H30" s="58" t="s">
        <v>275</v>
      </c>
      <c r="I30" s="72">
        <v>0.347281</v>
      </c>
    </row>
    <row r="31">
      <c r="A31" s="66">
        <v>44371.0</v>
      </c>
      <c r="B31" s="58">
        <v>696455.0</v>
      </c>
      <c r="C31" s="58">
        <v>501564.0</v>
      </c>
      <c r="D31" s="58">
        <v>2180.0</v>
      </c>
      <c r="E31" s="58">
        <v>1731.0</v>
      </c>
      <c r="F31" s="58">
        <f t="shared" si="1"/>
        <v>2180</v>
      </c>
      <c r="G31" s="58" t="s">
        <v>276</v>
      </c>
      <c r="H31" s="58" t="s">
        <v>277</v>
      </c>
      <c r="I31" s="72">
        <v>0.374985</v>
      </c>
    </row>
    <row r="32">
      <c r="A32" s="66">
        <v>44401.0</v>
      </c>
      <c r="B32" s="58">
        <v>682690.0</v>
      </c>
      <c r="C32" s="58">
        <v>514131.0</v>
      </c>
      <c r="D32" s="58">
        <v>2144.0</v>
      </c>
      <c r="E32" s="58">
        <v>1540.0</v>
      </c>
      <c r="F32" s="58">
        <f t="shared" si="1"/>
        <v>2144</v>
      </c>
      <c r="G32" s="58" t="s">
        <v>276</v>
      </c>
      <c r="H32" s="58" t="s">
        <v>278</v>
      </c>
      <c r="I32" s="72">
        <v>0.38545</v>
      </c>
    </row>
    <row r="33">
      <c r="A33" s="66" t="s">
        <v>279</v>
      </c>
      <c r="B33" s="58">
        <v>746293.0</v>
      </c>
      <c r="C33" s="58">
        <v>538803.0</v>
      </c>
      <c r="D33" s="58">
        <v>2140.0</v>
      </c>
      <c r="E33" s="58">
        <v>1635.0</v>
      </c>
      <c r="F33" s="58">
        <f t="shared" si="1"/>
        <v>2140</v>
      </c>
      <c r="G33" s="58" t="s">
        <v>276</v>
      </c>
      <c r="H33" s="58" t="s">
        <v>280</v>
      </c>
      <c r="I33" s="72">
        <v>0.40166</v>
      </c>
    </row>
    <row r="34">
      <c r="A34" s="66" t="s">
        <v>281</v>
      </c>
      <c r="B34" s="58">
        <v>795849.0</v>
      </c>
      <c r="C34" s="58">
        <v>577568.0</v>
      </c>
      <c r="D34" s="58">
        <v>2456.0</v>
      </c>
      <c r="E34" s="58">
        <v>2112.0</v>
      </c>
      <c r="F34" s="58">
        <f t="shared" si="1"/>
        <v>2456</v>
      </c>
      <c r="G34" s="58" t="s">
        <v>276</v>
      </c>
      <c r="H34" s="58" t="s">
        <v>280</v>
      </c>
      <c r="I34" s="72">
        <v>0.400795</v>
      </c>
    </row>
    <row r="35">
      <c r="A35" s="66" t="s">
        <v>282</v>
      </c>
      <c r="B35" s="58">
        <v>796177.0</v>
      </c>
      <c r="C35" s="58">
        <v>579934.0</v>
      </c>
      <c r="D35" s="58">
        <v>2252.0</v>
      </c>
      <c r="E35" s="58">
        <v>2027.0000000000002</v>
      </c>
      <c r="F35" s="58">
        <f t="shared" si="1"/>
        <v>2252</v>
      </c>
      <c r="G35" s="58" t="s">
        <v>276</v>
      </c>
      <c r="H35" s="58" t="s">
        <v>278</v>
      </c>
      <c r="I35" s="72">
        <v>0.388332</v>
      </c>
    </row>
    <row r="36">
      <c r="A36" s="66">
        <v>44524.0</v>
      </c>
      <c r="B36" s="58">
        <v>741245.0</v>
      </c>
      <c r="C36" s="58">
        <v>549617.0</v>
      </c>
      <c r="D36" s="58">
        <v>2420.0</v>
      </c>
      <c r="E36" s="58">
        <v>2012.0</v>
      </c>
      <c r="F36" s="58">
        <f t="shared" si="1"/>
        <v>2420</v>
      </c>
      <c r="G36" s="58" t="s">
        <v>276</v>
      </c>
      <c r="H36" s="58" t="s">
        <v>280</v>
      </c>
      <c r="I36" s="72">
        <v>0.39887</v>
      </c>
    </row>
    <row r="37">
      <c r="A37" s="66" t="s">
        <v>283</v>
      </c>
      <c r="B37" s="58">
        <v>639900.0</v>
      </c>
      <c r="C37" s="58">
        <v>467975.0</v>
      </c>
      <c r="D37" s="58">
        <v>1908.0</v>
      </c>
      <c r="E37" s="58">
        <v>1581.0</v>
      </c>
      <c r="F37" s="58">
        <f t="shared" si="1"/>
        <v>1908</v>
      </c>
      <c r="G37" s="58" t="s">
        <v>276</v>
      </c>
      <c r="H37" s="58" t="s">
        <v>278</v>
      </c>
      <c r="I37" s="72">
        <v>0.376108</v>
      </c>
    </row>
    <row r="38">
      <c r="A38" s="66">
        <v>44221.0</v>
      </c>
      <c r="B38" s="58">
        <v>693380.0</v>
      </c>
      <c r="C38" s="58">
        <v>509621.0</v>
      </c>
      <c r="D38" s="58">
        <v>1755.0</v>
      </c>
      <c r="E38" s="58">
        <v>1686.0</v>
      </c>
      <c r="F38" s="58">
        <f t="shared" si="1"/>
        <v>1755</v>
      </c>
      <c r="G38" s="58" t="s">
        <v>276</v>
      </c>
      <c r="H38" s="58" t="s">
        <v>278</v>
      </c>
      <c r="I38" s="72">
        <v>0.375956</v>
      </c>
    </row>
    <row r="39">
      <c r="A39" s="66" t="s">
        <v>284</v>
      </c>
      <c r="B39" s="58">
        <v>633824.0</v>
      </c>
      <c r="C39" s="58">
        <v>464531.0</v>
      </c>
      <c r="D39" s="58">
        <v>2051.0</v>
      </c>
      <c r="E39" s="58">
        <v>1665.0</v>
      </c>
      <c r="F39" s="58">
        <f t="shared" si="1"/>
        <v>2051</v>
      </c>
      <c r="G39" s="58" t="s">
        <v>276</v>
      </c>
      <c r="H39" s="58" t="s">
        <v>277</v>
      </c>
      <c r="I39" s="72">
        <v>0.371246</v>
      </c>
    </row>
    <row r="40">
      <c r="A40" s="66">
        <v>44280.0</v>
      </c>
      <c r="B40" s="58">
        <v>769886.0</v>
      </c>
      <c r="C40" s="58">
        <v>540771.0</v>
      </c>
      <c r="D40" s="58">
        <v>2443.0</v>
      </c>
      <c r="E40" s="58">
        <v>2095.0</v>
      </c>
      <c r="F40" s="58">
        <f t="shared" si="1"/>
        <v>2443</v>
      </c>
      <c r="G40" s="58" t="s">
        <v>276</v>
      </c>
      <c r="H40" s="58" t="s">
        <v>285</v>
      </c>
      <c r="I40" s="72">
        <v>0.378242</v>
      </c>
    </row>
    <row r="41">
      <c r="A41" s="66" t="s">
        <v>286</v>
      </c>
      <c r="B41" s="58">
        <v>787073.0</v>
      </c>
      <c r="C41" s="58">
        <v>544742.0</v>
      </c>
      <c r="D41" s="58">
        <v>2478.0</v>
      </c>
      <c r="E41" s="58">
        <v>2012.0</v>
      </c>
      <c r="F41" s="58">
        <f t="shared" si="1"/>
        <v>2478</v>
      </c>
      <c r="G41" s="58" t="s">
        <v>276</v>
      </c>
      <c r="H41" s="58" t="s">
        <v>275</v>
      </c>
      <c r="I41" s="72">
        <v>0.344629</v>
      </c>
    </row>
    <row r="42">
      <c r="A42" s="66" t="s">
        <v>287</v>
      </c>
      <c r="B42" s="58">
        <v>773259.0</v>
      </c>
      <c r="C42" s="58">
        <v>546650.0</v>
      </c>
      <c r="D42" s="58">
        <v>2470.0</v>
      </c>
      <c r="E42" s="58">
        <v>1811.0</v>
      </c>
      <c r="F42" s="58">
        <f t="shared" si="1"/>
        <v>2470</v>
      </c>
      <c r="G42" s="58" t="s">
        <v>288</v>
      </c>
      <c r="H42" s="58" t="s">
        <v>264</v>
      </c>
      <c r="I42" s="72">
        <v>0.353739</v>
      </c>
    </row>
    <row r="43">
      <c r="A43" s="66">
        <v>44372.0</v>
      </c>
      <c r="B43" s="58">
        <v>717203.0</v>
      </c>
      <c r="C43" s="58">
        <v>550661.0</v>
      </c>
      <c r="D43" s="58">
        <v>2350.0</v>
      </c>
      <c r="E43" s="58">
        <v>1762.0</v>
      </c>
      <c r="F43" s="58">
        <f t="shared" si="1"/>
        <v>2350</v>
      </c>
      <c r="G43" s="58" t="s">
        <v>289</v>
      </c>
      <c r="H43" s="58" t="s">
        <v>285</v>
      </c>
      <c r="I43" s="72">
        <v>0.347508</v>
      </c>
    </row>
    <row r="44">
      <c r="A44" s="66">
        <v>44402.0</v>
      </c>
      <c r="B44" s="58">
        <v>703438.0</v>
      </c>
      <c r="C44" s="58">
        <v>563227.0</v>
      </c>
      <c r="D44" s="58">
        <v>2314.0</v>
      </c>
      <c r="E44" s="58">
        <v>1571.0</v>
      </c>
      <c r="F44" s="58">
        <f t="shared" si="1"/>
        <v>2314</v>
      </c>
      <c r="G44" s="58" t="s">
        <v>289</v>
      </c>
      <c r="H44" s="58" t="s">
        <v>278</v>
      </c>
      <c r="I44" s="72">
        <v>0.346787</v>
      </c>
    </row>
    <row r="45">
      <c r="A45" s="66" t="s">
        <v>290</v>
      </c>
      <c r="B45" s="58">
        <v>767041.0</v>
      </c>
      <c r="C45" s="58">
        <v>587899.0</v>
      </c>
      <c r="D45" s="58">
        <v>2310.0</v>
      </c>
      <c r="E45" s="58">
        <v>1666.0</v>
      </c>
      <c r="F45" s="58">
        <f t="shared" si="1"/>
        <v>2310</v>
      </c>
      <c r="G45" s="58" t="s">
        <v>289</v>
      </c>
      <c r="H45" s="58" t="s">
        <v>285</v>
      </c>
      <c r="I45" s="72">
        <v>0.343558</v>
      </c>
    </row>
    <row r="46">
      <c r="A46" s="66" t="s">
        <v>291</v>
      </c>
      <c r="B46" s="58">
        <v>816597.0</v>
      </c>
      <c r="C46" s="58">
        <v>626665.0</v>
      </c>
      <c r="D46" s="58">
        <v>2626.0</v>
      </c>
      <c r="E46" s="58">
        <v>2143.0</v>
      </c>
      <c r="F46" s="58">
        <f t="shared" si="1"/>
        <v>2626</v>
      </c>
      <c r="G46" s="58" t="s">
        <v>289</v>
      </c>
      <c r="H46" s="58" t="s">
        <v>285</v>
      </c>
      <c r="I46" s="72">
        <v>0.341739</v>
      </c>
    </row>
    <row r="47">
      <c r="A47" s="66" t="s">
        <v>292</v>
      </c>
      <c r="B47" s="58">
        <v>816925.0</v>
      </c>
      <c r="C47" s="58">
        <v>629031.0</v>
      </c>
      <c r="D47" s="58">
        <v>2422.0</v>
      </c>
      <c r="E47" s="58">
        <v>2058.0</v>
      </c>
      <c r="F47" s="58">
        <f t="shared" si="1"/>
        <v>2422</v>
      </c>
      <c r="G47" s="58" t="s">
        <v>289</v>
      </c>
      <c r="H47" s="58" t="s">
        <v>293</v>
      </c>
      <c r="I47" s="72">
        <v>0.3649</v>
      </c>
    </row>
    <row r="48">
      <c r="A48" s="66">
        <v>44525.0</v>
      </c>
      <c r="B48" s="58">
        <v>761992.0</v>
      </c>
      <c r="C48" s="58">
        <v>598714.0</v>
      </c>
      <c r="D48" s="58">
        <v>2590.0</v>
      </c>
      <c r="E48" s="58">
        <v>2043.0000000000002</v>
      </c>
      <c r="F48" s="58">
        <f t="shared" si="1"/>
        <v>2590</v>
      </c>
      <c r="G48" s="58" t="s">
        <v>289</v>
      </c>
      <c r="H48" s="58" t="s">
        <v>294</v>
      </c>
      <c r="I48" s="72">
        <v>0.369813</v>
      </c>
    </row>
    <row r="49">
      <c r="A49" s="68" t="s">
        <v>295</v>
      </c>
      <c r="B49" s="58">
        <v>660648.0</v>
      </c>
      <c r="C49" s="58">
        <v>517072.0</v>
      </c>
      <c r="D49" s="58">
        <v>2078.0</v>
      </c>
      <c r="E49" s="58">
        <v>1612.0</v>
      </c>
      <c r="F49" s="58">
        <f t="shared" si="1"/>
        <v>2078</v>
      </c>
      <c r="G49" s="58" t="s">
        <v>289</v>
      </c>
      <c r="H49" s="58" t="s">
        <v>294</v>
      </c>
      <c r="I49" s="72">
        <v>0.345433</v>
      </c>
    </row>
    <row r="50">
      <c r="B50" s="74"/>
      <c r="C50" s="74"/>
      <c r="D50" s="74"/>
      <c r="E50" s="74"/>
      <c r="F50" s="74"/>
      <c r="I50" s="75"/>
    </row>
    <row r="51">
      <c r="B51" s="74"/>
      <c r="C51" s="74"/>
      <c r="D51" s="74"/>
      <c r="E51" s="74"/>
      <c r="F51" s="74"/>
      <c r="I51" s="75"/>
    </row>
    <row r="52">
      <c r="B52" s="74"/>
      <c r="C52" s="74"/>
      <c r="D52" s="74"/>
      <c r="E52" s="74"/>
      <c r="F52" s="74"/>
      <c r="I52" s="75"/>
    </row>
    <row r="53">
      <c r="B53" s="74"/>
      <c r="C53" s="74"/>
      <c r="D53" s="74"/>
      <c r="E53" s="74"/>
      <c r="F53" s="74"/>
      <c r="I53" s="75"/>
    </row>
    <row r="54">
      <c r="B54" s="74"/>
      <c r="C54" s="74"/>
      <c r="D54" s="74"/>
      <c r="E54" s="74"/>
      <c r="F54" s="74"/>
      <c r="I54" s="75"/>
    </row>
    <row r="55">
      <c r="B55" s="74"/>
      <c r="C55" s="74"/>
      <c r="D55" s="74"/>
      <c r="E55" s="74"/>
      <c r="F55" s="74"/>
      <c r="I55" s="75"/>
    </row>
    <row r="56">
      <c r="B56" s="74"/>
      <c r="C56" s="74"/>
      <c r="D56" s="74"/>
      <c r="E56" s="74"/>
      <c r="F56" s="74"/>
      <c r="I56" s="75"/>
    </row>
    <row r="57">
      <c r="B57" s="74"/>
      <c r="C57" s="74"/>
      <c r="D57" s="74"/>
      <c r="E57" s="74"/>
      <c r="F57" s="74"/>
      <c r="I57" s="75"/>
    </row>
    <row r="58">
      <c r="B58" s="74"/>
      <c r="C58" s="74"/>
      <c r="D58" s="74"/>
      <c r="E58" s="74"/>
      <c r="F58" s="74"/>
      <c r="I58" s="75"/>
    </row>
    <row r="59">
      <c r="B59" s="74"/>
      <c r="C59" s="74"/>
      <c r="D59" s="74"/>
      <c r="E59" s="74"/>
      <c r="F59" s="74"/>
      <c r="I59" s="75"/>
    </row>
    <row r="60">
      <c r="B60" s="74"/>
      <c r="C60" s="74"/>
      <c r="D60" s="74"/>
      <c r="E60" s="74"/>
      <c r="F60" s="74"/>
      <c r="I60" s="75"/>
    </row>
    <row r="61">
      <c r="B61" s="74"/>
      <c r="C61" s="74"/>
      <c r="D61" s="74"/>
      <c r="E61" s="74"/>
      <c r="F61" s="74"/>
      <c r="I61" s="75"/>
    </row>
    <row r="62">
      <c r="B62" s="74"/>
      <c r="C62" s="74"/>
      <c r="D62" s="74"/>
      <c r="E62" s="74"/>
      <c r="F62" s="74"/>
      <c r="I62" s="75"/>
    </row>
    <row r="63">
      <c r="B63" s="74"/>
      <c r="C63" s="74"/>
      <c r="D63" s="74"/>
      <c r="E63" s="74"/>
      <c r="F63" s="74"/>
      <c r="I63" s="75"/>
    </row>
    <row r="64">
      <c r="B64" s="74"/>
      <c r="C64" s="74"/>
      <c r="D64" s="74"/>
      <c r="E64" s="74"/>
      <c r="F64" s="74"/>
      <c r="I64" s="75"/>
    </row>
    <row r="65">
      <c r="B65" s="74"/>
      <c r="C65" s="74"/>
      <c r="D65" s="74"/>
      <c r="E65" s="74"/>
      <c r="F65" s="74"/>
      <c r="I65" s="75"/>
    </row>
    <row r="66">
      <c r="B66" s="74"/>
      <c r="C66" s="74"/>
      <c r="D66" s="74"/>
      <c r="E66" s="74"/>
      <c r="F66" s="74"/>
      <c r="I66" s="75"/>
    </row>
    <row r="67">
      <c r="B67" s="74"/>
      <c r="C67" s="74"/>
      <c r="D67" s="74"/>
      <c r="E67" s="74"/>
      <c r="F67" s="74"/>
      <c r="I67" s="75"/>
    </row>
    <row r="68">
      <c r="B68" s="74"/>
      <c r="C68" s="74"/>
      <c r="D68" s="74"/>
      <c r="E68" s="74"/>
      <c r="F68" s="74"/>
      <c r="I68" s="75"/>
    </row>
    <row r="69">
      <c r="B69" s="74"/>
      <c r="C69" s="74"/>
      <c r="D69" s="74"/>
      <c r="E69" s="74"/>
      <c r="F69" s="74"/>
      <c r="I69" s="75"/>
    </row>
    <row r="70">
      <c r="B70" s="74"/>
      <c r="C70" s="74"/>
      <c r="D70" s="74"/>
      <c r="E70" s="74"/>
      <c r="F70" s="74"/>
      <c r="I70" s="75"/>
    </row>
    <row r="71">
      <c r="B71" s="74"/>
      <c r="C71" s="74"/>
      <c r="D71" s="74"/>
      <c r="E71" s="74"/>
      <c r="F71" s="74"/>
      <c r="I71" s="75"/>
    </row>
    <row r="72">
      <c r="B72" s="74"/>
      <c r="C72" s="74"/>
      <c r="D72" s="74"/>
      <c r="E72" s="74"/>
      <c r="F72" s="74"/>
      <c r="I72" s="75"/>
    </row>
    <row r="73">
      <c r="B73" s="74"/>
      <c r="C73" s="74"/>
      <c r="D73" s="74"/>
      <c r="E73" s="74"/>
      <c r="F73" s="74"/>
      <c r="I73" s="75"/>
    </row>
    <row r="74">
      <c r="B74" s="74"/>
      <c r="C74" s="74"/>
      <c r="D74" s="74"/>
      <c r="E74" s="74"/>
      <c r="F74" s="74"/>
      <c r="I74" s="75"/>
    </row>
    <row r="75">
      <c r="B75" s="74"/>
      <c r="C75" s="74"/>
      <c r="D75" s="74"/>
      <c r="E75" s="74"/>
      <c r="F75" s="74"/>
      <c r="I75" s="75"/>
    </row>
    <row r="76">
      <c r="B76" s="74"/>
      <c r="C76" s="74"/>
      <c r="D76" s="74"/>
      <c r="E76" s="74"/>
      <c r="F76" s="74"/>
      <c r="I76" s="75"/>
    </row>
    <row r="77">
      <c r="B77" s="74"/>
      <c r="C77" s="74"/>
      <c r="D77" s="74"/>
      <c r="E77" s="74"/>
      <c r="F77" s="74"/>
      <c r="I77" s="75"/>
    </row>
    <row r="78">
      <c r="B78" s="74"/>
      <c r="C78" s="74"/>
      <c r="D78" s="74"/>
      <c r="E78" s="74"/>
      <c r="F78" s="74"/>
      <c r="I78" s="75"/>
    </row>
    <row r="79">
      <c r="B79" s="74"/>
      <c r="C79" s="74"/>
      <c r="D79" s="74"/>
      <c r="E79" s="74"/>
      <c r="F79" s="74"/>
      <c r="I79" s="75"/>
    </row>
    <row r="80">
      <c r="B80" s="74"/>
      <c r="C80" s="74"/>
      <c r="D80" s="74"/>
      <c r="E80" s="74"/>
      <c r="F80" s="74"/>
      <c r="I80" s="75"/>
    </row>
    <row r="81">
      <c r="B81" s="74"/>
      <c r="C81" s="74"/>
      <c r="D81" s="74"/>
      <c r="E81" s="74"/>
      <c r="F81" s="74"/>
      <c r="I81" s="75"/>
    </row>
    <row r="82">
      <c r="B82" s="74"/>
      <c r="C82" s="74"/>
      <c r="D82" s="74"/>
      <c r="E82" s="74"/>
      <c r="F82" s="74"/>
      <c r="I82" s="75"/>
    </row>
    <row r="83">
      <c r="B83" s="74"/>
      <c r="C83" s="74"/>
      <c r="D83" s="74"/>
      <c r="E83" s="74"/>
      <c r="F83" s="74"/>
      <c r="I83" s="75"/>
    </row>
    <row r="84">
      <c r="B84" s="74"/>
      <c r="C84" s="74"/>
      <c r="D84" s="74"/>
      <c r="E84" s="74"/>
      <c r="F84" s="74"/>
      <c r="I84" s="75"/>
    </row>
    <row r="85">
      <c r="B85" s="74"/>
      <c r="C85" s="74"/>
      <c r="D85" s="74"/>
      <c r="E85" s="74"/>
      <c r="F85" s="74"/>
      <c r="I85" s="75"/>
    </row>
    <row r="86">
      <c r="B86" s="74"/>
      <c r="C86" s="74"/>
      <c r="D86" s="74"/>
      <c r="E86" s="74"/>
      <c r="F86" s="74"/>
      <c r="I86" s="75"/>
    </row>
    <row r="87">
      <c r="B87" s="74"/>
      <c r="C87" s="74"/>
      <c r="D87" s="74"/>
      <c r="E87" s="74"/>
      <c r="F87" s="74"/>
      <c r="I87" s="75"/>
    </row>
    <row r="88">
      <c r="B88" s="74"/>
      <c r="C88" s="74"/>
      <c r="D88" s="74"/>
      <c r="E88" s="74"/>
      <c r="F88" s="74"/>
      <c r="I88" s="75"/>
    </row>
    <row r="89">
      <c r="B89" s="74"/>
      <c r="C89" s="74"/>
      <c r="D89" s="74"/>
      <c r="E89" s="74"/>
      <c r="F89" s="74"/>
      <c r="I89" s="75"/>
    </row>
    <row r="90">
      <c r="B90" s="74"/>
      <c r="C90" s="74"/>
      <c r="D90" s="74"/>
      <c r="E90" s="74"/>
      <c r="F90" s="74"/>
      <c r="I90" s="75"/>
    </row>
    <row r="91">
      <c r="B91" s="74"/>
      <c r="C91" s="74"/>
      <c r="D91" s="74"/>
      <c r="E91" s="74"/>
      <c r="F91" s="74"/>
      <c r="I91" s="75"/>
    </row>
    <row r="92">
      <c r="B92" s="74"/>
      <c r="C92" s="74"/>
      <c r="D92" s="74"/>
      <c r="E92" s="74"/>
      <c r="F92" s="74"/>
      <c r="I92" s="75"/>
    </row>
    <row r="93">
      <c r="B93" s="74"/>
      <c r="C93" s="74"/>
      <c r="D93" s="74"/>
      <c r="E93" s="74"/>
      <c r="F93" s="74"/>
      <c r="I93" s="75"/>
    </row>
    <row r="94">
      <c r="B94" s="74"/>
      <c r="C94" s="74"/>
      <c r="D94" s="74"/>
      <c r="E94" s="74"/>
      <c r="F94" s="74"/>
      <c r="I94" s="75"/>
    </row>
    <row r="95">
      <c r="B95" s="74"/>
      <c r="C95" s="74"/>
      <c r="D95" s="74"/>
      <c r="E95" s="74"/>
      <c r="F95" s="74"/>
      <c r="I95" s="75"/>
    </row>
    <row r="96">
      <c r="B96" s="74"/>
      <c r="C96" s="74"/>
      <c r="D96" s="74"/>
      <c r="E96" s="74"/>
      <c r="F96" s="74"/>
      <c r="I96" s="75"/>
    </row>
    <row r="97">
      <c r="B97" s="74"/>
      <c r="C97" s="74"/>
      <c r="D97" s="74"/>
      <c r="E97" s="74"/>
      <c r="F97" s="74"/>
      <c r="I97" s="75"/>
    </row>
    <row r="98">
      <c r="B98" s="74"/>
      <c r="C98" s="74"/>
      <c r="D98" s="74"/>
      <c r="E98" s="74"/>
      <c r="F98" s="74"/>
      <c r="I98" s="75"/>
    </row>
    <row r="99">
      <c r="B99" s="74"/>
      <c r="C99" s="74"/>
      <c r="D99" s="74"/>
      <c r="E99" s="74"/>
      <c r="F99" s="74"/>
      <c r="I99" s="75"/>
    </row>
    <row r="100">
      <c r="B100" s="74"/>
      <c r="C100" s="74"/>
      <c r="D100" s="74"/>
      <c r="E100" s="74"/>
      <c r="F100" s="74"/>
      <c r="I100" s="75"/>
    </row>
    <row r="101">
      <c r="B101" s="74"/>
      <c r="C101" s="74"/>
      <c r="D101" s="74"/>
      <c r="E101" s="74"/>
      <c r="F101" s="74"/>
      <c r="I101" s="75"/>
    </row>
    <row r="102">
      <c r="B102" s="74"/>
      <c r="C102" s="74"/>
      <c r="D102" s="74"/>
      <c r="E102" s="74"/>
      <c r="F102" s="74"/>
      <c r="I102" s="75"/>
    </row>
    <row r="103">
      <c r="B103" s="74"/>
      <c r="C103" s="74"/>
      <c r="D103" s="74"/>
      <c r="E103" s="74"/>
      <c r="F103" s="74"/>
      <c r="I103" s="75"/>
    </row>
    <row r="104">
      <c r="B104" s="74"/>
      <c r="C104" s="74"/>
      <c r="D104" s="74"/>
      <c r="E104" s="74"/>
      <c r="F104" s="74"/>
      <c r="I104" s="75"/>
    </row>
    <row r="105">
      <c r="B105" s="74"/>
      <c r="C105" s="74"/>
      <c r="D105" s="74"/>
      <c r="E105" s="74"/>
      <c r="F105" s="74"/>
      <c r="I105" s="75"/>
    </row>
    <row r="106">
      <c r="B106" s="74"/>
      <c r="C106" s="74"/>
      <c r="D106" s="74"/>
      <c r="E106" s="74"/>
      <c r="F106" s="74"/>
      <c r="I106" s="75"/>
    </row>
    <row r="107">
      <c r="B107" s="74"/>
      <c r="C107" s="74"/>
      <c r="D107" s="74"/>
      <c r="E107" s="74"/>
      <c r="F107" s="74"/>
      <c r="I107" s="75"/>
    </row>
    <row r="108">
      <c r="B108" s="74"/>
      <c r="C108" s="74"/>
      <c r="D108" s="74"/>
      <c r="E108" s="74"/>
      <c r="F108" s="74"/>
      <c r="I108" s="75"/>
    </row>
    <row r="109">
      <c r="B109" s="74"/>
      <c r="C109" s="74"/>
      <c r="D109" s="74"/>
      <c r="E109" s="74"/>
      <c r="F109" s="74"/>
      <c r="I109" s="75"/>
    </row>
    <row r="110">
      <c r="B110" s="74"/>
      <c r="C110" s="74"/>
      <c r="D110" s="74"/>
      <c r="E110" s="74"/>
      <c r="F110" s="74"/>
      <c r="I110" s="75"/>
    </row>
    <row r="111">
      <c r="B111" s="74"/>
      <c r="C111" s="74"/>
      <c r="D111" s="74"/>
      <c r="E111" s="74"/>
      <c r="F111" s="74"/>
      <c r="I111" s="75"/>
    </row>
    <row r="112">
      <c r="B112" s="74"/>
      <c r="C112" s="74"/>
      <c r="D112" s="74"/>
      <c r="E112" s="74"/>
      <c r="F112" s="74"/>
      <c r="I112" s="75"/>
    </row>
    <row r="113">
      <c r="B113" s="74"/>
      <c r="C113" s="74"/>
      <c r="D113" s="74"/>
      <c r="E113" s="74"/>
      <c r="F113" s="74"/>
      <c r="I113" s="75"/>
    </row>
    <row r="114">
      <c r="B114" s="74"/>
      <c r="C114" s="74"/>
      <c r="D114" s="74"/>
      <c r="E114" s="74"/>
      <c r="F114" s="74"/>
      <c r="I114" s="75"/>
    </row>
    <row r="115">
      <c r="B115" s="74"/>
      <c r="C115" s="74"/>
      <c r="D115" s="74"/>
      <c r="E115" s="74"/>
      <c r="F115" s="74"/>
      <c r="I115" s="75"/>
    </row>
    <row r="116">
      <c r="B116" s="74"/>
      <c r="C116" s="74"/>
      <c r="D116" s="74"/>
      <c r="E116" s="74"/>
      <c r="F116" s="74"/>
      <c r="I116" s="75"/>
    </row>
    <row r="117">
      <c r="B117" s="74"/>
      <c r="C117" s="74"/>
      <c r="D117" s="74"/>
      <c r="E117" s="74"/>
      <c r="F117" s="74"/>
      <c r="I117" s="75"/>
    </row>
    <row r="118">
      <c r="B118" s="74"/>
      <c r="C118" s="74"/>
      <c r="D118" s="74"/>
      <c r="E118" s="74"/>
      <c r="F118" s="74"/>
      <c r="I118" s="75"/>
    </row>
    <row r="119">
      <c r="B119" s="74"/>
      <c r="C119" s="74"/>
      <c r="D119" s="74"/>
      <c r="E119" s="74"/>
      <c r="F119" s="74"/>
      <c r="I119" s="75"/>
    </row>
    <row r="120">
      <c r="B120" s="74"/>
      <c r="C120" s="74"/>
      <c r="D120" s="74"/>
      <c r="E120" s="74"/>
      <c r="F120" s="74"/>
      <c r="I120" s="75"/>
    </row>
    <row r="121">
      <c r="B121" s="74"/>
      <c r="C121" s="74"/>
      <c r="D121" s="74"/>
      <c r="E121" s="74"/>
      <c r="F121" s="74"/>
      <c r="I121" s="75"/>
    </row>
    <row r="122">
      <c r="B122" s="74"/>
      <c r="C122" s="74"/>
      <c r="D122" s="74"/>
      <c r="E122" s="74"/>
      <c r="F122" s="74"/>
      <c r="I122" s="75"/>
    </row>
    <row r="123">
      <c r="B123" s="74"/>
      <c r="C123" s="74"/>
      <c r="D123" s="74"/>
      <c r="E123" s="74"/>
      <c r="F123" s="74"/>
      <c r="I123" s="75"/>
    </row>
    <row r="124">
      <c r="B124" s="74"/>
      <c r="C124" s="74"/>
      <c r="D124" s="74"/>
      <c r="E124" s="74"/>
      <c r="F124" s="74"/>
      <c r="I124" s="75"/>
    </row>
    <row r="125">
      <c r="B125" s="74"/>
      <c r="C125" s="74"/>
      <c r="D125" s="74"/>
      <c r="E125" s="74"/>
      <c r="F125" s="74"/>
      <c r="I125" s="75"/>
    </row>
    <row r="126">
      <c r="B126" s="74"/>
      <c r="C126" s="74"/>
      <c r="D126" s="74"/>
      <c r="E126" s="74"/>
      <c r="F126" s="74"/>
      <c r="I126" s="75"/>
    </row>
    <row r="127">
      <c r="B127" s="74"/>
      <c r="C127" s="74"/>
      <c r="D127" s="74"/>
      <c r="E127" s="74"/>
      <c r="F127" s="74"/>
      <c r="I127" s="75"/>
    </row>
    <row r="128">
      <c r="B128" s="74"/>
      <c r="C128" s="74"/>
      <c r="D128" s="74"/>
      <c r="E128" s="74"/>
      <c r="F128" s="74"/>
      <c r="I128" s="75"/>
    </row>
    <row r="129">
      <c r="B129" s="74"/>
      <c r="C129" s="74"/>
      <c r="D129" s="74"/>
      <c r="E129" s="74"/>
      <c r="F129" s="74"/>
      <c r="I129" s="75"/>
    </row>
    <row r="130">
      <c r="B130" s="74"/>
      <c r="C130" s="74"/>
      <c r="D130" s="74"/>
      <c r="E130" s="74"/>
      <c r="F130" s="74"/>
      <c r="I130" s="75"/>
    </row>
    <row r="131">
      <c r="B131" s="74"/>
      <c r="C131" s="74"/>
      <c r="D131" s="74"/>
      <c r="E131" s="74"/>
      <c r="F131" s="74"/>
      <c r="I131" s="75"/>
    </row>
    <row r="132">
      <c r="B132" s="74"/>
      <c r="C132" s="74"/>
      <c r="D132" s="74"/>
      <c r="E132" s="74"/>
      <c r="F132" s="74"/>
      <c r="I132" s="75"/>
    </row>
    <row r="133">
      <c r="B133" s="74"/>
      <c r="C133" s="74"/>
      <c r="D133" s="74"/>
      <c r="E133" s="74"/>
      <c r="F133" s="74"/>
      <c r="I133" s="75"/>
    </row>
    <row r="134">
      <c r="B134" s="74"/>
      <c r="C134" s="74"/>
      <c r="D134" s="74"/>
      <c r="E134" s="74"/>
      <c r="F134" s="74"/>
      <c r="I134" s="75"/>
    </row>
    <row r="135">
      <c r="B135" s="74"/>
      <c r="C135" s="74"/>
      <c r="D135" s="74"/>
      <c r="E135" s="74"/>
      <c r="F135" s="74"/>
      <c r="I135" s="75"/>
    </row>
    <row r="136">
      <c r="B136" s="74"/>
      <c r="C136" s="74"/>
      <c r="D136" s="74"/>
      <c r="E136" s="74"/>
      <c r="F136" s="74"/>
      <c r="I136" s="75"/>
    </row>
    <row r="137">
      <c r="B137" s="74"/>
      <c r="C137" s="74"/>
      <c r="D137" s="74"/>
      <c r="E137" s="74"/>
      <c r="F137" s="74"/>
      <c r="I137" s="75"/>
    </row>
    <row r="138">
      <c r="B138" s="74"/>
      <c r="C138" s="74"/>
      <c r="D138" s="74"/>
      <c r="E138" s="74"/>
      <c r="F138" s="74"/>
      <c r="I138" s="75"/>
    </row>
    <row r="139">
      <c r="B139" s="74"/>
      <c r="C139" s="74"/>
      <c r="D139" s="74"/>
      <c r="E139" s="74"/>
      <c r="F139" s="74"/>
      <c r="I139" s="75"/>
    </row>
    <row r="140">
      <c r="B140" s="74"/>
      <c r="C140" s="74"/>
      <c r="D140" s="74"/>
      <c r="E140" s="74"/>
      <c r="F140" s="74"/>
      <c r="I140" s="75"/>
    </row>
    <row r="141">
      <c r="B141" s="74"/>
      <c r="C141" s="74"/>
      <c r="D141" s="74"/>
      <c r="E141" s="74"/>
      <c r="F141" s="74"/>
      <c r="I141" s="75"/>
    </row>
    <row r="142">
      <c r="B142" s="74"/>
      <c r="C142" s="74"/>
      <c r="D142" s="74"/>
      <c r="E142" s="74"/>
      <c r="F142" s="74"/>
      <c r="I142" s="75"/>
    </row>
    <row r="143">
      <c r="B143" s="74"/>
      <c r="C143" s="74"/>
      <c r="D143" s="74"/>
      <c r="E143" s="74"/>
      <c r="F143" s="74"/>
      <c r="I143" s="75"/>
    </row>
    <row r="144">
      <c r="B144" s="74"/>
      <c r="C144" s="74"/>
      <c r="D144" s="74"/>
      <c r="E144" s="74"/>
      <c r="F144" s="74"/>
      <c r="I144" s="75"/>
    </row>
    <row r="145">
      <c r="B145" s="74"/>
      <c r="C145" s="74"/>
      <c r="D145" s="74"/>
      <c r="E145" s="74"/>
      <c r="F145" s="74"/>
      <c r="I145" s="75"/>
    </row>
    <row r="146">
      <c r="B146" s="74"/>
      <c r="C146" s="74"/>
      <c r="D146" s="74"/>
      <c r="E146" s="74"/>
      <c r="F146" s="74"/>
      <c r="I146" s="75"/>
    </row>
    <row r="147">
      <c r="B147" s="74"/>
      <c r="C147" s="74"/>
      <c r="D147" s="74"/>
      <c r="E147" s="74"/>
      <c r="F147" s="74"/>
      <c r="I147" s="75"/>
    </row>
    <row r="148">
      <c r="B148" s="74"/>
      <c r="C148" s="74"/>
      <c r="D148" s="74"/>
      <c r="E148" s="74"/>
      <c r="F148" s="74"/>
      <c r="I148" s="75"/>
    </row>
    <row r="149">
      <c r="B149" s="74"/>
      <c r="C149" s="74"/>
      <c r="D149" s="74"/>
      <c r="E149" s="74"/>
      <c r="F149" s="74"/>
      <c r="I149" s="75"/>
    </row>
    <row r="150">
      <c r="B150" s="74"/>
      <c r="C150" s="74"/>
      <c r="D150" s="74"/>
      <c r="E150" s="74"/>
      <c r="F150" s="74"/>
      <c r="I150" s="75"/>
    </row>
    <row r="151">
      <c r="B151" s="74"/>
      <c r="C151" s="74"/>
      <c r="D151" s="74"/>
      <c r="E151" s="74"/>
      <c r="F151" s="74"/>
      <c r="I151" s="75"/>
    </row>
    <row r="152">
      <c r="B152" s="74"/>
      <c r="C152" s="74"/>
      <c r="D152" s="74"/>
      <c r="E152" s="74"/>
      <c r="F152" s="74"/>
      <c r="I152" s="75"/>
    </row>
    <row r="153">
      <c r="B153" s="74"/>
      <c r="C153" s="74"/>
      <c r="D153" s="74"/>
      <c r="E153" s="74"/>
      <c r="F153" s="74"/>
      <c r="I153" s="75"/>
    </row>
    <row r="154">
      <c r="B154" s="74"/>
      <c r="C154" s="74"/>
      <c r="D154" s="74"/>
      <c r="E154" s="74"/>
      <c r="F154" s="74"/>
      <c r="I154" s="75"/>
    </row>
    <row r="155">
      <c r="B155" s="74"/>
      <c r="C155" s="74"/>
      <c r="D155" s="74"/>
      <c r="E155" s="74"/>
      <c r="F155" s="74"/>
      <c r="I155" s="75"/>
    </row>
    <row r="156">
      <c r="B156" s="74"/>
      <c r="C156" s="74"/>
      <c r="D156" s="74"/>
      <c r="E156" s="74"/>
      <c r="F156" s="74"/>
      <c r="I156" s="75"/>
    </row>
    <row r="157">
      <c r="B157" s="74"/>
      <c r="C157" s="74"/>
      <c r="D157" s="74"/>
      <c r="E157" s="74"/>
      <c r="F157" s="74"/>
      <c r="I157" s="75"/>
    </row>
    <row r="158">
      <c r="B158" s="74"/>
      <c r="C158" s="74"/>
      <c r="D158" s="74"/>
      <c r="E158" s="74"/>
      <c r="F158" s="74"/>
      <c r="I158" s="75"/>
    </row>
    <row r="159">
      <c r="B159" s="74"/>
      <c r="C159" s="74"/>
      <c r="D159" s="74"/>
      <c r="E159" s="74"/>
      <c r="F159" s="74"/>
      <c r="I159" s="75"/>
    </row>
    <row r="160">
      <c r="B160" s="74"/>
      <c r="C160" s="74"/>
      <c r="D160" s="74"/>
      <c r="E160" s="74"/>
      <c r="F160" s="74"/>
      <c r="I160" s="75"/>
    </row>
    <row r="161">
      <c r="B161" s="74"/>
      <c r="C161" s="74"/>
      <c r="D161" s="74"/>
      <c r="E161" s="74"/>
      <c r="F161" s="74"/>
      <c r="I161" s="75"/>
    </row>
    <row r="162">
      <c r="B162" s="74"/>
      <c r="C162" s="74"/>
      <c r="D162" s="74"/>
      <c r="E162" s="74"/>
      <c r="F162" s="74"/>
      <c r="I162" s="75"/>
    </row>
    <row r="163">
      <c r="B163" s="74"/>
      <c r="C163" s="74"/>
      <c r="D163" s="74"/>
      <c r="E163" s="74"/>
      <c r="F163" s="74"/>
      <c r="I163" s="75"/>
    </row>
    <row r="164">
      <c r="B164" s="74"/>
      <c r="C164" s="74"/>
      <c r="D164" s="74"/>
      <c r="E164" s="74"/>
      <c r="F164" s="74"/>
      <c r="I164" s="75"/>
    </row>
    <row r="165">
      <c r="B165" s="74"/>
      <c r="C165" s="74"/>
      <c r="D165" s="74"/>
      <c r="E165" s="74"/>
      <c r="F165" s="74"/>
      <c r="I165" s="75"/>
    </row>
    <row r="166">
      <c r="B166" s="74"/>
      <c r="C166" s="74"/>
      <c r="D166" s="74"/>
      <c r="E166" s="74"/>
      <c r="F166" s="74"/>
      <c r="I166" s="75"/>
    </row>
    <row r="167">
      <c r="B167" s="74"/>
      <c r="C167" s="74"/>
      <c r="D167" s="74"/>
      <c r="E167" s="74"/>
      <c r="F167" s="74"/>
      <c r="I167" s="75"/>
    </row>
    <row r="168">
      <c r="B168" s="74"/>
      <c r="C168" s="74"/>
      <c r="D168" s="74"/>
      <c r="E168" s="74"/>
      <c r="F168" s="74"/>
      <c r="I168" s="75"/>
    </row>
    <row r="169">
      <c r="B169" s="74"/>
      <c r="C169" s="74"/>
      <c r="D169" s="74"/>
      <c r="E169" s="74"/>
      <c r="F169" s="74"/>
      <c r="I169" s="75"/>
    </row>
    <row r="170">
      <c r="B170" s="74"/>
      <c r="C170" s="74"/>
      <c r="D170" s="74"/>
      <c r="E170" s="74"/>
      <c r="F170" s="74"/>
      <c r="I170" s="75"/>
    </row>
    <row r="171">
      <c r="B171" s="74"/>
      <c r="C171" s="74"/>
      <c r="D171" s="74"/>
      <c r="E171" s="74"/>
      <c r="F171" s="74"/>
      <c r="I171" s="75"/>
    </row>
    <row r="172">
      <c r="B172" s="74"/>
      <c r="C172" s="74"/>
      <c r="D172" s="74"/>
      <c r="E172" s="74"/>
      <c r="F172" s="74"/>
      <c r="I172" s="75"/>
    </row>
    <row r="173">
      <c r="B173" s="74"/>
      <c r="C173" s="74"/>
      <c r="D173" s="74"/>
      <c r="E173" s="74"/>
      <c r="F173" s="74"/>
      <c r="I173" s="75"/>
    </row>
    <row r="174">
      <c r="B174" s="74"/>
      <c r="C174" s="74"/>
      <c r="D174" s="74"/>
      <c r="E174" s="74"/>
      <c r="F174" s="74"/>
      <c r="I174" s="75"/>
    </row>
    <row r="175">
      <c r="B175" s="74"/>
      <c r="C175" s="74"/>
      <c r="D175" s="74"/>
      <c r="E175" s="74"/>
      <c r="F175" s="74"/>
      <c r="I175" s="75"/>
    </row>
    <row r="176">
      <c r="B176" s="74"/>
      <c r="C176" s="74"/>
      <c r="D176" s="74"/>
      <c r="E176" s="74"/>
      <c r="F176" s="74"/>
      <c r="I176" s="75"/>
    </row>
    <row r="177">
      <c r="B177" s="74"/>
      <c r="C177" s="74"/>
      <c r="D177" s="74"/>
      <c r="E177" s="74"/>
      <c r="F177" s="74"/>
      <c r="I177" s="75"/>
    </row>
    <row r="178">
      <c r="B178" s="74"/>
      <c r="C178" s="74"/>
      <c r="D178" s="74"/>
      <c r="E178" s="74"/>
      <c r="F178" s="74"/>
      <c r="I178" s="75"/>
    </row>
    <row r="179">
      <c r="B179" s="74"/>
      <c r="C179" s="74"/>
      <c r="D179" s="74"/>
      <c r="E179" s="74"/>
      <c r="F179" s="74"/>
      <c r="I179" s="75"/>
    </row>
    <row r="180">
      <c r="B180" s="74"/>
      <c r="C180" s="74"/>
      <c r="D180" s="74"/>
      <c r="E180" s="74"/>
      <c r="F180" s="74"/>
      <c r="I180" s="75"/>
    </row>
    <row r="181">
      <c r="B181" s="74"/>
      <c r="C181" s="74"/>
      <c r="D181" s="74"/>
      <c r="E181" s="74"/>
      <c r="F181" s="74"/>
      <c r="I181" s="75"/>
    </row>
    <row r="182">
      <c r="B182" s="74"/>
      <c r="C182" s="74"/>
      <c r="D182" s="74"/>
      <c r="E182" s="74"/>
      <c r="F182" s="74"/>
      <c r="I182" s="75"/>
    </row>
    <row r="183">
      <c r="B183" s="74"/>
      <c r="C183" s="74"/>
      <c r="D183" s="74"/>
      <c r="E183" s="74"/>
      <c r="F183" s="74"/>
      <c r="I183" s="75"/>
    </row>
    <row r="184">
      <c r="B184" s="74"/>
      <c r="C184" s="74"/>
      <c r="D184" s="74"/>
      <c r="E184" s="74"/>
      <c r="F184" s="74"/>
      <c r="I184" s="75"/>
    </row>
    <row r="185">
      <c r="B185" s="74"/>
      <c r="C185" s="74"/>
      <c r="D185" s="74"/>
      <c r="E185" s="74"/>
      <c r="F185" s="74"/>
      <c r="I185" s="75"/>
    </row>
    <row r="186">
      <c r="B186" s="74"/>
      <c r="C186" s="74"/>
      <c r="D186" s="74"/>
      <c r="E186" s="74"/>
      <c r="F186" s="74"/>
      <c r="I186" s="75"/>
    </row>
    <row r="187">
      <c r="B187" s="74"/>
      <c r="C187" s="74"/>
      <c r="D187" s="74"/>
      <c r="E187" s="74"/>
      <c r="F187" s="74"/>
      <c r="I187" s="75"/>
    </row>
    <row r="188">
      <c r="B188" s="74"/>
      <c r="C188" s="74"/>
      <c r="D188" s="74"/>
      <c r="E188" s="74"/>
      <c r="F188" s="74"/>
      <c r="I188" s="75"/>
    </row>
    <row r="189">
      <c r="B189" s="74"/>
      <c r="C189" s="74"/>
      <c r="D189" s="74"/>
      <c r="E189" s="74"/>
      <c r="F189" s="74"/>
      <c r="I189" s="75"/>
    </row>
    <row r="190">
      <c r="B190" s="74"/>
      <c r="C190" s="74"/>
      <c r="D190" s="74"/>
      <c r="E190" s="74"/>
      <c r="F190" s="74"/>
      <c r="I190" s="75"/>
    </row>
    <row r="191">
      <c r="B191" s="74"/>
      <c r="C191" s="74"/>
      <c r="D191" s="74"/>
      <c r="E191" s="74"/>
      <c r="F191" s="74"/>
      <c r="I191" s="75"/>
    </row>
    <row r="192">
      <c r="B192" s="74"/>
      <c r="C192" s="74"/>
      <c r="D192" s="74"/>
      <c r="E192" s="74"/>
      <c r="F192" s="74"/>
      <c r="I192" s="75"/>
    </row>
    <row r="193">
      <c r="B193" s="74"/>
      <c r="C193" s="74"/>
      <c r="D193" s="74"/>
      <c r="E193" s="74"/>
      <c r="F193" s="74"/>
      <c r="I193" s="75"/>
    </row>
    <row r="194">
      <c r="B194" s="74"/>
      <c r="C194" s="74"/>
      <c r="D194" s="74"/>
      <c r="E194" s="74"/>
      <c r="F194" s="74"/>
      <c r="I194" s="75"/>
    </row>
    <row r="195">
      <c r="B195" s="74"/>
      <c r="C195" s="74"/>
      <c r="D195" s="74"/>
      <c r="E195" s="74"/>
      <c r="F195" s="74"/>
      <c r="I195" s="75"/>
    </row>
    <row r="196">
      <c r="B196" s="74"/>
      <c r="C196" s="74"/>
      <c r="D196" s="74"/>
      <c r="E196" s="74"/>
      <c r="F196" s="74"/>
      <c r="I196" s="75"/>
    </row>
    <row r="197">
      <c r="B197" s="74"/>
      <c r="C197" s="74"/>
      <c r="D197" s="74"/>
      <c r="E197" s="74"/>
      <c r="F197" s="74"/>
      <c r="I197" s="75"/>
    </row>
    <row r="198">
      <c r="B198" s="74"/>
      <c r="C198" s="74"/>
      <c r="D198" s="74"/>
      <c r="E198" s="74"/>
      <c r="F198" s="74"/>
      <c r="I198" s="75"/>
    </row>
    <row r="199">
      <c r="B199" s="74"/>
      <c r="C199" s="74"/>
      <c r="D199" s="74"/>
      <c r="E199" s="74"/>
      <c r="F199" s="74"/>
      <c r="I199" s="75"/>
    </row>
    <row r="200">
      <c r="B200" s="74"/>
      <c r="C200" s="74"/>
      <c r="D200" s="74"/>
      <c r="E200" s="74"/>
      <c r="F200" s="74"/>
      <c r="I200" s="75"/>
    </row>
    <row r="201">
      <c r="B201" s="74"/>
      <c r="C201" s="74"/>
      <c r="D201" s="74"/>
      <c r="E201" s="74"/>
      <c r="F201" s="74"/>
      <c r="I201" s="75"/>
    </row>
    <row r="202">
      <c r="B202" s="74"/>
      <c r="C202" s="74"/>
      <c r="D202" s="74"/>
      <c r="E202" s="74"/>
      <c r="F202" s="74"/>
      <c r="I202" s="75"/>
    </row>
    <row r="203">
      <c r="B203" s="74"/>
      <c r="C203" s="74"/>
      <c r="D203" s="74"/>
      <c r="E203" s="74"/>
      <c r="F203" s="74"/>
      <c r="I203" s="75"/>
    </row>
    <row r="204">
      <c r="B204" s="74"/>
      <c r="C204" s="74"/>
      <c r="D204" s="74"/>
      <c r="E204" s="74"/>
      <c r="F204" s="74"/>
      <c r="I204" s="75"/>
    </row>
    <row r="205">
      <c r="B205" s="74"/>
      <c r="C205" s="74"/>
      <c r="D205" s="74"/>
      <c r="E205" s="74"/>
      <c r="F205" s="74"/>
      <c r="I205" s="75"/>
    </row>
    <row r="206">
      <c r="B206" s="74"/>
      <c r="C206" s="74"/>
      <c r="D206" s="74"/>
      <c r="E206" s="74"/>
      <c r="F206" s="74"/>
      <c r="I206" s="75"/>
    </row>
    <row r="207">
      <c r="B207" s="74"/>
      <c r="C207" s="74"/>
      <c r="D207" s="74"/>
      <c r="E207" s="74"/>
      <c r="F207" s="74"/>
      <c r="I207" s="75"/>
    </row>
    <row r="208">
      <c r="B208" s="74"/>
      <c r="C208" s="74"/>
      <c r="D208" s="74"/>
      <c r="E208" s="74"/>
      <c r="F208" s="74"/>
      <c r="I208" s="75"/>
    </row>
    <row r="209">
      <c r="B209" s="74"/>
      <c r="C209" s="74"/>
      <c r="D209" s="74"/>
      <c r="E209" s="74"/>
      <c r="F209" s="74"/>
      <c r="I209" s="75"/>
    </row>
    <row r="210">
      <c r="B210" s="74"/>
      <c r="C210" s="74"/>
      <c r="D210" s="74"/>
      <c r="E210" s="74"/>
      <c r="F210" s="74"/>
      <c r="I210" s="75"/>
    </row>
    <row r="211">
      <c r="B211" s="74"/>
      <c r="C211" s="74"/>
      <c r="D211" s="74"/>
      <c r="E211" s="74"/>
      <c r="F211" s="74"/>
      <c r="I211" s="75"/>
    </row>
    <row r="212">
      <c r="B212" s="74"/>
      <c r="C212" s="74"/>
      <c r="D212" s="74"/>
      <c r="E212" s="74"/>
      <c r="F212" s="74"/>
      <c r="I212" s="75"/>
    </row>
    <row r="213">
      <c r="B213" s="74"/>
      <c r="C213" s="74"/>
      <c r="D213" s="74"/>
      <c r="E213" s="74"/>
      <c r="F213" s="74"/>
      <c r="I213" s="75"/>
    </row>
    <row r="214">
      <c r="B214" s="74"/>
      <c r="C214" s="74"/>
      <c r="D214" s="74"/>
      <c r="E214" s="74"/>
      <c r="F214" s="74"/>
      <c r="I214" s="75"/>
    </row>
    <row r="215">
      <c r="B215" s="74"/>
      <c r="C215" s="74"/>
      <c r="D215" s="74"/>
      <c r="E215" s="74"/>
      <c r="F215" s="74"/>
      <c r="I215" s="75"/>
    </row>
    <row r="216">
      <c r="B216" s="74"/>
      <c r="C216" s="74"/>
      <c r="D216" s="74"/>
      <c r="E216" s="74"/>
      <c r="F216" s="74"/>
      <c r="I216" s="75"/>
    </row>
    <row r="217">
      <c r="B217" s="74"/>
      <c r="C217" s="74"/>
      <c r="D217" s="74"/>
      <c r="E217" s="74"/>
      <c r="F217" s="74"/>
      <c r="I217" s="75"/>
    </row>
    <row r="218">
      <c r="B218" s="74"/>
      <c r="C218" s="74"/>
      <c r="D218" s="74"/>
      <c r="E218" s="74"/>
      <c r="F218" s="74"/>
      <c r="I218" s="75"/>
    </row>
    <row r="219">
      <c r="B219" s="74"/>
      <c r="C219" s="74"/>
      <c r="D219" s="74"/>
      <c r="E219" s="74"/>
      <c r="F219" s="74"/>
      <c r="I219" s="75"/>
    </row>
    <row r="220">
      <c r="B220" s="74"/>
      <c r="C220" s="74"/>
      <c r="D220" s="74"/>
      <c r="E220" s="74"/>
      <c r="F220" s="74"/>
      <c r="I220" s="75"/>
    </row>
    <row r="221">
      <c r="B221" s="74"/>
      <c r="C221" s="74"/>
      <c r="D221" s="74"/>
      <c r="E221" s="74"/>
      <c r="F221" s="74"/>
      <c r="I221" s="75"/>
    </row>
    <row r="222">
      <c r="B222" s="74"/>
      <c r="C222" s="74"/>
      <c r="D222" s="74"/>
      <c r="E222" s="74"/>
      <c r="F222" s="74"/>
      <c r="I222" s="75"/>
    </row>
    <row r="223">
      <c r="B223" s="74"/>
      <c r="C223" s="74"/>
      <c r="D223" s="74"/>
      <c r="E223" s="74"/>
      <c r="F223" s="74"/>
      <c r="I223" s="75"/>
    </row>
    <row r="224">
      <c r="B224" s="74"/>
      <c r="C224" s="74"/>
      <c r="D224" s="74"/>
      <c r="E224" s="74"/>
      <c r="F224" s="74"/>
      <c r="I224" s="75"/>
    </row>
    <row r="225">
      <c r="B225" s="74"/>
      <c r="C225" s="74"/>
      <c r="D225" s="74"/>
      <c r="E225" s="74"/>
      <c r="F225" s="74"/>
      <c r="I225" s="75"/>
    </row>
    <row r="226">
      <c r="B226" s="74"/>
      <c r="C226" s="74"/>
      <c r="D226" s="74"/>
      <c r="E226" s="74"/>
      <c r="F226" s="74"/>
      <c r="I226" s="75"/>
    </row>
    <row r="227">
      <c r="B227" s="74"/>
      <c r="C227" s="74"/>
      <c r="D227" s="74"/>
      <c r="E227" s="74"/>
      <c r="F227" s="74"/>
      <c r="I227" s="75"/>
    </row>
    <row r="228">
      <c r="B228" s="74"/>
      <c r="C228" s="74"/>
      <c r="D228" s="74"/>
      <c r="E228" s="74"/>
      <c r="F228" s="74"/>
      <c r="I228" s="75"/>
    </row>
    <row r="229">
      <c r="B229" s="74"/>
      <c r="C229" s="74"/>
      <c r="D229" s="74"/>
      <c r="E229" s="74"/>
      <c r="F229" s="74"/>
      <c r="I229" s="75"/>
    </row>
    <row r="230">
      <c r="B230" s="74"/>
      <c r="C230" s="74"/>
      <c r="D230" s="74"/>
      <c r="E230" s="74"/>
      <c r="F230" s="74"/>
      <c r="I230" s="75"/>
    </row>
    <row r="231">
      <c r="B231" s="74"/>
      <c r="C231" s="74"/>
      <c r="D231" s="74"/>
      <c r="E231" s="74"/>
      <c r="F231" s="74"/>
      <c r="I231" s="75"/>
    </row>
    <row r="232">
      <c r="B232" s="74"/>
      <c r="C232" s="74"/>
      <c r="D232" s="74"/>
      <c r="E232" s="74"/>
      <c r="F232" s="74"/>
      <c r="I232" s="75"/>
    </row>
    <row r="233">
      <c r="B233" s="74"/>
      <c r="C233" s="74"/>
      <c r="D233" s="74"/>
      <c r="E233" s="74"/>
      <c r="F233" s="74"/>
      <c r="I233" s="75"/>
    </row>
    <row r="234">
      <c r="B234" s="74"/>
      <c r="C234" s="74"/>
      <c r="D234" s="74"/>
      <c r="E234" s="74"/>
      <c r="F234" s="74"/>
      <c r="I234" s="75"/>
    </row>
    <row r="235">
      <c r="B235" s="74"/>
      <c r="C235" s="74"/>
      <c r="D235" s="74"/>
      <c r="E235" s="74"/>
      <c r="F235" s="74"/>
      <c r="I235" s="75"/>
    </row>
    <row r="236">
      <c r="B236" s="74"/>
      <c r="C236" s="74"/>
      <c r="D236" s="74"/>
      <c r="E236" s="74"/>
      <c r="F236" s="74"/>
      <c r="I236" s="75"/>
    </row>
    <row r="237">
      <c r="B237" s="74"/>
      <c r="C237" s="74"/>
      <c r="D237" s="74"/>
      <c r="E237" s="74"/>
      <c r="F237" s="74"/>
      <c r="I237" s="75"/>
    </row>
    <row r="238">
      <c r="B238" s="74"/>
      <c r="C238" s="74"/>
      <c r="D238" s="74"/>
      <c r="E238" s="74"/>
      <c r="F238" s="74"/>
      <c r="I238" s="75"/>
    </row>
    <row r="239">
      <c r="B239" s="74"/>
      <c r="C239" s="74"/>
      <c r="D239" s="74"/>
      <c r="E239" s="74"/>
      <c r="F239" s="74"/>
      <c r="I239" s="75"/>
    </row>
    <row r="240">
      <c r="B240" s="74"/>
      <c r="C240" s="74"/>
      <c r="D240" s="74"/>
      <c r="E240" s="74"/>
      <c r="F240" s="74"/>
      <c r="I240" s="75"/>
    </row>
    <row r="241">
      <c r="B241" s="74"/>
      <c r="C241" s="74"/>
      <c r="D241" s="74"/>
      <c r="E241" s="74"/>
      <c r="F241" s="74"/>
      <c r="I241" s="75"/>
    </row>
    <row r="242">
      <c r="B242" s="74"/>
      <c r="C242" s="74"/>
      <c r="D242" s="74"/>
      <c r="E242" s="74"/>
      <c r="F242" s="74"/>
      <c r="I242" s="75"/>
    </row>
    <row r="243">
      <c r="B243" s="74"/>
      <c r="C243" s="74"/>
      <c r="D243" s="74"/>
      <c r="E243" s="74"/>
      <c r="F243" s="74"/>
      <c r="I243" s="75"/>
    </row>
    <row r="244">
      <c r="B244" s="74"/>
      <c r="C244" s="74"/>
      <c r="D244" s="74"/>
      <c r="E244" s="74"/>
      <c r="F244" s="74"/>
      <c r="I244" s="75"/>
    </row>
    <row r="245">
      <c r="B245" s="74"/>
      <c r="C245" s="74"/>
      <c r="D245" s="74"/>
      <c r="E245" s="74"/>
      <c r="F245" s="74"/>
      <c r="I245" s="75"/>
    </row>
    <row r="246">
      <c r="B246" s="74"/>
      <c r="C246" s="74"/>
      <c r="D246" s="74"/>
      <c r="E246" s="74"/>
      <c r="F246" s="74"/>
      <c r="I246" s="75"/>
    </row>
    <row r="247">
      <c r="B247" s="74"/>
      <c r="C247" s="74"/>
      <c r="D247" s="74"/>
      <c r="E247" s="74"/>
      <c r="F247" s="74"/>
      <c r="I247" s="75"/>
    </row>
    <row r="248">
      <c r="B248" s="74"/>
      <c r="C248" s="74"/>
      <c r="D248" s="74"/>
      <c r="E248" s="74"/>
      <c r="F248" s="74"/>
      <c r="I248" s="75"/>
    </row>
    <row r="249">
      <c r="B249" s="74"/>
      <c r="C249" s="74"/>
      <c r="D249" s="74"/>
      <c r="E249" s="74"/>
      <c r="F249" s="74"/>
      <c r="I249" s="75"/>
    </row>
    <row r="250">
      <c r="B250" s="74"/>
      <c r="C250" s="74"/>
      <c r="D250" s="74"/>
      <c r="E250" s="74"/>
      <c r="F250" s="74"/>
      <c r="I250" s="75"/>
    </row>
    <row r="251">
      <c r="B251" s="74"/>
      <c r="C251" s="74"/>
      <c r="D251" s="74"/>
      <c r="E251" s="74"/>
      <c r="F251" s="74"/>
      <c r="I251" s="75"/>
    </row>
    <row r="252">
      <c r="B252" s="74"/>
      <c r="C252" s="74"/>
      <c r="D252" s="74"/>
      <c r="E252" s="74"/>
      <c r="F252" s="74"/>
      <c r="I252" s="75"/>
    </row>
    <row r="253">
      <c r="B253" s="74"/>
      <c r="C253" s="74"/>
      <c r="D253" s="74"/>
      <c r="E253" s="74"/>
      <c r="F253" s="74"/>
      <c r="I253" s="75"/>
    </row>
    <row r="254">
      <c r="B254" s="74"/>
      <c r="C254" s="74"/>
      <c r="D254" s="74"/>
      <c r="E254" s="74"/>
      <c r="F254" s="74"/>
      <c r="I254" s="75"/>
    </row>
    <row r="255">
      <c r="B255" s="74"/>
      <c r="C255" s="74"/>
      <c r="D255" s="74"/>
      <c r="E255" s="74"/>
      <c r="F255" s="74"/>
      <c r="I255" s="75"/>
    </row>
    <row r="256">
      <c r="B256" s="74"/>
      <c r="C256" s="74"/>
      <c r="D256" s="74"/>
      <c r="E256" s="74"/>
      <c r="F256" s="74"/>
      <c r="I256" s="75"/>
    </row>
    <row r="257">
      <c r="B257" s="74"/>
      <c r="C257" s="74"/>
      <c r="D257" s="74"/>
      <c r="E257" s="74"/>
      <c r="F257" s="74"/>
      <c r="I257" s="75"/>
    </row>
    <row r="258">
      <c r="B258" s="74"/>
      <c r="C258" s="74"/>
      <c r="D258" s="74"/>
      <c r="E258" s="74"/>
      <c r="F258" s="74"/>
      <c r="I258" s="75"/>
    </row>
    <row r="259">
      <c r="B259" s="74"/>
      <c r="C259" s="74"/>
      <c r="D259" s="74"/>
      <c r="E259" s="74"/>
      <c r="F259" s="74"/>
      <c r="I259" s="75"/>
    </row>
    <row r="260">
      <c r="B260" s="74"/>
      <c r="C260" s="74"/>
      <c r="D260" s="74"/>
      <c r="E260" s="74"/>
      <c r="F260" s="74"/>
      <c r="I260" s="75"/>
    </row>
    <row r="261">
      <c r="B261" s="74"/>
      <c r="C261" s="74"/>
      <c r="D261" s="74"/>
      <c r="E261" s="74"/>
      <c r="F261" s="74"/>
      <c r="I261" s="75"/>
    </row>
    <row r="262">
      <c r="B262" s="74"/>
      <c r="C262" s="74"/>
      <c r="D262" s="74"/>
      <c r="E262" s="74"/>
      <c r="F262" s="74"/>
      <c r="I262" s="75"/>
    </row>
    <row r="263">
      <c r="B263" s="74"/>
      <c r="C263" s="74"/>
      <c r="D263" s="74"/>
      <c r="E263" s="74"/>
      <c r="F263" s="74"/>
      <c r="I263" s="75"/>
    </row>
    <row r="264">
      <c r="B264" s="74"/>
      <c r="C264" s="74"/>
      <c r="D264" s="74"/>
      <c r="E264" s="74"/>
      <c r="F264" s="74"/>
      <c r="I264" s="75"/>
    </row>
    <row r="265">
      <c r="B265" s="74"/>
      <c r="C265" s="74"/>
      <c r="D265" s="74"/>
      <c r="E265" s="74"/>
      <c r="F265" s="74"/>
      <c r="I265" s="75"/>
    </row>
    <row r="266">
      <c r="B266" s="74"/>
      <c r="C266" s="74"/>
      <c r="D266" s="74"/>
      <c r="E266" s="74"/>
      <c r="F266" s="74"/>
      <c r="I266" s="75"/>
    </row>
    <row r="267">
      <c r="B267" s="74"/>
      <c r="C267" s="74"/>
      <c r="D267" s="74"/>
      <c r="E267" s="74"/>
      <c r="F267" s="74"/>
      <c r="I267" s="75"/>
    </row>
    <row r="268">
      <c r="B268" s="74"/>
      <c r="C268" s="74"/>
      <c r="D268" s="74"/>
      <c r="E268" s="74"/>
      <c r="F268" s="74"/>
      <c r="I268" s="75"/>
    </row>
    <row r="269">
      <c r="B269" s="74"/>
      <c r="C269" s="74"/>
      <c r="D269" s="74"/>
      <c r="E269" s="74"/>
      <c r="F269" s="74"/>
      <c r="I269" s="75"/>
    </row>
    <row r="270">
      <c r="B270" s="74"/>
      <c r="C270" s="74"/>
      <c r="D270" s="74"/>
      <c r="E270" s="74"/>
      <c r="F270" s="74"/>
      <c r="I270" s="75"/>
    </row>
    <row r="271">
      <c r="B271" s="74"/>
      <c r="C271" s="74"/>
      <c r="D271" s="74"/>
      <c r="E271" s="74"/>
      <c r="F271" s="74"/>
      <c r="I271" s="75"/>
    </row>
    <row r="272">
      <c r="B272" s="74"/>
      <c r="C272" s="74"/>
      <c r="D272" s="74"/>
      <c r="E272" s="74"/>
      <c r="F272" s="74"/>
      <c r="I272" s="75"/>
    </row>
    <row r="273">
      <c r="B273" s="74"/>
      <c r="C273" s="74"/>
      <c r="D273" s="74"/>
      <c r="E273" s="74"/>
      <c r="F273" s="74"/>
      <c r="I273" s="75"/>
    </row>
    <row r="274">
      <c r="B274" s="74"/>
      <c r="C274" s="74"/>
      <c r="D274" s="74"/>
      <c r="E274" s="74"/>
      <c r="F274" s="74"/>
      <c r="I274" s="75"/>
    </row>
    <row r="275">
      <c r="B275" s="74"/>
      <c r="C275" s="74"/>
      <c r="D275" s="74"/>
      <c r="E275" s="74"/>
      <c r="F275" s="74"/>
      <c r="I275" s="75"/>
    </row>
    <row r="276">
      <c r="B276" s="74"/>
      <c r="C276" s="74"/>
      <c r="D276" s="74"/>
      <c r="E276" s="74"/>
      <c r="F276" s="74"/>
      <c r="I276" s="75"/>
    </row>
    <row r="277">
      <c r="B277" s="74"/>
      <c r="C277" s="74"/>
      <c r="D277" s="74"/>
      <c r="E277" s="74"/>
      <c r="F277" s="74"/>
      <c r="I277" s="75"/>
    </row>
    <row r="278">
      <c r="B278" s="74"/>
      <c r="C278" s="74"/>
      <c r="D278" s="74"/>
      <c r="E278" s="74"/>
      <c r="F278" s="74"/>
      <c r="I278" s="75"/>
    </row>
    <row r="279">
      <c r="B279" s="74"/>
      <c r="C279" s="74"/>
      <c r="D279" s="74"/>
      <c r="E279" s="74"/>
      <c r="F279" s="74"/>
      <c r="I279" s="75"/>
    </row>
    <row r="280">
      <c r="B280" s="74"/>
      <c r="C280" s="74"/>
      <c r="D280" s="74"/>
      <c r="E280" s="74"/>
      <c r="F280" s="74"/>
      <c r="I280" s="75"/>
    </row>
    <row r="281">
      <c r="B281" s="74"/>
      <c r="C281" s="74"/>
      <c r="D281" s="74"/>
      <c r="E281" s="74"/>
      <c r="F281" s="74"/>
      <c r="I281" s="75"/>
    </row>
    <row r="282">
      <c r="B282" s="74"/>
      <c r="C282" s="74"/>
      <c r="D282" s="74"/>
      <c r="E282" s="74"/>
      <c r="F282" s="74"/>
      <c r="I282" s="75"/>
    </row>
    <row r="283">
      <c r="B283" s="74"/>
      <c r="C283" s="74"/>
      <c r="D283" s="74"/>
      <c r="E283" s="74"/>
      <c r="F283" s="74"/>
      <c r="I283" s="75"/>
    </row>
    <row r="284">
      <c r="B284" s="74"/>
      <c r="C284" s="74"/>
      <c r="D284" s="74"/>
      <c r="E284" s="74"/>
      <c r="F284" s="74"/>
      <c r="I284" s="75"/>
    </row>
    <row r="285">
      <c r="B285" s="74"/>
      <c r="C285" s="74"/>
      <c r="D285" s="74"/>
      <c r="E285" s="74"/>
      <c r="F285" s="74"/>
      <c r="I285" s="75"/>
    </row>
    <row r="286">
      <c r="B286" s="74"/>
      <c r="C286" s="74"/>
      <c r="D286" s="74"/>
      <c r="E286" s="74"/>
      <c r="F286" s="74"/>
      <c r="I286" s="75"/>
    </row>
    <row r="287">
      <c r="B287" s="74"/>
      <c r="C287" s="74"/>
      <c r="D287" s="74"/>
      <c r="E287" s="74"/>
      <c r="F287" s="74"/>
      <c r="I287" s="75"/>
    </row>
    <row r="288">
      <c r="B288" s="74"/>
      <c r="C288" s="74"/>
      <c r="D288" s="74"/>
      <c r="E288" s="74"/>
      <c r="F288" s="74"/>
      <c r="I288" s="75"/>
    </row>
    <row r="289">
      <c r="B289" s="74"/>
      <c r="C289" s="74"/>
      <c r="D289" s="74"/>
      <c r="E289" s="74"/>
      <c r="F289" s="74"/>
      <c r="I289" s="75"/>
    </row>
    <row r="290">
      <c r="B290" s="74"/>
      <c r="C290" s="74"/>
      <c r="D290" s="74"/>
      <c r="E290" s="74"/>
      <c r="F290" s="74"/>
      <c r="I290" s="75"/>
    </row>
    <row r="291">
      <c r="B291" s="74"/>
      <c r="C291" s="74"/>
      <c r="D291" s="74"/>
      <c r="E291" s="74"/>
      <c r="F291" s="74"/>
      <c r="I291" s="75"/>
    </row>
    <row r="292">
      <c r="B292" s="74"/>
      <c r="C292" s="74"/>
      <c r="D292" s="74"/>
      <c r="E292" s="74"/>
      <c r="F292" s="74"/>
      <c r="I292" s="75"/>
    </row>
    <row r="293">
      <c r="B293" s="74"/>
      <c r="C293" s="74"/>
      <c r="D293" s="74"/>
      <c r="E293" s="74"/>
      <c r="F293" s="74"/>
      <c r="I293" s="75"/>
    </row>
    <row r="294">
      <c r="B294" s="74"/>
      <c r="C294" s="74"/>
      <c r="D294" s="74"/>
      <c r="E294" s="74"/>
      <c r="F294" s="74"/>
      <c r="I294" s="75"/>
    </row>
    <row r="295">
      <c r="B295" s="74"/>
      <c r="C295" s="74"/>
      <c r="D295" s="74"/>
      <c r="E295" s="74"/>
      <c r="F295" s="74"/>
      <c r="I295" s="75"/>
    </row>
    <row r="296">
      <c r="B296" s="74"/>
      <c r="C296" s="74"/>
      <c r="D296" s="74"/>
      <c r="E296" s="74"/>
      <c r="F296" s="74"/>
      <c r="I296" s="75"/>
    </row>
    <row r="297">
      <c r="B297" s="74"/>
      <c r="C297" s="74"/>
      <c r="D297" s="74"/>
      <c r="E297" s="74"/>
      <c r="F297" s="74"/>
      <c r="I297" s="75"/>
    </row>
    <row r="298">
      <c r="B298" s="74"/>
      <c r="C298" s="74"/>
      <c r="D298" s="74"/>
      <c r="E298" s="74"/>
      <c r="F298" s="74"/>
      <c r="I298" s="75"/>
    </row>
    <row r="299">
      <c r="B299" s="74"/>
      <c r="C299" s="74"/>
      <c r="D299" s="74"/>
      <c r="E299" s="74"/>
      <c r="F299" s="74"/>
      <c r="I299" s="75"/>
    </row>
    <row r="300">
      <c r="B300" s="74"/>
      <c r="C300" s="74"/>
      <c r="D300" s="74"/>
      <c r="E300" s="74"/>
      <c r="F300" s="74"/>
      <c r="I300" s="75"/>
    </row>
    <row r="301">
      <c r="B301" s="74"/>
      <c r="C301" s="74"/>
      <c r="D301" s="74"/>
      <c r="E301" s="74"/>
      <c r="F301" s="74"/>
      <c r="I301" s="75"/>
    </row>
    <row r="302">
      <c r="B302" s="74"/>
      <c r="C302" s="74"/>
      <c r="D302" s="74"/>
      <c r="E302" s="74"/>
      <c r="F302" s="74"/>
      <c r="I302" s="75"/>
    </row>
    <row r="303">
      <c r="B303" s="74"/>
      <c r="C303" s="74"/>
      <c r="D303" s="74"/>
      <c r="E303" s="74"/>
      <c r="F303" s="74"/>
      <c r="I303" s="75"/>
    </row>
    <row r="304">
      <c r="B304" s="74"/>
      <c r="C304" s="74"/>
      <c r="D304" s="74"/>
      <c r="E304" s="74"/>
      <c r="F304" s="74"/>
      <c r="I304" s="75"/>
    </row>
    <row r="305">
      <c r="B305" s="74"/>
      <c r="C305" s="74"/>
      <c r="D305" s="74"/>
      <c r="E305" s="74"/>
      <c r="F305" s="74"/>
      <c r="I305" s="75"/>
    </row>
    <row r="306">
      <c r="B306" s="74"/>
      <c r="C306" s="74"/>
      <c r="D306" s="74"/>
      <c r="E306" s="74"/>
      <c r="F306" s="74"/>
      <c r="I306" s="75"/>
    </row>
    <row r="307">
      <c r="B307" s="74"/>
      <c r="C307" s="74"/>
      <c r="D307" s="74"/>
      <c r="E307" s="74"/>
      <c r="F307" s="74"/>
      <c r="I307" s="75"/>
    </row>
    <row r="308">
      <c r="B308" s="74"/>
      <c r="C308" s="74"/>
      <c r="D308" s="74"/>
      <c r="E308" s="74"/>
      <c r="F308" s="74"/>
      <c r="I308" s="75"/>
    </row>
    <row r="309">
      <c r="B309" s="74"/>
      <c r="C309" s="74"/>
      <c r="D309" s="74"/>
      <c r="E309" s="74"/>
      <c r="F309" s="74"/>
      <c r="I309" s="75"/>
    </row>
    <row r="310">
      <c r="B310" s="74"/>
      <c r="C310" s="74"/>
      <c r="D310" s="74"/>
      <c r="E310" s="74"/>
      <c r="F310" s="74"/>
      <c r="I310" s="75"/>
    </row>
    <row r="311">
      <c r="B311" s="74"/>
      <c r="C311" s="74"/>
      <c r="D311" s="74"/>
      <c r="E311" s="74"/>
      <c r="F311" s="74"/>
      <c r="I311" s="75"/>
    </row>
    <row r="312">
      <c r="B312" s="74"/>
      <c r="C312" s="74"/>
      <c r="D312" s="74"/>
      <c r="E312" s="74"/>
      <c r="F312" s="74"/>
      <c r="I312" s="75"/>
    </row>
    <row r="313">
      <c r="B313" s="74"/>
      <c r="C313" s="74"/>
      <c r="D313" s="74"/>
      <c r="E313" s="74"/>
      <c r="F313" s="74"/>
      <c r="I313" s="75"/>
    </row>
    <row r="314">
      <c r="B314" s="74"/>
      <c r="C314" s="74"/>
      <c r="D314" s="74"/>
      <c r="E314" s="74"/>
      <c r="F314" s="74"/>
      <c r="I314" s="75"/>
    </row>
    <row r="315">
      <c r="B315" s="74"/>
      <c r="C315" s="74"/>
      <c r="D315" s="74"/>
      <c r="E315" s="74"/>
      <c r="F315" s="74"/>
      <c r="I315" s="75"/>
    </row>
    <row r="316">
      <c r="B316" s="74"/>
      <c r="C316" s="74"/>
      <c r="D316" s="74"/>
      <c r="E316" s="74"/>
      <c r="F316" s="74"/>
      <c r="I316" s="75"/>
    </row>
    <row r="317">
      <c r="B317" s="74"/>
      <c r="C317" s="74"/>
      <c r="D317" s="74"/>
      <c r="E317" s="74"/>
      <c r="F317" s="74"/>
      <c r="I317" s="75"/>
    </row>
    <row r="318">
      <c r="B318" s="74"/>
      <c r="C318" s="74"/>
      <c r="D318" s="74"/>
      <c r="E318" s="74"/>
      <c r="F318" s="74"/>
      <c r="I318" s="75"/>
    </row>
    <row r="319">
      <c r="B319" s="74"/>
      <c r="C319" s="74"/>
      <c r="D319" s="74"/>
      <c r="E319" s="74"/>
      <c r="F319" s="74"/>
      <c r="I319" s="75"/>
    </row>
    <row r="320">
      <c r="B320" s="74"/>
      <c r="C320" s="74"/>
      <c r="D320" s="74"/>
      <c r="E320" s="74"/>
      <c r="F320" s="74"/>
      <c r="I320" s="75"/>
    </row>
    <row r="321">
      <c r="B321" s="74"/>
      <c r="C321" s="74"/>
      <c r="D321" s="74"/>
      <c r="E321" s="74"/>
      <c r="F321" s="74"/>
      <c r="I321" s="75"/>
    </row>
    <row r="322">
      <c r="B322" s="74"/>
      <c r="C322" s="74"/>
      <c r="D322" s="74"/>
      <c r="E322" s="74"/>
      <c r="F322" s="74"/>
      <c r="I322" s="75"/>
    </row>
    <row r="323">
      <c r="B323" s="74"/>
      <c r="C323" s="74"/>
      <c r="D323" s="74"/>
      <c r="E323" s="74"/>
      <c r="F323" s="74"/>
      <c r="I323" s="75"/>
    </row>
    <row r="324">
      <c r="B324" s="74"/>
      <c r="C324" s="74"/>
      <c r="D324" s="74"/>
      <c r="E324" s="74"/>
      <c r="F324" s="74"/>
      <c r="I324" s="75"/>
    </row>
    <row r="325">
      <c r="B325" s="74"/>
      <c r="C325" s="74"/>
      <c r="D325" s="74"/>
      <c r="E325" s="74"/>
      <c r="F325" s="74"/>
      <c r="I325" s="75"/>
    </row>
    <row r="326">
      <c r="B326" s="74"/>
      <c r="C326" s="74"/>
      <c r="D326" s="74"/>
      <c r="E326" s="74"/>
      <c r="F326" s="74"/>
      <c r="I326" s="75"/>
    </row>
    <row r="327">
      <c r="B327" s="74"/>
      <c r="C327" s="74"/>
      <c r="D327" s="74"/>
      <c r="E327" s="74"/>
      <c r="F327" s="74"/>
      <c r="I327" s="75"/>
    </row>
    <row r="328">
      <c r="B328" s="74"/>
      <c r="C328" s="74"/>
      <c r="D328" s="74"/>
      <c r="E328" s="74"/>
      <c r="F328" s="74"/>
      <c r="I328" s="75"/>
    </row>
    <row r="329">
      <c r="B329" s="74"/>
      <c r="C329" s="74"/>
      <c r="D329" s="74"/>
      <c r="E329" s="74"/>
      <c r="F329" s="74"/>
      <c r="I329" s="75"/>
    </row>
    <row r="330">
      <c r="B330" s="74"/>
      <c r="C330" s="74"/>
      <c r="D330" s="74"/>
      <c r="E330" s="74"/>
      <c r="F330" s="74"/>
      <c r="I330" s="75"/>
    </row>
    <row r="331">
      <c r="B331" s="74"/>
      <c r="C331" s="74"/>
      <c r="D331" s="74"/>
      <c r="E331" s="74"/>
      <c r="F331" s="74"/>
      <c r="I331" s="75"/>
    </row>
    <row r="332">
      <c r="B332" s="74"/>
      <c r="C332" s="74"/>
      <c r="D332" s="74"/>
      <c r="E332" s="74"/>
      <c r="F332" s="74"/>
      <c r="I332" s="75"/>
    </row>
    <row r="333">
      <c r="B333" s="74"/>
      <c r="C333" s="74"/>
      <c r="D333" s="74"/>
      <c r="E333" s="74"/>
      <c r="F333" s="74"/>
      <c r="I333" s="75"/>
    </row>
    <row r="334">
      <c r="B334" s="74"/>
      <c r="C334" s="74"/>
      <c r="D334" s="74"/>
      <c r="E334" s="74"/>
      <c r="F334" s="74"/>
      <c r="I334" s="75"/>
    </row>
    <row r="335">
      <c r="B335" s="74"/>
      <c r="C335" s="74"/>
      <c r="D335" s="74"/>
      <c r="E335" s="74"/>
      <c r="F335" s="74"/>
      <c r="I335" s="75"/>
    </row>
    <row r="336">
      <c r="B336" s="74"/>
      <c r="C336" s="74"/>
      <c r="D336" s="74"/>
      <c r="E336" s="74"/>
      <c r="F336" s="74"/>
      <c r="I336" s="75"/>
    </row>
    <row r="337">
      <c r="B337" s="74"/>
      <c r="C337" s="74"/>
      <c r="D337" s="74"/>
      <c r="E337" s="74"/>
      <c r="F337" s="74"/>
      <c r="I337" s="75"/>
    </row>
    <row r="338">
      <c r="B338" s="74"/>
      <c r="C338" s="74"/>
      <c r="D338" s="74"/>
      <c r="E338" s="74"/>
      <c r="F338" s="74"/>
      <c r="I338" s="75"/>
    </row>
    <row r="339">
      <c r="B339" s="74"/>
      <c r="C339" s="74"/>
      <c r="D339" s="74"/>
      <c r="E339" s="74"/>
      <c r="F339" s="74"/>
      <c r="I339" s="75"/>
    </row>
    <row r="340">
      <c r="B340" s="74"/>
      <c r="C340" s="74"/>
      <c r="D340" s="74"/>
      <c r="E340" s="74"/>
      <c r="F340" s="74"/>
      <c r="I340" s="75"/>
    </row>
    <row r="341">
      <c r="B341" s="74"/>
      <c r="C341" s="74"/>
      <c r="D341" s="74"/>
      <c r="E341" s="74"/>
      <c r="F341" s="74"/>
      <c r="I341" s="75"/>
    </row>
    <row r="342">
      <c r="B342" s="74"/>
      <c r="C342" s="74"/>
      <c r="D342" s="74"/>
      <c r="E342" s="74"/>
      <c r="F342" s="74"/>
      <c r="I342" s="75"/>
    </row>
    <row r="343">
      <c r="B343" s="74"/>
      <c r="C343" s="74"/>
      <c r="D343" s="74"/>
      <c r="E343" s="74"/>
      <c r="F343" s="74"/>
      <c r="I343" s="75"/>
    </row>
    <row r="344">
      <c r="B344" s="74"/>
      <c r="C344" s="74"/>
      <c r="D344" s="74"/>
      <c r="E344" s="74"/>
      <c r="F344" s="74"/>
      <c r="I344" s="75"/>
    </row>
    <row r="345">
      <c r="B345" s="74"/>
      <c r="C345" s="74"/>
      <c r="D345" s="74"/>
      <c r="E345" s="74"/>
      <c r="F345" s="74"/>
      <c r="I345" s="75"/>
    </row>
    <row r="346">
      <c r="B346" s="74"/>
      <c r="C346" s="74"/>
      <c r="D346" s="74"/>
      <c r="E346" s="74"/>
      <c r="F346" s="74"/>
      <c r="I346" s="75"/>
    </row>
    <row r="347">
      <c r="B347" s="74"/>
      <c r="C347" s="74"/>
      <c r="D347" s="74"/>
      <c r="E347" s="74"/>
      <c r="F347" s="74"/>
      <c r="I347" s="75"/>
    </row>
    <row r="348">
      <c r="B348" s="74"/>
      <c r="C348" s="74"/>
      <c r="D348" s="74"/>
      <c r="E348" s="74"/>
      <c r="F348" s="74"/>
      <c r="I348" s="75"/>
    </row>
    <row r="349">
      <c r="B349" s="74"/>
      <c r="C349" s="74"/>
      <c r="D349" s="74"/>
      <c r="E349" s="74"/>
      <c r="F349" s="74"/>
      <c r="I349" s="75"/>
    </row>
    <row r="350">
      <c r="B350" s="74"/>
      <c r="C350" s="74"/>
      <c r="D350" s="74"/>
      <c r="E350" s="74"/>
      <c r="F350" s="74"/>
      <c r="I350" s="75"/>
    </row>
    <row r="351">
      <c r="B351" s="74"/>
      <c r="C351" s="74"/>
      <c r="D351" s="74"/>
      <c r="E351" s="74"/>
      <c r="F351" s="74"/>
      <c r="I351" s="75"/>
    </row>
    <row r="352">
      <c r="B352" s="74"/>
      <c r="C352" s="74"/>
      <c r="D352" s="74"/>
      <c r="E352" s="74"/>
      <c r="F352" s="74"/>
      <c r="I352" s="75"/>
    </row>
    <row r="353">
      <c r="B353" s="74"/>
      <c r="C353" s="74"/>
      <c r="D353" s="74"/>
      <c r="E353" s="74"/>
      <c r="F353" s="74"/>
      <c r="I353" s="75"/>
    </row>
    <row r="354">
      <c r="B354" s="74"/>
      <c r="C354" s="74"/>
      <c r="D354" s="74"/>
      <c r="E354" s="74"/>
      <c r="F354" s="74"/>
      <c r="I354" s="75"/>
    </row>
    <row r="355">
      <c r="B355" s="74"/>
      <c r="C355" s="74"/>
      <c r="D355" s="74"/>
      <c r="E355" s="74"/>
      <c r="F355" s="74"/>
      <c r="I355" s="75"/>
    </row>
    <row r="356">
      <c r="B356" s="74"/>
      <c r="C356" s="74"/>
      <c r="D356" s="74"/>
      <c r="E356" s="74"/>
      <c r="F356" s="74"/>
      <c r="I356" s="75"/>
    </row>
    <row r="357">
      <c r="B357" s="74"/>
      <c r="C357" s="74"/>
      <c r="D357" s="74"/>
      <c r="E357" s="74"/>
      <c r="F357" s="74"/>
      <c r="I357" s="75"/>
    </row>
    <row r="358">
      <c r="B358" s="74"/>
      <c r="C358" s="74"/>
      <c r="D358" s="74"/>
      <c r="E358" s="74"/>
      <c r="F358" s="74"/>
      <c r="I358" s="75"/>
    </row>
    <row r="359">
      <c r="B359" s="74"/>
      <c r="C359" s="74"/>
      <c r="D359" s="74"/>
      <c r="E359" s="74"/>
      <c r="F359" s="74"/>
      <c r="I359" s="75"/>
    </row>
    <row r="360">
      <c r="B360" s="74"/>
      <c r="C360" s="74"/>
      <c r="D360" s="74"/>
      <c r="E360" s="74"/>
      <c r="F360" s="74"/>
      <c r="I360" s="75"/>
    </row>
    <row r="361">
      <c r="B361" s="74"/>
      <c r="C361" s="74"/>
      <c r="D361" s="74"/>
      <c r="E361" s="74"/>
      <c r="F361" s="74"/>
      <c r="I361" s="75"/>
    </row>
    <row r="362">
      <c r="B362" s="74"/>
      <c r="C362" s="74"/>
      <c r="D362" s="74"/>
      <c r="E362" s="74"/>
      <c r="F362" s="74"/>
      <c r="I362" s="75"/>
    </row>
    <row r="363">
      <c r="B363" s="74"/>
      <c r="C363" s="74"/>
      <c r="D363" s="74"/>
      <c r="E363" s="74"/>
      <c r="F363" s="74"/>
      <c r="I363" s="75"/>
    </row>
    <row r="364">
      <c r="B364" s="74"/>
      <c r="C364" s="74"/>
      <c r="D364" s="74"/>
      <c r="E364" s="74"/>
      <c r="F364" s="74"/>
      <c r="I364" s="75"/>
    </row>
    <row r="365">
      <c r="B365" s="74"/>
      <c r="C365" s="74"/>
      <c r="D365" s="74"/>
      <c r="E365" s="74"/>
      <c r="F365" s="74"/>
      <c r="I365" s="75"/>
    </row>
    <row r="366">
      <c r="B366" s="74"/>
      <c r="C366" s="74"/>
      <c r="D366" s="74"/>
      <c r="E366" s="74"/>
      <c r="F366" s="74"/>
      <c r="I366" s="75"/>
    </row>
    <row r="367">
      <c r="B367" s="74"/>
      <c r="C367" s="74"/>
      <c r="D367" s="74"/>
      <c r="E367" s="74"/>
      <c r="F367" s="74"/>
      <c r="I367" s="75"/>
    </row>
    <row r="368">
      <c r="B368" s="74"/>
      <c r="C368" s="74"/>
      <c r="D368" s="74"/>
      <c r="E368" s="74"/>
      <c r="F368" s="74"/>
      <c r="I368" s="75"/>
    </row>
    <row r="369">
      <c r="B369" s="74"/>
      <c r="C369" s="74"/>
      <c r="D369" s="74"/>
      <c r="E369" s="74"/>
      <c r="F369" s="74"/>
      <c r="I369" s="75"/>
    </row>
    <row r="370">
      <c r="B370" s="74"/>
      <c r="C370" s="74"/>
      <c r="D370" s="74"/>
      <c r="E370" s="74"/>
      <c r="F370" s="74"/>
      <c r="I370" s="75"/>
    </row>
    <row r="371">
      <c r="B371" s="74"/>
      <c r="C371" s="74"/>
      <c r="D371" s="74"/>
      <c r="E371" s="74"/>
      <c r="F371" s="74"/>
      <c r="I371" s="75"/>
    </row>
    <row r="372">
      <c r="B372" s="74"/>
      <c r="C372" s="74"/>
      <c r="D372" s="74"/>
      <c r="E372" s="74"/>
      <c r="F372" s="74"/>
      <c r="I372" s="75"/>
    </row>
    <row r="373">
      <c r="B373" s="74"/>
      <c r="C373" s="74"/>
      <c r="D373" s="74"/>
      <c r="E373" s="74"/>
      <c r="F373" s="74"/>
      <c r="I373" s="75"/>
    </row>
    <row r="374">
      <c r="B374" s="74"/>
      <c r="C374" s="74"/>
      <c r="D374" s="74"/>
      <c r="E374" s="74"/>
      <c r="F374" s="74"/>
      <c r="I374" s="75"/>
    </row>
    <row r="375">
      <c r="B375" s="74"/>
      <c r="C375" s="74"/>
      <c r="D375" s="74"/>
      <c r="E375" s="74"/>
      <c r="F375" s="74"/>
      <c r="I375" s="75"/>
    </row>
    <row r="376">
      <c r="B376" s="74"/>
      <c r="C376" s="74"/>
      <c r="D376" s="74"/>
      <c r="E376" s="74"/>
      <c r="F376" s="74"/>
      <c r="I376" s="75"/>
    </row>
    <row r="377">
      <c r="B377" s="74"/>
      <c r="C377" s="74"/>
      <c r="D377" s="74"/>
      <c r="E377" s="74"/>
      <c r="F377" s="74"/>
      <c r="I377" s="75"/>
    </row>
    <row r="378">
      <c r="B378" s="74"/>
      <c r="C378" s="74"/>
      <c r="D378" s="74"/>
      <c r="E378" s="74"/>
      <c r="F378" s="74"/>
      <c r="I378" s="75"/>
    </row>
    <row r="379">
      <c r="B379" s="74"/>
      <c r="C379" s="74"/>
      <c r="D379" s="74"/>
      <c r="E379" s="74"/>
      <c r="F379" s="74"/>
      <c r="I379" s="75"/>
    </row>
    <row r="380">
      <c r="B380" s="74"/>
      <c r="C380" s="74"/>
      <c r="D380" s="74"/>
      <c r="E380" s="74"/>
      <c r="F380" s="74"/>
      <c r="I380" s="75"/>
    </row>
    <row r="381">
      <c r="B381" s="74"/>
      <c r="C381" s="74"/>
      <c r="D381" s="74"/>
      <c r="E381" s="74"/>
      <c r="F381" s="74"/>
      <c r="I381" s="75"/>
    </row>
    <row r="382">
      <c r="B382" s="74"/>
      <c r="C382" s="74"/>
      <c r="D382" s="74"/>
      <c r="E382" s="74"/>
      <c r="F382" s="74"/>
      <c r="I382" s="75"/>
    </row>
    <row r="383">
      <c r="B383" s="74"/>
      <c r="C383" s="74"/>
      <c r="D383" s="74"/>
      <c r="E383" s="74"/>
      <c r="F383" s="74"/>
      <c r="I383" s="75"/>
    </row>
    <row r="384">
      <c r="B384" s="74"/>
      <c r="C384" s="74"/>
      <c r="D384" s="74"/>
      <c r="E384" s="74"/>
      <c r="F384" s="74"/>
      <c r="I384" s="75"/>
    </row>
    <row r="385">
      <c r="B385" s="74"/>
      <c r="C385" s="74"/>
      <c r="D385" s="74"/>
      <c r="E385" s="74"/>
      <c r="F385" s="74"/>
      <c r="I385" s="75"/>
    </row>
    <row r="386">
      <c r="B386" s="74"/>
      <c r="C386" s="74"/>
      <c r="D386" s="74"/>
      <c r="E386" s="74"/>
      <c r="F386" s="74"/>
      <c r="I386" s="75"/>
    </row>
    <row r="387">
      <c r="B387" s="74"/>
      <c r="C387" s="74"/>
      <c r="D387" s="74"/>
      <c r="E387" s="74"/>
      <c r="F387" s="74"/>
      <c r="I387" s="75"/>
    </row>
    <row r="388">
      <c r="B388" s="74"/>
      <c r="C388" s="74"/>
      <c r="D388" s="74"/>
      <c r="E388" s="74"/>
      <c r="F388" s="74"/>
      <c r="I388" s="75"/>
    </row>
    <row r="389">
      <c r="B389" s="74"/>
      <c r="C389" s="74"/>
      <c r="D389" s="74"/>
      <c r="E389" s="74"/>
      <c r="F389" s="74"/>
      <c r="I389" s="75"/>
    </row>
    <row r="390">
      <c r="B390" s="74"/>
      <c r="C390" s="74"/>
      <c r="D390" s="74"/>
      <c r="E390" s="74"/>
      <c r="F390" s="74"/>
      <c r="I390" s="75"/>
    </row>
    <row r="391">
      <c r="B391" s="74"/>
      <c r="C391" s="74"/>
      <c r="D391" s="74"/>
      <c r="E391" s="74"/>
      <c r="F391" s="74"/>
      <c r="I391" s="75"/>
    </row>
    <row r="392">
      <c r="B392" s="74"/>
      <c r="C392" s="74"/>
      <c r="D392" s="74"/>
      <c r="E392" s="74"/>
      <c r="F392" s="74"/>
      <c r="I392" s="75"/>
    </row>
    <row r="393">
      <c r="B393" s="74"/>
      <c r="C393" s="74"/>
      <c r="D393" s="74"/>
      <c r="E393" s="74"/>
      <c r="F393" s="74"/>
      <c r="I393" s="75"/>
    </row>
    <row r="394">
      <c r="B394" s="74"/>
      <c r="C394" s="74"/>
      <c r="D394" s="74"/>
      <c r="E394" s="74"/>
      <c r="F394" s="74"/>
      <c r="I394" s="75"/>
    </row>
    <row r="395">
      <c r="B395" s="74"/>
      <c r="C395" s="74"/>
      <c r="D395" s="74"/>
      <c r="E395" s="74"/>
      <c r="F395" s="74"/>
      <c r="I395" s="75"/>
    </row>
    <row r="396">
      <c r="B396" s="74"/>
      <c r="C396" s="74"/>
      <c r="D396" s="74"/>
      <c r="E396" s="74"/>
      <c r="F396" s="74"/>
      <c r="I396" s="75"/>
    </row>
    <row r="397">
      <c r="B397" s="74"/>
      <c r="C397" s="74"/>
      <c r="D397" s="74"/>
      <c r="E397" s="74"/>
      <c r="F397" s="74"/>
      <c r="I397" s="75"/>
    </row>
    <row r="398">
      <c r="B398" s="74"/>
      <c r="C398" s="74"/>
      <c r="D398" s="74"/>
      <c r="E398" s="74"/>
      <c r="F398" s="74"/>
      <c r="I398" s="75"/>
    </row>
    <row r="399">
      <c r="B399" s="74"/>
      <c r="C399" s="74"/>
      <c r="D399" s="74"/>
      <c r="E399" s="74"/>
      <c r="F399" s="74"/>
      <c r="I399" s="75"/>
    </row>
    <row r="400">
      <c r="B400" s="74"/>
      <c r="C400" s="74"/>
      <c r="D400" s="74"/>
      <c r="E400" s="74"/>
      <c r="F400" s="74"/>
      <c r="I400" s="75"/>
    </row>
    <row r="401">
      <c r="B401" s="74"/>
      <c r="C401" s="74"/>
      <c r="D401" s="74"/>
      <c r="E401" s="74"/>
      <c r="F401" s="74"/>
      <c r="I401" s="75"/>
    </row>
    <row r="402">
      <c r="B402" s="74"/>
      <c r="C402" s="74"/>
      <c r="D402" s="74"/>
      <c r="E402" s="74"/>
      <c r="F402" s="74"/>
      <c r="I402" s="75"/>
    </row>
    <row r="403">
      <c r="B403" s="74"/>
      <c r="C403" s="74"/>
      <c r="D403" s="74"/>
      <c r="E403" s="74"/>
      <c r="F403" s="74"/>
      <c r="I403" s="75"/>
    </row>
    <row r="404">
      <c r="B404" s="74"/>
      <c r="C404" s="74"/>
      <c r="D404" s="74"/>
      <c r="E404" s="74"/>
      <c r="F404" s="74"/>
      <c r="I404" s="75"/>
    </row>
    <row r="405">
      <c r="B405" s="74"/>
      <c r="C405" s="74"/>
      <c r="D405" s="74"/>
      <c r="E405" s="74"/>
      <c r="F405" s="74"/>
      <c r="I405" s="75"/>
    </row>
    <row r="406">
      <c r="B406" s="74"/>
      <c r="C406" s="74"/>
      <c r="D406" s="74"/>
      <c r="E406" s="74"/>
      <c r="F406" s="74"/>
      <c r="I406" s="75"/>
    </row>
    <row r="407">
      <c r="B407" s="74"/>
      <c r="C407" s="74"/>
      <c r="D407" s="74"/>
      <c r="E407" s="74"/>
      <c r="F407" s="74"/>
      <c r="I407" s="75"/>
    </row>
    <row r="408">
      <c r="B408" s="74"/>
      <c r="C408" s="74"/>
      <c r="D408" s="74"/>
      <c r="E408" s="74"/>
      <c r="F408" s="74"/>
      <c r="I408" s="75"/>
    </row>
    <row r="409">
      <c r="B409" s="74"/>
      <c r="C409" s="74"/>
      <c r="D409" s="74"/>
      <c r="E409" s="74"/>
      <c r="F409" s="74"/>
      <c r="I409" s="75"/>
    </row>
    <row r="410">
      <c r="B410" s="74"/>
      <c r="C410" s="74"/>
      <c r="D410" s="74"/>
      <c r="E410" s="74"/>
      <c r="F410" s="74"/>
      <c r="I410" s="75"/>
    </row>
    <row r="411">
      <c r="B411" s="74"/>
      <c r="C411" s="74"/>
      <c r="D411" s="74"/>
      <c r="E411" s="74"/>
      <c r="F411" s="74"/>
      <c r="I411" s="75"/>
    </row>
    <row r="412">
      <c r="B412" s="74"/>
      <c r="C412" s="74"/>
      <c r="D412" s="74"/>
      <c r="E412" s="74"/>
      <c r="F412" s="74"/>
      <c r="I412" s="75"/>
    </row>
    <row r="413">
      <c r="B413" s="74"/>
      <c r="C413" s="74"/>
      <c r="D413" s="74"/>
      <c r="E413" s="74"/>
      <c r="F413" s="74"/>
      <c r="I413" s="75"/>
    </row>
    <row r="414">
      <c r="B414" s="74"/>
      <c r="C414" s="74"/>
      <c r="D414" s="74"/>
      <c r="E414" s="74"/>
      <c r="F414" s="74"/>
      <c r="I414" s="75"/>
    </row>
    <row r="415">
      <c r="B415" s="74"/>
      <c r="C415" s="74"/>
      <c r="D415" s="74"/>
      <c r="E415" s="74"/>
      <c r="F415" s="74"/>
      <c r="I415" s="75"/>
    </row>
    <row r="416">
      <c r="B416" s="74"/>
      <c r="C416" s="74"/>
      <c r="D416" s="74"/>
      <c r="E416" s="74"/>
      <c r="F416" s="74"/>
      <c r="I416" s="75"/>
    </row>
    <row r="417">
      <c r="B417" s="74"/>
      <c r="C417" s="74"/>
      <c r="D417" s="74"/>
      <c r="E417" s="74"/>
      <c r="F417" s="74"/>
      <c r="I417" s="75"/>
    </row>
    <row r="418">
      <c r="B418" s="74"/>
      <c r="C418" s="74"/>
      <c r="D418" s="74"/>
      <c r="E418" s="74"/>
      <c r="F418" s="74"/>
      <c r="I418" s="75"/>
    </row>
    <row r="419">
      <c r="B419" s="74"/>
      <c r="C419" s="74"/>
      <c r="D419" s="74"/>
      <c r="E419" s="74"/>
      <c r="F419" s="74"/>
      <c r="I419" s="75"/>
    </row>
    <row r="420">
      <c r="B420" s="74"/>
      <c r="C420" s="74"/>
      <c r="D420" s="74"/>
      <c r="E420" s="74"/>
      <c r="F420" s="74"/>
      <c r="I420" s="75"/>
    </row>
    <row r="421">
      <c r="B421" s="74"/>
      <c r="C421" s="74"/>
      <c r="D421" s="74"/>
      <c r="E421" s="74"/>
      <c r="F421" s="74"/>
      <c r="I421" s="75"/>
    </row>
    <row r="422">
      <c r="B422" s="74"/>
      <c r="C422" s="74"/>
      <c r="D422" s="74"/>
      <c r="E422" s="74"/>
      <c r="F422" s="74"/>
      <c r="I422" s="75"/>
    </row>
    <row r="423">
      <c r="B423" s="74"/>
      <c r="C423" s="74"/>
      <c r="D423" s="74"/>
      <c r="E423" s="74"/>
      <c r="F423" s="74"/>
      <c r="I423" s="75"/>
    </row>
    <row r="424">
      <c r="B424" s="74"/>
      <c r="C424" s="74"/>
      <c r="D424" s="74"/>
      <c r="E424" s="74"/>
      <c r="F424" s="74"/>
      <c r="I424" s="75"/>
    </row>
    <row r="425">
      <c r="B425" s="74"/>
      <c r="C425" s="74"/>
      <c r="D425" s="74"/>
      <c r="E425" s="74"/>
      <c r="F425" s="74"/>
      <c r="I425" s="75"/>
    </row>
    <row r="426">
      <c r="B426" s="74"/>
      <c r="C426" s="74"/>
      <c r="D426" s="74"/>
      <c r="E426" s="74"/>
      <c r="F426" s="74"/>
      <c r="I426" s="75"/>
    </row>
    <row r="427">
      <c r="B427" s="74"/>
      <c r="C427" s="74"/>
      <c r="D427" s="74"/>
      <c r="E427" s="74"/>
      <c r="F427" s="74"/>
      <c r="I427" s="75"/>
    </row>
    <row r="428">
      <c r="B428" s="74"/>
      <c r="C428" s="74"/>
      <c r="D428" s="74"/>
      <c r="E428" s="74"/>
      <c r="F428" s="74"/>
      <c r="I428" s="75"/>
    </row>
    <row r="429">
      <c r="B429" s="74"/>
      <c r="C429" s="74"/>
      <c r="D429" s="74"/>
      <c r="E429" s="74"/>
      <c r="F429" s="74"/>
      <c r="I429" s="75"/>
    </row>
    <row r="430">
      <c r="B430" s="74"/>
      <c r="C430" s="74"/>
      <c r="D430" s="74"/>
      <c r="E430" s="74"/>
      <c r="F430" s="74"/>
      <c r="I430" s="75"/>
    </row>
    <row r="431">
      <c r="B431" s="74"/>
      <c r="C431" s="74"/>
      <c r="D431" s="74"/>
      <c r="E431" s="74"/>
      <c r="F431" s="74"/>
      <c r="I431" s="75"/>
    </row>
    <row r="432">
      <c r="B432" s="74"/>
      <c r="C432" s="74"/>
      <c r="D432" s="74"/>
      <c r="E432" s="74"/>
      <c r="F432" s="74"/>
      <c r="I432" s="75"/>
    </row>
    <row r="433">
      <c r="B433" s="74"/>
      <c r="C433" s="74"/>
      <c r="D433" s="74"/>
      <c r="E433" s="74"/>
      <c r="F433" s="74"/>
      <c r="I433" s="75"/>
    </row>
    <row r="434">
      <c r="B434" s="74"/>
      <c r="C434" s="74"/>
      <c r="D434" s="74"/>
      <c r="E434" s="74"/>
      <c r="F434" s="74"/>
      <c r="I434" s="75"/>
    </row>
    <row r="435">
      <c r="B435" s="74"/>
      <c r="C435" s="74"/>
      <c r="D435" s="74"/>
      <c r="E435" s="74"/>
      <c r="F435" s="74"/>
      <c r="I435" s="75"/>
    </row>
    <row r="436">
      <c r="B436" s="74"/>
      <c r="C436" s="74"/>
      <c r="D436" s="74"/>
      <c r="E436" s="74"/>
      <c r="F436" s="74"/>
      <c r="I436" s="75"/>
    </row>
    <row r="437">
      <c r="B437" s="74"/>
      <c r="C437" s="74"/>
      <c r="D437" s="74"/>
      <c r="E437" s="74"/>
      <c r="F437" s="74"/>
      <c r="I437" s="75"/>
    </row>
    <row r="438">
      <c r="B438" s="74"/>
      <c r="C438" s="74"/>
      <c r="D438" s="74"/>
      <c r="E438" s="74"/>
      <c r="F438" s="74"/>
      <c r="I438" s="75"/>
    </row>
    <row r="439">
      <c r="B439" s="74"/>
      <c r="C439" s="74"/>
      <c r="D439" s="74"/>
      <c r="E439" s="74"/>
      <c r="F439" s="74"/>
      <c r="I439" s="75"/>
    </row>
    <row r="440">
      <c r="B440" s="74"/>
      <c r="C440" s="74"/>
      <c r="D440" s="74"/>
      <c r="E440" s="74"/>
      <c r="F440" s="74"/>
      <c r="I440" s="75"/>
    </row>
    <row r="441">
      <c r="B441" s="74"/>
      <c r="C441" s="74"/>
      <c r="D441" s="74"/>
      <c r="E441" s="74"/>
      <c r="F441" s="74"/>
      <c r="I441" s="75"/>
    </row>
    <row r="442">
      <c r="B442" s="74"/>
      <c r="C442" s="74"/>
      <c r="D442" s="74"/>
      <c r="E442" s="74"/>
      <c r="F442" s="74"/>
      <c r="I442" s="75"/>
    </row>
    <row r="443">
      <c r="B443" s="74"/>
      <c r="C443" s="74"/>
      <c r="D443" s="74"/>
      <c r="E443" s="74"/>
      <c r="F443" s="74"/>
      <c r="I443" s="75"/>
    </row>
    <row r="444">
      <c r="B444" s="74"/>
      <c r="C444" s="74"/>
      <c r="D444" s="74"/>
      <c r="E444" s="74"/>
      <c r="F444" s="74"/>
      <c r="I444" s="75"/>
    </row>
    <row r="445">
      <c r="B445" s="74"/>
      <c r="C445" s="74"/>
      <c r="D445" s="74"/>
      <c r="E445" s="74"/>
      <c r="F445" s="74"/>
      <c r="I445" s="75"/>
    </row>
    <row r="446">
      <c r="B446" s="74"/>
      <c r="C446" s="74"/>
      <c r="D446" s="74"/>
      <c r="E446" s="74"/>
      <c r="F446" s="74"/>
      <c r="I446" s="75"/>
    </row>
    <row r="447">
      <c r="B447" s="74"/>
      <c r="C447" s="74"/>
      <c r="D447" s="74"/>
      <c r="E447" s="74"/>
      <c r="F447" s="74"/>
      <c r="I447" s="75"/>
    </row>
    <row r="448">
      <c r="B448" s="74"/>
      <c r="C448" s="74"/>
      <c r="D448" s="74"/>
      <c r="E448" s="74"/>
      <c r="F448" s="74"/>
      <c r="I448" s="75"/>
    </row>
    <row r="449">
      <c r="B449" s="74"/>
      <c r="C449" s="74"/>
      <c r="D449" s="74"/>
      <c r="E449" s="74"/>
      <c r="F449" s="74"/>
      <c r="I449" s="75"/>
    </row>
    <row r="450">
      <c r="B450" s="74"/>
      <c r="C450" s="74"/>
      <c r="D450" s="74"/>
      <c r="E450" s="74"/>
      <c r="F450" s="74"/>
      <c r="I450" s="75"/>
    </row>
    <row r="451">
      <c r="B451" s="74"/>
      <c r="C451" s="74"/>
      <c r="D451" s="74"/>
      <c r="E451" s="74"/>
      <c r="F451" s="74"/>
      <c r="I451" s="75"/>
    </row>
    <row r="452">
      <c r="B452" s="74"/>
      <c r="C452" s="74"/>
      <c r="D452" s="74"/>
      <c r="E452" s="74"/>
      <c r="F452" s="74"/>
      <c r="I452" s="75"/>
    </row>
    <row r="453">
      <c r="B453" s="74"/>
      <c r="C453" s="74"/>
      <c r="D453" s="74"/>
      <c r="E453" s="74"/>
      <c r="F453" s="74"/>
      <c r="I453" s="75"/>
    </row>
    <row r="454">
      <c r="B454" s="74"/>
      <c r="C454" s="74"/>
      <c r="D454" s="74"/>
      <c r="E454" s="74"/>
      <c r="F454" s="74"/>
      <c r="I454" s="75"/>
    </row>
    <row r="455">
      <c r="B455" s="74"/>
      <c r="C455" s="74"/>
      <c r="D455" s="74"/>
      <c r="E455" s="74"/>
      <c r="F455" s="74"/>
      <c r="I455" s="75"/>
    </row>
    <row r="456">
      <c r="B456" s="74"/>
      <c r="C456" s="74"/>
      <c r="D456" s="74"/>
      <c r="E456" s="74"/>
      <c r="F456" s="74"/>
      <c r="I456" s="75"/>
    </row>
    <row r="457">
      <c r="B457" s="74"/>
      <c r="C457" s="74"/>
      <c r="D457" s="74"/>
      <c r="E457" s="74"/>
      <c r="F457" s="74"/>
      <c r="I457" s="75"/>
    </row>
    <row r="458">
      <c r="B458" s="74"/>
      <c r="C458" s="74"/>
      <c r="D458" s="74"/>
      <c r="E458" s="74"/>
      <c r="F458" s="74"/>
      <c r="I458" s="75"/>
    </row>
    <row r="459">
      <c r="B459" s="74"/>
      <c r="C459" s="74"/>
      <c r="D459" s="74"/>
      <c r="E459" s="74"/>
      <c r="F459" s="74"/>
      <c r="I459" s="75"/>
    </row>
    <row r="460">
      <c r="B460" s="74"/>
      <c r="C460" s="74"/>
      <c r="D460" s="74"/>
      <c r="E460" s="74"/>
      <c r="F460" s="74"/>
      <c r="I460" s="75"/>
    </row>
    <row r="461">
      <c r="B461" s="74"/>
      <c r="C461" s="74"/>
      <c r="D461" s="74"/>
      <c r="E461" s="74"/>
      <c r="F461" s="74"/>
      <c r="I461" s="75"/>
    </row>
    <row r="462">
      <c r="B462" s="74"/>
      <c r="C462" s="74"/>
      <c r="D462" s="74"/>
      <c r="E462" s="74"/>
      <c r="F462" s="74"/>
      <c r="I462" s="75"/>
    </row>
    <row r="463">
      <c r="B463" s="74"/>
      <c r="C463" s="74"/>
      <c r="D463" s="74"/>
      <c r="E463" s="74"/>
      <c r="F463" s="74"/>
      <c r="I463" s="75"/>
    </row>
    <row r="464">
      <c r="B464" s="74"/>
      <c r="C464" s="74"/>
      <c r="D464" s="74"/>
      <c r="E464" s="74"/>
      <c r="F464" s="74"/>
      <c r="I464" s="75"/>
    </row>
    <row r="465">
      <c r="B465" s="74"/>
      <c r="C465" s="74"/>
      <c r="D465" s="74"/>
      <c r="E465" s="74"/>
      <c r="F465" s="74"/>
      <c r="I465" s="75"/>
    </row>
    <row r="466">
      <c r="B466" s="74"/>
      <c r="C466" s="74"/>
      <c r="D466" s="74"/>
      <c r="E466" s="74"/>
      <c r="F466" s="74"/>
      <c r="I466" s="75"/>
    </row>
    <row r="467">
      <c r="B467" s="74"/>
      <c r="C467" s="74"/>
      <c r="D467" s="74"/>
      <c r="E467" s="74"/>
      <c r="F467" s="74"/>
      <c r="I467" s="75"/>
    </row>
    <row r="468">
      <c r="B468" s="74"/>
      <c r="C468" s="74"/>
      <c r="D468" s="74"/>
      <c r="E468" s="74"/>
      <c r="F468" s="74"/>
      <c r="I468" s="75"/>
    </row>
    <row r="469">
      <c r="B469" s="74"/>
      <c r="C469" s="74"/>
      <c r="D469" s="74"/>
      <c r="E469" s="74"/>
      <c r="F469" s="74"/>
      <c r="I469" s="75"/>
    </row>
    <row r="470">
      <c r="B470" s="74"/>
      <c r="C470" s="74"/>
      <c r="D470" s="74"/>
      <c r="E470" s="74"/>
      <c r="F470" s="74"/>
      <c r="I470" s="75"/>
    </row>
    <row r="471">
      <c r="B471" s="74"/>
      <c r="C471" s="74"/>
      <c r="D471" s="74"/>
      <c r="E471" s="74"/>
      <c r="F471" s="74"/>
      <c r="I471" s="75"/>
    </row>
    <row r="472">
      <c r="B472" s="74"/>
      <c r="C472" s="74"/>
      <c r="D472" s="74"/>
      <c r="E472" s="74"/>
      <c r="F472" s="74"/>
      <c r="I472" s="75"/>
    </row>
    <row r="473">
      <c r="B473" s="74"/>
      <c r="C473" s="74"/>
      <c r="D473" s="74"/>
      <c r="E473" s="74"/>
      <c r="F473" s="74"/>
      <c r="I473" s="75"/>
    </row>
    <row r="474">
      <c r="B474" s="74"/>
      <c r="C474" s="74"/>
      <c r="D474" s="74"/>
      <c r="E474" s="74"/>
      <c r="F474" s="74"/>
      <c r="I474" s="75"/>
    </row>
    <row r="475">
      <c r="B475" s="74"/>
      <c r="C475" s="74"/>
      <c r="D475" s="74"/>
      <c r="E475" s="74"/>
      <c r="F475" s="74"/>
      <c r="I475" s="75"/>
    </row>
    <row r="476">
      <c r="B476" s="74"/>
      <c r="C476" s="74"/>
      <c r="D476" s="74"/>
      <c r="E476" s="74"/>
      <c r="F476" s="74"/>
      <c r="I476" s="75"/>
    </row>
    <row r="477">
      <c r="B477" s="74"/>
      <c r="C477" s="74"/>
      <c r="D477" s="74"/>
      <c r="E477" s="74"/>
      <c r="F477" s="74"/>
      <c r="I477" s="75"/>
    </row>
    <row r="478">
      <c r="B478" s="74"/>
      <c r="C478" s="74"/>
      <c r="D478" s="74"/>
      <c r="E478" s="74"/>
      <c r="F478" s="74"/>
      <c r="I478" s="75"/>
    </row>
    <row r="479">
      <c r="B479" s="74"/>
      <c r="C479" s="74"/>
      <c r="D479" s="74"/>
      <c r="E479" s="74"/>
      <c r="F479" s="74"/>
      <c r="I479" s="75"/>
    </row>
    <row r="480">
      <c r="B480" s="74"/>
      <c r="C480" s="74"/>
      <c r="D480" s="74"/>
      <c r="E480" s="74"/>
      <c r="F480" s="74"/>
      <c r="I480" s="75"/>
    </row>
    <row r="481">
      <c r="B481" s="74"/>
      <c r="C481" s="74"/>
      <c r="D481" s="74"/>
      <c r="E481" s="74"/>
      <c r="F481" s="74"/>
      <c r="I481" s="75"/>
    </row>
    <row r="482">
      <c r="B482" s="74"/>
      <c r="C482" s="74"/>
      <c r="D482" s="74"/>
      <c r="E482" s="74"/>
      <c r="F482" s="74"/>
      <c r="I482" s="75"/>
    </row>
    <row r="483">
      <c r="B483" s="74"/>
      <c r="C483" s="74"/>
      <c r="D483" s="74"/>
      <c r="E483" s="74"/>
      <c r="F483" s="74"/>
      <c r="I483" s="75"/>
    </row>
    <row r="484">
      <c r="B484" s="74"/>
      <c r="C484" s="74"/>
      <c r="D484" s="74"/>
      <c r="E484" s="74"/>
      <c r="F484" s="74"/>
      <c r="I484" s="75"/>
    </row>
    <row r="485">
      <c r="B485" s="74"/>
      <c r="C485" s="74"/>
      <c r="D485" s="74"/>
      <c r="E485" s="74"/>
      <c r="F485" s="74"/>
      <c r="I485" s="75"/>
    </row>
    <row r="486">
      <c r="B486" s="74"/>
      <c r="C486" s="74"/>
      <c r="D486" s="74"/>
      <c r="E486" s="74"/>
      <c r="F486" s="74"/>
      <c r="I486" s="75"/>
    </row>
    <row r="487">
      <c r="B487" s="74"/>
      <c r="C487" s="74"/>
      <c r="D487" s="74"/>
      <c r="E487" s="74"/>
      <c r="F487" s="74"/>
      <c r="I487" s="75"/>
    </row>
    <row r="488">
      <c r="B488" s="74"/>
      <c r="C488" s="74"/>
      <c r="D488" s="74"/>
      <c r="E488" s="74"/>
      <c r="F488" s="74"/>
      <c r="I488" s="75"/>
    </row>
    <row r="489">
      <c r="B489" s="74"/>
      <c r="C489" s="74"/>
      <c r="D489" s="74"/>
      <c r="E489" s="74"/>
      <c r="F489" s="74"/>
      <c r="I489" s="75"/>
    </row>
    <row r="490">
      <c r="B490" s="74"/>
      <c r="C490" s="74"/>
      <c r="D490" s="74"/>
      <c r="E490" s="74"/>
      <c r="F490" s="74"/>
      <c r="I490" s="75"/>
    </row>
    <row r="491">
      <c r="B491" s="74"/>
      <c r="C491" s="74"/>
      <c r="D491" s="74"/>
      <c r="E491" s="74"/>
      <c r="F491" s="74"/>
      <c r="I491" s="75"/>
    </row>
    <row r="492">
      <c r="B492" s="74"/>
      <c r="C492" s="74"/>
      <c r="D492" s="74"/>
      <c r="E492" s="74"/>
      <c r="F492" s="74"/>
      <c r="I492" s="75"/>
    </row>
    <row r="493">
      <c r="B493" s="74"/>
      <c r="C493" s="74"/>
      <c r="D493" s="74"/>
      <c r="E493" s="74"/>
      <c r="F493" s="74"/>
      <c r="I493" s="75"/>
    </row>
    <row r="494">
      <c r="B494" s="74"/>
      <c r="C494" s="74"/>
      <c r="D494" s="74"/>
      <c r="E494" s="74"/>
      <c r="F494" s="74"/>
      <c r="I494" s="75"/>
    </row>
    <row r="495">
      <c r="B495" s="74"/>
      <c r="C495" s="74"/>
      <c r="D495" s="74"/>
      <c r="E495" s="74"/>
      <c r="F495" s="74"/>
      <c r="I495" s="75"/>
    </row>
    <row r="496">
      <c r="B496" s="74"/>
      <c r="C496" s="74"/>
      <c r="D496" s="74"/>
      <c r="E496" s="74"/>
      <c r="F496" s="74"/>
      <c r="I496" s="75"/>
    </row>
    <row r="497">
      <c r="B497" s="74"/>
      <c r="C497" s="74"/>
      <c r="D497" s="74"/>
      <c r="E497" s="74"/>
      <c r="F497" s="74"/>
      <c r="I497" s="75"/>
    </row>
    <row r="498">
      <c r="B498" s="74"/>
      <c r="C498" s="74"/>
      <c r="D498" s="74"/>
      <c r="E498" s="74"/>
      <c r="F498" s="74"/>
      <c r="I498" s="75"/>
    </row>
    <row r="499">
      <c r="B499" s="74"/>
      <c r="C499" s="74"/>
      <c r="D499" s="74"/>
      <c r="E499" s="74"/>
      <c r="F499" s="74"/>
      <c r="I499" s="75"/>
    </row>
    <row r="500">
      <c r="B500" s="74"/>
      <c r="C500" s="74"/>
      <c r="D500" s="74"/>
      <c r="E500" s="74"/>
      <c r="F500" s="74"/>
      <c r="I500" s="75"/>
    </row>
    <row r="501">
      <c r="B501" s="74"/>
      <c r="C501" s="74"/>
      <c r="D501" s="74"/>
      <c r="E501" s="74"/>
      <c r="F501" s="74"/>
      <c r="I501" s="75"/>
    </row>
    <row r="502">
      <c r="B502" s="74"/>
      <c r="C502" s="74"/>
      <c r="D502" s="74"/>
      <c r="E502" s="74"/>
      <c r="F502" s="74"/>
      <c r="I502" s="75"/>
    </row>
    <row r="503">
      <c r="B503" s="74"/>
      <c r="C503" s="74"/>
      <c r="D503" s="74"/>
      <c r="E503" s="74"/>
      <c r="F503" s="74"/>
      <c r="I503" s="75"/>
    </row>
    <row r="504">
      <c r="B504" s="74"/>
      <c r="C504" s="74"/>
      <c r="D504" s="74"/>
      <c r="E504" s="74"/>
      <c r="F504" s="74"/>
      <c r="I504" s="75"/>
    </row>
    <row r="505">
      <c r="B505" s="74"/>
      <c r="C505" s="74"/>
      <c r="D505" s="74"/>
      <c r="E505" s="74"/>
      <c r="F505" s="74"/>
      <c r="I505" s="75"/>
    </row>
    <row r="506">
      <c r="B506" s="74"/>
      <c r="C506" s="74"/>
      <c r="D506" s="74"/>
      <c r="E506" s="74"/>
      <c r="F506" s="74"/>
      <c r="I506" s="75"/>
    </row>
    <row r="507">
      <c r="B507" s="74"/>
      <c r="C507" s="74"/>
      <c r="D507" s="74"/>
      <c r="E507" s="74"/>
      <c r="F507" s="74"/>
      <c r="I507" s="75"/>
    </row>
    <row r="508">
      <c r="B508" s="74"/>
      <c r="C508" s="74"/>
      <c r="D508" s="74"/>
      <c r="E508" s="74"/>
      <c r="F508" s="74"/>
      <c r="I508" s="75"/>
    </row>
    <row r="509">
      <c r="B509" s="74"/>
      <c r="C509" s="74"/>
      <c r="D509" s="74"/>
      <c r="E509" s="74"/>
      <c r="F509" s="74"/>
      <c r="I509" s="75"/>
    </row>
    <row r="510">
      <c r="B510" s="74"/>
      <c r="C510" s="74"/>
      <c r="D510" s="74"/>
      <c r="E510" s="74"/>
      <c r="F510" s="74"/>
      <c r="I510" s="75"/>
    </row>
    <row r="511">
      <c r="B511" s="74"/>
      <c r="C511" s="74"/>
      <c r="D511" s="74"/>
      <c r="E511" s="74"/>
      <c r="F511" s="74"/>
      <c r="I511" s="75"/>
    </row>
    <row r="512">
      <c r="B512" s="74"/>
      <c r="C512" s="74"/>
      <c r="D512" s="74"/>
      <c r="E512" s="74"/>
      <c r="F512" s="74"/>
      <c r="I512" s="75"/>
    </row>
    <row r="513">
      <c r="B513" s="74"/>
      <c r="C513" s="74"/>
      <c r="D513" s="74"/>
      <c r="E513" s="74"/>
      <c r="F513" s="74"/>
      <c r="I513" s="75"/>
    </row>
    <row r="514">
      <c r="B514" s="74"/>
      <c r="C514" s="74"/>
      <c r="D514" s="74"/>
      <c r="E514" s="74"/>
      <c r="F514" s="74"/>
      <c r="I514" s="75"/>
    </row>
    <row r="515">
      <c r="B515" s="74"/>
      <c r="C515" s="74"/>
      <c r="D515" s="74"/>
      <c r="E515" s="74"/>
      <c r="F515" s="74"/>
      <c r="I515" s="75"/>
    </row>
    <row r="516">
      <c r="B516" s="74"/>
      <c r="C516" s="74"/>
      <c r="D516" s="74"/>
      <c r="E516" s="74"/>
      <c r="F516" s="74"/>
      <c r="I516" s="75"/>
    </row>
    <row r="517">
      <c r="B517" s="74"/>
      <c r="C517" s="74"/>
      <c r="D517" s="74"/>
      <c r="E517" s="74"/>
      <c r="F517" s="74"/>
      <c r="I517" s="75"/>
    </row>
    <row r="518">
      <c r="B518" s="74"/>
      <c r="C518" s="74"/>
      <c r="D518" s="74"/>
      <c r="E518" s="74"/>
      <c r="F518" s="74"/>
      <c r="I518" s="75"/>
    </row>
    <row r="519">
      <c r="B519" s="74"/>
      <c r="C519" s="74"/>
      <c r="D519" s="74"/>
      <c r="E519" s="74"/>
      <c r="F519" s="74"/>
      <c r="I519" s="75"/>
    </row>
    <row r="520">
      <c r="B520" s="74"/>
      <c r="C520" s="74"/>
      <c r="D520" s="74"/>
      <c r="E520" s="74"/>
      <c r="F520" s="74"/>
      <c r="I520" s="75"/>
    </row>
    <row r="521">
      <c r="B521" s="74"/>
      <c r="C521" s="74"/>
      <c r="D521" s="74"/>
      <c r="E521" s="74"/>
      <c r="F521" s="74"/>
      <c r="I521" s="75"/>
    </row>
    <row r="522">
      <c r="B522" s="74"/>
      <c r="C522" s="74"/>
      <c r="D522" s="74"/>
      <c r="E522" s="74"/>
      <c r="F522" s="74"/>
      <c r="I522" s="75"/>
    </row>
    <row r="523">
      <c r="B523" s="74"/>
      <c r="C523" s="74"/>
      <c r="D523" s="74"/>
      <c r="E523" s="74"/>
      <c r="F523" s="74"/>
      <c r="I523" s="75"/>
    </row>
    <row r="524">
      <c r="B524" s="74"/>
      <c r="C524" s="74"/>
      <c r="D524" s="74"/>
      <c r="E524" s="74"/>
      <c r="F524" s="74"/>
      <c r="I524" s="75"/>
    </row>
    <row r="525">
      <c r="B525" s="74"/>
      <c r="C525" s="74"/>
      <c r="D525" s="74"/>
      <c r="E525" s="74"/>
      <c r="F525" s="74"/>
      <c r="I525" s="75"/>
    </row>
    <row r="526">
      <c r="B526" s="74"/>
      <c r="C526" s="74"/>
      <c r="D526" s="74"/>
      <c r="E526" s="74"/>
      <c r="F526" s="74"/>
      <c r="I526" s="75"/>
    </row>
    <row r="527">
      <c r="B527" s="74"/>
      <c r="C527" s="74"/>
      <c r="D527" s="74"/>
      <c r="E527" s="74"/>
      <c r="F527" s="74"/>
      <c r="I527" s="75"/>
    </row>
    <row r="528">
      <c r="B528" s="74"/>
      <c r="C528" s="74"/>
      <c r="D528" s="74"/>
      <c r="E528" s="74"/>
      <c r="F528" s="74"/>
      <c r="I528" s="75"/>
    </row>
    <row r="529">
      <c r="B529" s="74"/>
      <c r="C529" s="74"/>
      <c r="D529" s="74"/>
      <c r="E529" s="74"/>
      <c r="F529" s="74"/>
      <c r="I529" s="75"/>
    </row>
    <row r="530">
      <c r="B530" s="74"/>
      <c r="C530" s="74"/>
      <c r="D530" s="74"/>
      <c r="E530" s="74"/>
      <c r="F530" s="74"/>
      <c r="I530" s="75"/>
    </row>
    <row r="531">
      <c r="B531" s="74"/>
      <c r="C531" s="74"/>
      <c r="D531" s="74"/>
      <c r="E531" s="74"/>
      <c r="F531" s="74"/>
      <c r="I531" s="75"/>
    </row>
    <row r="532">
      <c r="B532" s="74"/>
      <c r="C532" s="74"/>
      <c r="D532" s="74"/>
      <c r="E532" s="74"/>
      <c r="F532" s="74"/>
      <c r="I532" s="75"/>
    </row>
    <row r="533">
      <c r="B533" s="74"/>
      <c r="C533" s="74"/>
      <c r="D533" s="74"/>
      <c r="E533" s="74"/>
      <c r="F533" s="74"/>
      <c r="I533" s="75"/>
    </row>
    <row r="534">
      <c r="B534" s="74"/>
      <c r="C534" s="74"/>
      <c r="D534" s="74"/>
      <c r="E534" s="74"/>
      <c r="F534" s="74"/>
      <c r="I534" s="75"/>
    </row>
    <row r="535">
      <c r="B535" s="74"/>
      <c r="C535" s="74"/>
      <c r="D535" s="74"/>
      <c r="E535" s="74"/>
      <c r="F535" s="74"/>
      <c r="I535" s="75"/>
    </row>
    <row r="536">
      <c r="B536" s="74"/>
      <c r="C536" s="74"/>
      <c r="D536" s="74"/>
      <c r="E536" s="74"/>
      <c r="F536" s="74"/>
      <c r="I536" s="75"/>
    </row>
    <row r="537">
      <c r="B537" s="74"/>
      <c r="C537" s="74"/>
      <c r="D537" s="74"/>
      <c r="E537" s="74"/>
      <c r="F537" s="74"/>
      <c r="I537" s="75"/>
    </row>
    <row r="538">
      <c r="B538" s="74"/>
      <c r="C538" s="74"/>
      <c r="D538" s="74"/>
      <c r="E538" s="74"/>
      <c r="F538" s="74"/>
      <c r="I538" s="75"/>
    </row>
    <row r="539">
      <c r="B539" s="74"/>
      <c r="C539" s="74"/>
      <c r="D539" s="74"/>
      <c r="E539" s="74"/>
      <c r="F539" s="74"/>
      <c r="I539" s="75"/>
    </row>
    <row r="540">
      <c r="B540" s="74"/>
      <c r="C540" s="74"/>
      <c r="D540" s="74"/>
      <c r="E540" s="74"/>
      <c r="F540" s="74"/>
      <c r="I540" s="75"/>
    </row>
    <row r="541">
      <c r="B541" s="74"/>
      <c r="C541" s="74"/>
      <c r="D541" s="74"/>
      <c r="E541" s="74"/>
      <c r="F541" s="74"/>
      <c r="I541" s="75"/>
    </row>
    <row r="542">
      <c r="B542" s="74"/>
      <c r="C542" s="74"/>
      <c r="D542" s="74"/>
      <c r="E542" s="74"/>
      <c r="F542" s="74"/>
      <c r="I542" s="75"/>
    </row>
    <row r="543">
      <c r="B543" s="74"/>
      <c r="C543" s="74"/>
      <c r="D543" s="74"/>
      <c r="E543" s="74"/>
      <c r="F543" s="74"/>
      <c r="I543" s="75"/>
    </row>
    <row r="544">
      <c r="B544" s="74"/>
      <c r="C544" s="74"/>
      <c r="D544" s="74"/>
      <c r="E544" s="74"/>
      <c r="F544" s="74"/>
      <c r="I544" s="75"/>
    </row>
    <row r="545">
      <c r="B545" s="74"/>
      <c r="C545" s="74"/>
      <c r="D545" s="74"/>
      <c r="E545" s="74"/>
      <c r="F545" s="74"/>
      <c r="I545" s="75"/>
    </row>
    <row r="546">
      <c r="B546" s="74"/>
      <c r="C546" s="74"/>
      <c r="D546" s="74"/>
      <c r="E546" s="74"/>
      <c r="F546" s="74"/>
      <c r="I546" s="75"/>
    </row>
    <row r="547">
      <c r="B547" s="74"/>
      <c r="C547" s="74"/>
      <c r="D547" s="74"/>
      <c r="E547" s="74"/>
      <c r="F547" s="74"/>
      <c r="I547" s="75"/>
    </row>
    <row r="548">
      <c r="B548" s="74"/>
      <c r="C548" s="74"/>
      <c r="D548" s="74"/>
      <c r="E548" s="74"/>
      <c r="F548" s="74"/>
      <c r="I548" s="75"/>
    </row>
    <row r="549">
      <c r="B549" s="74"/>
      <c r="C549" s="74"/>
      <c r="D549" s="74"/>
      <c r="E549" s="74"/>
      <c r="F549" s="74"/>
      <c r="I549" s="75"/>
    </row>
    <row r="550">
      <c r="B550" s="74"/>
      <c r="C550" s="74"/>
      <c r="D550" s="74"/>
      <c r="E550" s="74"/>
      <c r="F550" s="74"/>
      <c r="I550" s="75"/>
    </row>
    <row r="551">
      <c r="B551" s="74"/>
      <c r="C551" s="74"/>
      <c r="D551" s="74"/>
      <c r="E551" s="74"/>
      <c r="F551" s="74"/>
      <c r="I551" s="75"/>
    </row>
    <row r="552">
      <c r="B552" s="74"/>
      <c r="C552" s="74"/>
      <c r="D552" s="74"/>
      <c r="E552" s="74"/>
      <c r="F552" s="74"/>
      <c r="I552" s="75"/>
    </row>
    <row r="553">
      <c r="B553" s="74"/>
      <c r="C553" s="74"/>
      <c r="D553" s="74"/>
      <c r="E553" s="74"/>
      <c r="F553" s="74"/>
      <c r="I553" s="75"/>
    </row>
    <row r="554">
      <c r="B554" s="74"/>
      <c r="C554" s="74"/>
      <c r="D554" s="74"/>
      <c r="E554" s="74"/>
      <c r="F554" s="74"/>
      <c r="I554" s="75"/>
    </row>
    <row r="555">
      <c r="B555" s="74"/>
      <c r="C555" s="74"/>
      <c r="D555" s="74"/>
      <c r="E555" s="74"/>
      <c r="F555" s="74"/>
      <c r="I555" s="75"/>
    </row>
    <row r="556">
      <c r="B556" s="74"/>
      <c r="C556" s="74"/>
      <c r="D556" s="74"/>
      <c r="E556" s="74"/>
      <c r="F556" s="74"/>
      <c r="I556" s="75"/>
    </row>
    <row r="557">
      <c r="B557" s="74"/>
      <c r="C557" s="74"/>
      <c r="D557" s="74"/>
      <c r="E557" s="74"/>
      <c r="F557" s="74"/>
      <c r="I557" s="75"/>
    </row>
    <row r="558">
      <c r="B558" s="74"/>
      <c r="C558" s="74"/>
      <c r="D558" s="74"/>
      <c r="E558" s="74"/>
      <c r="F558" s="74"/>
      <c r="I558" s="75"/>
    </row>
    <row r="559">
      <c r="B559" s="74"/>
      <c r="C559" s="74"/>
      <c r="D559" s="74"/>
      <c r="E559" s="74"/>
      <c r="F559" s="74"/>
      <c r="I559" s="75"/>
    </row>
    <row r="560">
      <c r="B560" s="74"/>
      <c r="C560" s="74"/>
      <c r="D560" s="74"/>
      <c r="E560" s="74"/>
      <c r="F560" s="74"/>
      <c r="I560" s="75"/>
    </row>
    <row r="561">
      <c r="B561" s="74"/>
      <c r="C561" s="74"/>
      <c r="D561" s="74"/>
      <c r="E561" s="74"/>
      <c r="F561" s="74"/>
      <c r="I561" s="75"/>
    </row>
    <row r="562">
      <c r="B562" s="74"/>
      <c r="C562" s="74"/>
      <c r="D562" s="74"/>
      <c r="E562" s="74"/>
      <c r="F562" s="74"/>
      <c r="I562" s="75"/>
    </row>
    <row r="563">
      <c r="B563" s="74"/>
      <c r="C563" s="74"/>
      <c r="D563" s="74"/>
      <c r="E563" s="74"/>
      <c r="F563" s="74"/>
      <c r="I563" s="75"/>
    </row>
    <row r="564">
      <c r="B564" s="74"/>
      <c r="C564" s="74"/>
      <c r="D564" s="74"/>
      <c r="E564" s="74"/>
      <c r="F564" s="74"/>
      <c r="I564" s="75"/>
    </row>
    <row r="565">
      <c r="B565" s="74"/>
      <c r="C565" s="74"/>
      <c r="D565" s="74"/>
      <c r="E565" s="74"/>
      <c r="F565" s="74"/>
      <c r="I565" s="75"/>
    </row>
    <row r="566">
      <c r="B566" s="74"/>
      <c r="C566" s="74"/>
      <c r="D566" s="74"/>
      <c r="E566" s="74"/>
      <c r="F566" s="74"/>
      <c r="I566" s="75"/>
    </row>
    <row r="567">
      <c r="B567" s="74"/>
      <c r="C567" s="74"/>
      <c r="D567" s="74"/>
      <c r="E567" s="74"/>
      <c r="F567" s="74"/>
      <c r="I567" s="75"/>
    </row>
    <row r="568">
      <c r="B568" s="74"/>
      <c r="C568" s="74"/>
      <c r="D568" s="74"/>
      <c r="E568" s="74"/>
      <c r="F568" s="74"/>
      <c r="I568" s="75"/>
    </row>
    <row r="569">
      <c r="B569" s="74"/>
      <c r="C569" s="74"/>
      <c r="D569" s="74"/>
      <c r="E569" s="74"/>
      <c r="F569" s="74"/>
      <c r="I569" s="75"/>
    </row>
    <row r="570">
      <c r="B570" s="74"/>
      <c r="C570" s="74"/>
      <c r="D570" s="74"/>
      <c r="E570" s="74"/>
      <c r="F570" s="74"/>
      <c r="I570" s="75"/>
    </row>
    <row r="571">
      <c r="B571" s="74"/>
      <c r="C571" s="74"/>
      <c r="D571" s="74"/>
      <c r="E571" s="74"/>
      <c r="F571" s="74"/>
      <c r="I571" s="75"/>
    </row>
    <row r="572">
      <c r="B572" s="74"/>
      <c r="C572" s="74"/>
      <c r="D572" s="74"/>
      <c r="E572" s="74"/>
      <c r="F572" s="74"/>
      <c r="I572" s="75"/>
    </row>
    <row r="573">
      <c r="B573" s="74"/>
      <c r="C573" s="74"/>
      <c r="D573" s="74"/>
      <c r="E573" s="74"/>
      <c r="F573" s="74"/>
      <c r="I573" s="75"/>
    </row>
    <row r="574">
      <c r="B574" s="74"/>
      <c r="C574" s="74"/>
      <c r="D574" s="74"/>
      <c r="E574" s="74"/>
      <c r="F574" s="74"/>
      <c r="I574" s="75"/>
    </row>
    <row r="575">
      <c r="B575" s="74"/>
      <c r="C575" s="74"/>
      <c r="D575" s="74"/>
      <c r="E575" s="74"/>
      <c r="F575" s="74"/>
      <c r="I575" s="75"/>
    </row>
    <row r="576">
      <c r="B576" s="74"/>
      <c r="C576" s="74"/>
      <c r="D576" s="74"/>
      <c r="E576" s="74"/>
      <c r="F576" s="74"/>
      <c r="I576" s="75"/>
    </row>
    <row r="577">
      <c r="B577" s="74"/>
      <c r="C577" s="74"/>
      <c r="D577" s="74"/>
      <c r="E577" s="74"/>
      <c r="F577" s="74"/>
      <c r="I577" s="75"/>
    </row>
    <row r="578">
      <c r="B578" s="74"/>
      <c r="C578" s="74"/>
      <c r="D578" s="74"/>
      <c r="E578" s="74"/>
      <c r="F578" s="74"/>
      <c r="I578" s="75"/>
    </row>
    <row r="579">
      <c r="B579" s="74"/>
      <c r="C579" s="74"/>
      <c r="D579" s="74"/>
      <c r="E579" s="74"/>
      <c r="F579" s="74"/>
      <c r="I579" s="75"/>
    </row>
    <row r="580">
      <c r="B580" s="74"/>
      <c r="C580" s="74"/>
      <c r="D580" s="74"/>
      <c r="E580" s="74"/>
      <c r="F580" s="74"/>
      <c r="I580" s="75"/>
    </row>
    <row r="581">
      <c r="B581" s="74"/>
      <c r="C581" s="74"/>
      <c r="D581" s="74"/>
      <c r="E581" s="74"/>
      <c r="F581" s="74"/>
      <c r="I581" s="75"/>
    </row>
    <row r="582">
      <c r="B582" s="74"/>
      <c r="C582" s="74"/>
      <c r="D582" s="74"/>
      <c r="E582" s="74"/>
      <c r="F582" s="74"/>
      <c r="I582" s="75"/>
    </row>
    <row r="583">
      <c r="B583" s="74"/>
      <c r="C583" s="74"/>
      <c r="D583" s="74"/>
      <c r="E583" s="74"/>
      <c r="F583" s="74"/>
      <c r="I583" s="75"/>
    </row>
    <row r="584">
      <c r="B584" s="74"/>
      <c r="C584" s="74"/>
      <c r="D584" s="74"/>
      <c r="E584" s="74"/>
      <c r="F584" s="74"/>
      <c r="I584" s="75"/>
    </row>
    <row r="585">
      <c r="B585" s="74"/>
      <c r="C585" s="74"/>
      <c r="D585" s="74"/>
      <c r="E585" s="74"/>
      <c r="F585" s="74"/>
      <c r="I585" s="75"/>
    </row>
    <row r="586">
      <c r="B586" s="74"/>
      <c r="C586" s="74"/>
      <c r="D586" s="74"/>
      <c r="E586" s="74"/>
      <c r="F586" s="74"/>
      <c r="I586" s="75"/>
    </row>
    <row r="587">
      <c r="B587" s="74"/>
      <c r="C587" s="74"/>
      <c r="D587" s="74"/>
      <c r="E587" s="74"/>
      <c r="F587" s="74"/>
      <c r="I587" s="75"/>
    </row>
    <row r="588">
      <c r="B588" s="74"/>
      <c r="C588" s="74"/>
      <c r="D588" s="74"/>
      <c r="E588" s="74"/>
      <c r="F588" s="74"/>
      <c r="I588" s="75"/>
    </row>
    <row r="589">
      <c r="B589" s="74"/>
      <c r="C589" s="74"/>
      <c r="D589" s="74"/>
      <c r="E589" s="74"/>
      <c r="F589" s="74"/>
      <c r="I589" s="75"/>
    </row>
    <row r="590">
      <c r="B590" s="74"/>
      <c r="C590" s="74"/>
      <c r="D590" s="74"/>
      <c r="E590" s="74"/>
      <c r="F590" s="74"/>
      <c r="I590" s="75"/>
    </row>
    <row r="591">
      <c r="B591" s="74"/>
      <c r="C591" s="74"/>
      <c r="D591" s="74"/>
      <c r="E591" s="74"/>
      <c r="F591" s="74"/>
      <c r="I591" s="75"/>
    </row>
    <row r="592">
      <c r="B592" s="74"/>
      <c r="C592" s="74"/>
      <c r="D592" s="74"/>
      <c r="E592" s="74"/>
      <c r="F592" s="74"/>
      <c r="I592" s="75"/>
    </row>
    <row r="593">
      <c r="B593" s="74"/>
      <c r="C593" s="74"/>
      <c r="D593" s="74"/>
      <c r="E593" s="74"/>
      <c r="F593" s="74"/>
      <c r="I593" s="75"/>
    </row>
    <row r="594">
      <c r="B594" s="74"/>
      <c r="C594" s="74"/>
      <c r="D594" s="74"/>
      <c r="E594" s="74"/>
      <c r="F594" s="74"/>
      <c r="I594" s="75"/>
    </row>
    <row r="595">
      <c r="B595" s="74"/>
      <c r="C595" s="74"/>
      <c r="D595" s="74"/>
      <c r="E595" s="74"/>
      <c r="F595" s="74"/>
      <c r="I595" s="75"/>
    </row>
    <row r="596">
      <c r="B596" s="74"/>
      <c r="C596" s="74"/>
      <c r="D596" s="74"/>
      <c r="E596" s="74"/>
      <c r="F596" s="74"/>
      <c r="I596" s="75"/>
    </row>
    <row r="597">
      <c r="B597" s="74"/>
      <c r="C597" s="74"/>
      <c r="D597" s="74"/>
      <c r="E597" s="74"/>
      <c r="F597" s="74"/>
      <c r="I597" s="75"/>
    </row>
    <row r="598">
      <c r="B598" s="74"/>
      <c r="C598" s="74"/>
      <c r="D598" s="74"/>
      <c r="E598" s="74"/>
      <c r="F598" s="74"/>
      <c r="I598" s="75"/>
    </row>
    <row r="599">
      <c r="B599" s="74"/>
      <c r="C599" s="74"/>
      <c r="D599" s="74"/>
      <c r="E599" s="74"/>
      <c r="F599" s="74"/>
      <c r="I599" s="75"/>
    </row>
    <row r="600">
      <c r="B600" s="74"/>
      <c r="C600" s="74"/>
      <c r="D600" s="74"/>
      <c r="E600" s="74"/>
      <c r="F600" s="74"/>
      <c r="I600" s="75"/>
    </row>
    <row r="601">
      <c r="B601" s="74"/>
      <c r="C601" s="74"/>
      <c r="D601" s="74"/>
      <c r="E601" s="74"/>
      <c r="F601" s="74"/>
      <c r="I601" s="75"/>
    </row>
    <row r="602">
      <c r="B602" s="74"/>
      <c r="C602" s="74"/>
      <c r="D602" s="74"/>
      <c r="E602" s="74"/>
      <c r="F602" s="74"/>
      <c r="I602" s="75"/>
    </row>
    <row r="603">
      <c r="B603" s="74"/>
      <c r="C603" s="74"/>
      <c r="D603" s="74"/>
      <c r="E603" s="74"/>
      <c r="F603" s="74"/>
      <c r="I603" s="75"/>
    </row>
    <row r="604">
      <c r="B604" s="74"/>
      <c r="C604" s="74"/>
      <c r="D604" s="74"/>
      <c r="E604" s="74"/>
      <c r="F604" s="74"/>
      <c r="I604" s="75"/>
    </row>
    <row r="605">
      <c r="B605" s="74"/>
      <c r="C605" s="74"/>
      <c r="D605" s="74"/>
      <c r="E605" s="74"/>
      <c r="F605" s="74"/>
      <c r="I605" s="75"/>
    </row>
    <row r="606">
      <c r="B606" s="74"/>
      <c r="C606" s="74"/>
      <c r="D606" s="74"/>
      <c r="E606" s="74"/>
      <c r="F606" s="74"/>
      <c r="I606" s="75"/>
    </row>
    <row r="607">
      <c r="B607" s="74"/>
      <c r="C607" s="74"/>
      <c r="D607" s="74"/>
      <c r="E607" s="74"/>
      <c r="F607" s="74"/>
      <c r="I607" s="75"/>
    </row>
    <row r="608">
      <c r="B608" s="74"/>
      <c r="C608" s="74"/>
      <c r="D608" s="74"/>
      <c r="E608" s="74"/>
      <c r="F608" s="74"/>
      <c r="I608" s="75"/>
    </row>
    <row r="609">
      <c r="B609" s="74"/>
      <c r="C609" s="74"/>
      <c r="D609" s="74"/>
      <c r="E609" s="74"/>
      <c r="F609" s="74"/>
      <c r="I609" s="75"/>
    </row>
    <row r="610">
      <c r="B610" s="74"/>
      <c r="C610" s="74"/>
      <c r="D610" s="74"/>
      <c r="E610" s="74"/>
      <c r="F610" s="74"/>
      <c r="I610" s="75"/>
    </row>
    <row r="611">
      <c r="B611" s="74"/>
      <c r="C611" s="74"/>
      <c r="D611" s="74"/>
      <c r="E611" s="74"/>
      <c r="F611" s="74"/>
      <c r="I611" s="75"/>
    </row>
    <row r="612">
      <c r="B612" s="74"/>
      <c r="C612" s="74"/>
      <c r="D612" s="74"/>
      <c r="E612" s="74"/>
      <c r="F612" s="74"/>
      <c r="I612" s="75"/>
    </row>
    <row r="613">
      <c r="B613" s="74"/>
      <c r="C613" s="74"/>
      <c r="D613" s="74"/>
      <c r="E613" s="74"/>
      <c r="F613" s="74"/>
      <c r="I613" s="75"/>
    </row>
    <row r="614">
      <c r="B614" s="74"/>
      <c r="C614" s="74"/>
      <c r="D614" s="74"/>
      <c r="E614" s="74"/>
      <c r="F614" s="74"/>
      <c r="I614" s="75"/>
    </row>
    <row r="615">
      <c r="B615" s="74"/>
      <c r="C615" s="74"/>
      <c r="D615" s="74"/>
      <c r="E615" s="74"/>
      <c r="F615" s="74"/>
      <c r="I615" s="75"/>
    </row>
    <row r="616">
      <c r="B616" s="74"/>
      <c r="C616" s="74"/>
      <c r="D616" s="74"/>
      <c r="E616" s="74"/>
      <c r="F616" s="74"/>
      <c r="I616" s="75"/>
    </row>
    <row r="617">
      <c r="B617" s="74"/>
      <c r="C617" s="74"/>
      <c r="D617" s="74"/>
      <c r="E617" s="74"/>
      <c r="F617" s="74"/>
      <c r="I617" s="75"/>
    </row>
    <row r="618">
      <c r="B618" s="74"/>
      <c r="C618" s="74"/>
      <c r="D618" s="74"/>
      <c r="E618" s="74"/>
      <c r="F618" s="74"/>
      <c r="I618" s="75"/>
    </row>
    <row r="619">
      <c r="B619" s="74"/>
      <c r="C619" s="74"/>
      <c r="D619" s="74"/>
      <c r="E619" s="74"/>
      <c r="F619" s="74"/>
      <c r="I619" s="75"/>
    </row>
    <row r="620">
      <c r="B620" s="74"/>
      <c r="C620" s="74"/>
      <c r="D620" s="74"/>
      <c r="E620" s="74"/>
      <c r="F620" s="74"/>
      <c r="I620" s="75"/>
    </row>
    <row r="621">
      <c r="B621" s="74"/>
      <c r="C621" s="74"/>
      <c r="D621" s="74"/>
      <c r="E621" s="74"/>
      <c r="F621" s="74"/>
      <c r="I621" s="75"/>
    </row>
    <row r="622">
      <c r="B622" s="74"/>
      <c r="C622" s="74"/>
      <c r="D622" s="74"/>
      <c r="E622" s="74"/>
      <c r="F622" s="74"/>
      <c r="I622" s="75"/>
    </row>
    <row r="623">
      <c r="B623" s="74"/>
      <c r="C623" s="74"/>
      <c r="D623" s="74"/>
      <c r="E623" s="74"/>
      <c r="F623" s="74"/>
      <c r="I623" s="75"/>
    </row>
    <row r="624">
      <c r="B624" s="74"/>
      <c r="C624" s="74"/>
      <c r="D624" s="74"/>
      <c r="E624" s="74"/>
      <c r="F624" s="74"/>
      <c r="I624" s="75"/>
    </row>
    <row r="625">
      <c r="B625" s="74"/>
      <c r="C625" s="74"/>
      <c r="D625" s="74"/>
      <c r="E625" s="74"/>
      <c r="F625" s="74"/>
      <c r="I625" s="75"/>
    </row>
    <row r="626">
      <c r="B626" s="74"/>
      <c r="C626" s="74"/>
      <c r="D626" s="74"/>
      <c r="E626" s="74"/>
      <c r="F626" s="74"/>
      <c r="I626" s="75"/>
    </row>
    <row r="627">
      <c r="B627" s="74"/>
      <c r="C627" s="74"/>
      <c r="D627" s="74"/>
      <c r="E627" s="74"/>
      <c r="F627" s="74"/>
      <c r="I627" s="75"/>
    </row>
    <row r="628">
      <c r="B628" s="74"/>
      <c r="C628" s="74"/>
      <c r="D628" s="74"/>
      <c r="E628" s="74"/>
      <c r="F628" s="74"/>
      <c r="I628" s="75"/>
    </row>
    <row r="629">
      <c r="B629" s="74"/>
      <c r="C629" s="74"/>
      <c r="D629" s="74"/>
      <c r="E629" s="74"/>
      <c r="F629" s="74"/>
      <c r="I629" s="75"/>
    </row>
    <row r="630">
      <c r="B630" s="74"/>
      <c r="C630" s="74"/>
      <c r="D630" s="74"/>
      <c r="E630" s="74"/>
      <c r="F630" s="74"/>
      <c r="I630" s="75"/>
    </row>
    <row r="631">
      <c r="B631" s="74"/>
      <c r="C631" s="74"/>
      <c r="D631" s="74"/>
      <c r="E631" s="74"/>
      <c r="F631" s="74"/>
      <c r="I631" s="75"/>
    </row>
    <row r="632">
      <c r="B632" s="74"/>
      <c r="C632" s="74"/>
      <c r="D632" s="74"/>
      <c r="E632" s="74"/>
      <c r="F632" s="74"/>
      <c r="I632" s="75"/>
    </row>
    <row r="633">
      <c r="B633" s="74"/>
      <c r="C633" s="74"/>
      <c r="D633" s="74"/>
      <c r="E633" s="74"/>
      <c r="F633" s="74"/>
      <c r="I633" s="75"/>
    </row>
    <row r="634">
      <c r="B634" s="74"/>
      <c r="C634" s="74"/>
      <c r="D634" s="74"/>
      <c r="E634" s="74"/>
      <c r="F634" s="74"/>
      <c r="I634" s="75"/>
    </row>
    <row r="635">
      <c r="B635" s="74"/>
      <c r="C635" s="74"/>
      <c r="D635" s="74"/>
      <c r="E635" s="74"/>
      <c r="F635" s="74"/>
      <c r="I635" s="75"/>
    </row>
    <row r="636">
      <c r="B636" s="74"/>
      <c r="C636" s="74"/>
      <c r="D636" s="74"/>
      <c r="E636" s="74"/>
      <c r="F636" s="74"/>
      <c r="I636" s="75"/>
    </row>
    <row r="637">
      <c r="B637" s="74"/>
      <c r="C637" s="74"/>
      <c r="D637" s="74"/>
      <c r="E637" s="74"/>
      <c r="F637" s="74"/>
      <c r="I637" s="75"/>
    </row>
    <row r="638">
      <c r="B638" s="74"/>
      <c r="C638" s="74"/>
      <c r="D638" s="74"/>
      <c r="E638" s="74"/>
      <c r="F638" s="74"/>
      <c r="I638" s="75"/>
    </row>
    <row r="639">
      <c r="B639" s="74"/>
      <c r="C639" s="74"/>
      <c r="D639" s="74"/>
      <c r="E639" s="74"/>
      <c r="F639" s="74"/>
      <c r="I639" s="75"/>
    </row>
    <row r="640">
      <c r="B640" s="74"/>
      <c r="C640" s="74"/>
      <c r="D640" s="74"/>
      <c r="E640" s="74"/>
      <c r="F640" s="74"/>
      <c r="I640" s="75"/>
    </row>
    <row r="641">
      <c r="B641" s="74"/>
      <c r="C641" s="74"/>
      <c r="D641" s="74"/>
      <c r="E641" s="74"/>
      <c r="F641" s="74"/>
      <c r="I641" s="75"/>
    </row>
    <row r="642">
      <c r="B642" s="74"/>
      <c r="C642" s="74"/>
      <c r="D642" s="74"/>
      <c r="E642" s="74"/>
      <c r="F642" s="74"/>
      <c r="I642" s="75"/>
    </row>
    <row r="643">
      <c r="B643" s="74"/>
      <c r="C643" s="74"/>
      <c r="D643" s="74"/>
      <c r="E643" s="74"/>
      <c r="F643" s="74"/>
      <c r="I643" s="75"/>
    </row>
    <row r="644">
      <c r="B644" s="74"/>
      <c r="C644" s="74"/>
      <c r="D644" s="74"/>
      <c r="E644" s="74"/>
      <c r="F644" s="74"/>
      <c r="I644" s="75"/>
    </row>
    <row r="645">
      <c r="B645" s="74"/>
      <c r="C645" s="74"/>
      <c r="D645" s="74"/>
      <c r="E645" s="74"/>
      <c r="F645" s="74"/>
      <c r="I645" s="75"/>
    </row>
    <row r="646">
      <c r="B646" s="74"/>
      <c r="C646" s="74"/>
      <c r="D646" s="74"/>
      <c r="E646" s="74"/>
      <c r="F646" s="74"/>
      <c r="I646" s="75"/>
    </row>
    <row r="647">
      <c r="B647" s="74"/>
      <c r="C647" s="74"/>
      <c r="D647" s="74"/>
      <c r="E647" s="74"/>
      <c r="F647" s="74"/>
      <c r="I647" s="75"/>
    </row>
    <row r="648">
      <c r="B648" s="74"/>
      <c r="C648" s="74"/>
      <c r="D648" s="74"/>
      <c r="E648" s="74"/>
      <c r="F648" s="74"/>
      <c r="I648" s="75"/>
    </row>
    <row r="649">
      <c r="B649" s="74"/>
      <c r="C649" s="74"/>
      <c r="D649" s="74"/>
      <c r="E649" s="74"/>
      <c r="F649" s="74"/>
      <c r="I649" s="75"/>
    </row>
    <row r="650">
      <c r="B650" s="74"/>
      <c r="C650" s="74"/>
      <c r="D650" s="74"/>
      <c r="E650" s="74"/>
      <c r="F650" s="74"/>
      <c r="I650" s="75"/>
    </row>
    <row r="651">
      <c r="B651" s="74"/>
      <c r="C651" s="74"/>
      <c r="D651" s="74"/>
      <c r="E651" s="74"/>
      <c r="F651" s="74"/>
      <c r="I651" s="75"/>
    </row>
    <row r="652">
      <c r="B652" s="74"/>
      <c r="C652" s="74"/>
      <c r="D652" s="74"/>
      <c r="E652" s="74"/>
      <c r="F652" s="74"/>
      <c r="I652" s="75"/>
    </row>
    <row r="653">
      <c r="B653" s="74"/>
      <c r="C653" s="74"/>
      <c r="D653" s="74"/>
      <c r="E653" s="74"/>
      <c r="F653" s="74"/>
      <c r="I653" s="75"/>
    </row>
    <row r="654">
      <c r="B654" s="74"/>
      <c r="C654" s="74"/>
      <c r="D654" s="74"/>
      <c r="E654" s="74"/>
      <c r="F654" s="74"/>
      <c r="I654" s="75"/>
    </row>
    <row r="655">
      <c r="B655" s="74"/>
      <c r="C655" s="74"/>
      <c r="D655" s="74"/>
      <c r="E655" s="74"/>
      <c r="F655" s="74"/>
      <c r="I655" s="75"/>
    </row>
    <row r="656">
      <c r="B656" s="74"/>
      <c r="C656" s="74"/>
      <c r="D656" s="74"/>
      <c r="E656" s="74"/>
      <c r="F656" s="74"/>
      <c r="I656" s="75"/>
    </row>
    <row r="657">
      <c r="B657" s="74"/>
      <c r="C657" s="74"/>
      <c r="D657" s="74"/>
      <c r="E657" s="74"/>
      <c r="F657" s="74"/>
      <c r="I657" s="75"/>
    </row>
    <row r="658">
      <c r="B658" s="74"/>
      <c r="C658" s="74"/>
      <c r="D658" s="74"/>
      <c r="E658" s="74"/>
      <c r="F658" s="74"/>
      <c r="I658" s="75"/>
    </row>
    <row r="659">
      <c r="B659" s="74"/>
      <c r="C659" s="74"/>
      <c r="D659" s="74"/>
      <c r="E659" s="74"/>
      <c r="F659" s="74"/>
      <c r="I659" s="75"/>
    </row>
    <row r="660">
      <c r="B660" s="74"/>
      <c r="C660" s="74"/>
      <c r="D660" s="74"/>
      <c r="E660" s="74"/>
      <c r="F660" s="74"/>
      <c r="I660" s="75"/>
    </row>
    <row r="661">
      <c r="B661" s="74"/>
      <c r="C661" s="74"/>
      <c r="D661" s="74"/>
      <c r="E661" s="74"/>
      <c r="F661" s="74"/>
      <c r="I661" s="75"/>
    </row>
    <row r="662">
      <c r="B662" s="74"/>
      <c r="C662" s="74"/>
      <c r="D662" s="74"/>
      <c r="E662" s="74"/>
      <c r="F662" s="74"/>
      <c r="I662" s="75"/>
    </row>
    <row r="663">
      <c r="B663" s="74"/>
      <c r="C663" s="74"/>
      <c r="D663" s="74"/>
      <c r="E663" s="74"/>
      <c r="F663" s="74"/>
      <c r="I663" s="75"/>
    </row>
    <row r="664">
      <c r="B664" s="74"/>
      <c r="C664" s="74"/>
      <c r="D664" s="74"/>
      <c r="E664" s="74"/>
      <c r="F664" s="74"/>
      <c r="I664" s="75"/>
    </row>
    <row r="665">
      <c r="B665" s="74"/>
      <c r="C665" s="74"/>
      <c r="D665" s="74"/>
      <c r="E665" s="74"/>
      <c r="F665" s="74"/>
      <c r="I665" s="75"/>
    </row>
    <row r="666">
      <c r="B666" s="74"/>
      <c r="C666" s="74"/>
      <c r="D666" s="74"/>
      <c r="E666" s="74"/>
      <c r="F666" s="74"/>
      <c r="I666" s="75"/>
    </row>
    <row r="667">
      <c r="B667" s="74"/>
      <c r="C667" s="74"/>
      <c r="D667" s="74"/>
      <c r="E667" s="74"/>
      <c r="F667" s="74"/>
      <c r="I667" s="75"/>
    </row>
    <row r="668">
      <c r="B668" s="74"/>
      <c r="C668" s="74"/>
      <c r="D668" s="74"/>
      <c r="E668" s="74"/>
      <c r="F668" s="74"/>
      <c r="I668" s="75"/>
    </row>
    <row r="669">
      <c r="B669" s="74"/>
      <c r="C669" s="74"/>
      <c r="D669" s="74"/>
      <c r="E669" s="74"/>
      <c r="F669" s="74"/>
      <c r="I669" s="75"/>
    </row>
    <row r="670">
      <c r="B670" s="74"/>
      <c r="C670" s="74"/>
      <c r="D670" s="74"/>
      <c r="E670" s="74"/>
      <c r="F670" s="74"/>
      <c r="I670" s="75"/>
    </row>
    <row r="671">
      <c r="B671" s="74"/>
      <c r="C671" s="74"/>
      <c r="D671" s="74"/>
      <c r="E671" s="74"/>
      <c r="F671" s="74"/>
      <c r="I671" s="75"/>
    </row>
    <row r="672">
      <c r="B672" s="74"/>
      <c r="C672" s="74"/>
      <c r="D672" s="74"/>
      <c r="E672" s="74"/>
      <c r="F672" s="74"/>
      <c r="I672" s="75"/>
    </row>
    <row r="673">
      <c r="B673" s="74"/>
      <c r="C673" s="74"/>
      <c r="D673" s="74"/>
      <c r="E673" s="74"/>
      <c r="F673" s="74"/>
      <c r="I673" s="75"/>
    </row>
    <row r="674">
      <c r="B674" s="74"/>
      <c r="C674" s="74"/>
      <c r="D674" s="74"/>
      <c r="E674" s="74"/>
      <c r="F674" s="74"/>
      <c r="I674" s="75"/>
    </row>
    <row r="675">
      <c r="B675" s="74"/>
      <c r="C675" s="74"/>
      <c r="D675" s="74"/>
      <c r="E675" s="74"/>
      <c r="F675" s="74"/>
      <c r="I675" s="75"/>
    </row>
    <row r="676">
      <c r="B676" s="74"/>
      <c r="C676" s="74"/>
      <c r="D676" s="74"/>
      <c r="E676" s="74"/>
      <c r="F676" s="74"/>
      <c r="I676" s="75"/>
    </row>
    <row r="677">
      <c r="B677" s="74"/>
      <c r="C677" s="74"/>
      <c r="D677" s="74"/>
      <c r="E677" s="74"/>
      <c r="F677" s="74"/>
      <c r="I677" s="75"/>
    </row>
    <row r="678">
      <c r="B678" s="74"/>
      <c r="C678" s="74"/>
      <c r="D678" s="74"/>
      <c r="E678" s="74"/>
      <c r="F678" s="74"/>
      <c r="I678" s="75"/>
    </row>
    <row r="679">
      <c r="B679" s="74"/>
      <c r="C679" s="74"/>
      <c r="D679" s="74"/>
      <c r="E679" s="74"/>
      <c r="F679" s="74"/>
      <c r="I679" s="75"/>
    </row>
    <row r="680">
      <c r="B680" s="74"/>
      <c r="C680" s="74"/>
      <c r="D680" s="74"/>
      <c r="E680" s="74"/>
      <c r="F680" s="74"/>
      <c r="I680" s="75"/>
    </row>
    <row r="681">
      <c r="B681" s="74"/>
      <c r="C681" s="74"/>
      <c r="D681" s="74"/>
      <c r="E681" s="74"/>
      <c r="F681" s="74"/>
      <c r="I681" s="75"/>
    </row>
    <row r="682">
      <c r="B682" s="74"/>
      <c r="C682" s="74"/>
      <c r="D682" s="74"/>
      <c r="E682" s="74"/>
      <c r="F682" s="74"/>
      <c r="I682" s="75"/>
    </row>
    <row r="683">
      <c r="B683" s="74"/>
      <c r="C683" s="74"/>
      <c r="D683" s="74"/>
      <c r="E683" s="74"/>
      <c r="F683" s="74"/>
      <c r="I683" s="75"/>
    </row>
    <row r="684">
      <c r="B684" s="74"/>
      <c r="C684" s="74"/>
      <c r="D684" s="74"/>
      <c r="E684" s="74"/>
      <c r="F684" s="74"/>
      <c r="I684" s="75"/>
    </row>
    <row r="685">
      <c r="B685" s="74"/>
      <c r="C685" s="74"/>
      <c r="D685" s="74"/>
      <c r="E685" s="74"/>
      <c r="F685" s="74"/>
      <c r="I685" s="75"/>
    </row>
    <row r="686">
      <c r="B686" s="74"/>
      <c r="C686" s="74"/>
      <c r="D686" s="74"/>
      <c r="E686" s="74"/>
      <c r="F686" s="74"/>
      <c r="I686" s="75"/>
    </row>
    <row r="687">
      <c r="B687" s="74"/>
      <c r="C687" s="74"/>
      <c r="D687" s="74"/>
      <c r="E687" s="74"/>
      <c r="F687" s="74"/>
      <c r="I687" s="75"/>
    </row>
    <row r="688">
      <c r="B688" s="74"/>
      <c r="C688" s="74"/>
      <c r="D688" s="74"/>
      <c r="E688" s="74"/>
      <c r="F688" s="74"/>
      <c r="I688" s="75"/>
    </row>
    <row r="689">
      <c r="B689" s="74"/>
      <c r="C689" s="74"/>
      <c r="D689" s="74"/>
      <c r="E689" s="74"/>
      <c r="F689" s="74"/>
      <c r="I689" s="75"/>
    </row>
    <row r="690">
      <c r="B690" s="74"/>
      <c r="C690" s="74"/>
      <c r="D690" s="74"/>
      <c r="E690" s="74"/>
      <c r="F690" s="74"/>
      <c r="I690" s="75"/>
    </row>
    <row r="691">
      <c r="B691" s="74"/>
      <c r="C691" s="74"/>
      <c r="D691" s="74"/>
      <c r="E691" s="74"/>
      <c r="F691" s="74"/>
      <c r="I691" s="75"/>
    </row>
    <row r="692">
      <c r="B692" s="74"/>
      <c r="C692" s="74"/>
      <c r="D692" s="74"/>
      <c r="E692" s="74"/>
      <c r="F692" s="74"/>
      <c r="I692" s="75"/>
    </row>
    <row r="693">
      <c r="B693" s="74"/>
      <c r="C693" s="74"/>
      <c r="D693" s="74"/>
      <c r="E693" s="74"/>
      <c r="F693" s="74"/>
      <c r="I693" s="75"/>
    </row>
    <row r="694">
      <c r="B694" s="74"/>
      <c r="C694" s="74"/>
      <c r="D694" s="74"/>
      <c r="E694" s="74"/>
      <c r="F694" s="74"/>
      <c r="I694" s="75"/>
    </row>
    <row r="695">
      <c r="B695" s="74"/>
      <c r="C695" s="74"/>
      <c r="D695" s="74"/>
      <c r="E695" s="74"/>
      <c r="F695" s="74"/>
      <c r="I695" s="75"/>
    </row>
    <row r="696">
      <c r="B696" s="74"/>
      <c r="C696" s="74"/>
      <c r="D696" s="74"/>
      <c r="E696" s="74"/>
      <c r="F696" s="74"/>
      <c r="I696" s="75"/>
    </row>
    <row r="697">
      <c r="B697" s="74"/>
      <c r="C697" s="74"/>
      <c r="D697" s="74"/>
      <c r="E697" s="74"/>
      <c r="F697" s="74"/>
      <c r="I697" s="75"/>
    </row>
    <row r="698">
      <c r="B698" s="74"/>
      <c r="C698" s="74"/>
      <c r="D698" s="74"/>
      <c r="E698" s="74"/>
      <c r="F698" s="74"/>
      <c r="I698" s="75"/>
    </row>
    <row r="699">
      <c r="B699" s="74"/>
      <c r="C699" s="74"/>
      <c r="D699" s="74"/>
      <c r="E699" s="74"/>
      <c r="F699" s="74"/>
      <c r="I699" s="75"/>
    </row>
    <row r="700">
      <c r="B700" s="74"/>
      <c r="C700" s="74"/>
      <c r="D700" s="74"/>
      <c r="E700" s="74"/>
      <c r="F700" s="74"/>
      <c r="I700" s="75"/>
    </row>
    <row r="701">
      <c r="B701" s="74"/>
      <c r="C701" s="74"/>
      <c r="D701" s="74"/>
      <c r="E701" s="74"/>
      <c r="F701" s="74"/>
      <c r="I701" s="75"/>
    </row>
    <row r="702">
      <c r="B702" s="74"/>
      <c r="C702" s="74"/>
      <c r="D702" s="74"/>
      <c r="E702" s="74"/>
      <c r="F702" s="74"/>
      <c r="I702" s="75"/>
    </row>
    <row r="703">
      <c r="B703" s="74"/>
      <c r="C703" s="74"/>
      <c r="D703" s="74"/>
      <c r="E703" s="74"/>
      <c r="F703" s="74"/>
      <c r="I703" s="75"/>
    </row>
    <row r="704">
      <c r="B704" s="74"/>
      <c r="C704" s="74"/>
      <c r="D704" s="74"/>
      <c r="E704" s="74"/>
      <c r="F704" s="74"/>
      <c r="I704" s="75"/>
    </row>
    <row r="705">
      <c r="B705" s="74"/>
      <c r="C705" s="74"/>
      <c r="D705" s="74"/>
      <c r="E705" s="74"/>
      <c r="F705" s="74"/>
      <c r="I705" s="75"/>
    </row>
    <row r="706">
      <c r="B706" s="74"/>
      <c r="C706" s="74"/>
      <c r="D706" s="74"/>
      <c r="E706" s="74"/>
      <c r="F706" s="74"/>
      <c r="I706" s="75"/>
    </row>
    <row r="707">
      <c r="B707" s="74"/>
      <c r="C707" s="74"/>
      <c r="D707" s="74"/>
      <c r="E707" s="74"/>
      <c r="F707" s="74"/>
      <c r="I707" s="75"/>
    </row>
    <row r="708">
      <c r="B708" s="74"/>
      <c r="C708" s="74"/>
      <c r="D708" s="74"/>
      <c r="E708" s="74"/>
      <c r="F708" s="74"/>
      <c r="I708" s="75"/>
    </row>
    <row r="709">
      <c r="B709" s="74"/>
      <c r="C709" s="74"/>
      <c r="D709" s="74"/>
      <c r="E709" s="74"/>
      <c r="F709" s="74"/>
      <c r="I709" s="75"/>
    </row>
    <row r="710">
      <c r="B710" s="74"/>
      <c r="C710" s="74"/>
      <c r="D710" s="74"/>
      <c r="E710" s="74"/>
      <c r="F710" s="74"/>
      <c r="I710" s="75"/>
    </row>
    <row r="711">
      <c r="B711" s="74"/>
      <c r="C711" s="74"/>
      <c r="D711" s="74"/>
      <c r="E711" s="74"/>
      <c r="F711" s="74"/>
      <c r="I711" s="75"/>
    </row>
    <row r="712">
      <c r="B712" s="74"/>
      <c r="C712" s="74"/>
      <c r="D712" s="74"/>
      <c r="E712" s="74"/>
      <c r="F712" s="74"/>
      <c r="I712" s="75"/>
    </row>
    <row r="713">
      <c r="B713" s="74"/>
      <c r="C713" s="74"/>
      <c r="D713" s="74"/>
      <c r="E713" s="74"/>
      <c r="F713" s="74"/>
      <c r="I713" s="75"/>
    </row>
    <row r="714">
      <c r="B714" s="74"/>
      <c r="C714" s="74"/>
      <c r="D714" s="74"/>
      <c r="E714" s="74"/>
      <c r="F714" s="74"/>
      <c r="I714" s="75"/>
    </row>
    <row r="715">
      <c r="B715" s="74"/>
      <c r="C715" s="74"/>
      <c r="D715" s="74"/>
      <c r="E715" s="74"/>
      <c r="F715" s="74"/>
      <c r="I715" s="75"/>
    </row>
    <row r="716">
      <c r="B716" s="74"/>
      <c r="C716" s="74"/>
      <c r="D716" s="74"/>
      <c r="E716" s="74"/>
      <c r="F716" s="74"/>
      <c r="I716" s="75"/>
    </row>
    <row r="717">
      <c r="B717" s="74"/>
      <c r="C717" s="74"/>
      <c r="D717" s="74"/>
      <c r="E717" s="74"/>
      <c r="F717" s="74"/>
      <c r="I717" s="75"/>
    </row>
    <row r="718">
      <c r="B718" s="74"/>
      <c r="C718" s="74"/>
      <c r="D718" s="74"/>
      <c r="E718" s="74"/>
      <c r="F718" s="74"/>
      <c r="I718" s="75"/>
    </row>
    <row r="719">
      <c r="B719" s="74"/>
      <c r="C719" s="74"/>
      <c r="D719" s="74"/>
      <c r="E719" s="74"/>
      <c r="F719" s="74"/>
      <c r="I719" s="75"/>
    </row>
    <row r="720">
      <c r="B720" s="74"/>
      <c r="C720" s="74"/>
      <c r="D720" s="74"/>
      <c r="E720" s="74"/>
      <c r="F720" s="74"/>
      <c r="I720" s="75"/>
    </row>
    <row r="721">
      <c r="B721" s="74"/>
      <c r="C721" s="74"/>
      <c r="D721" s="74"/>
      <c r="E721" s="74"/>
      <c r="F721" s="74"/>
      <c r="I721" s="75"/>
    </row>
    <row r="722">
      <c r="B722" s="74"/>
      <c r="C722" s="74"/>
      <c r="D722" s="74"/>
      <c r="E722" s="74"/>
      <c r="F722" s="74"/>
      <c r="I722" s="75"/>
    </row>
    <row r="723">
      <c r="B723" s="74"/>
      <c r="C723" s="74"/>
      <c r="D723" s="74"/>
      <c r="E723" s="74"/>
      <c r="F723" s="74"/>
      <c r="I723" s="75"/>
    </row>
    <row r="724">
      <c r="B724" s="74"/>
      <c r="C724" s="74"/>
      <c r="D724" s="74"/>
      <c r="E724" s="74"/>
      <c r="F724" s="74"/>
      <c r="I724" s="75"/>
    </row>
    <row r="725">
      <c r="B725" s="74"/>
      <c r="C725" s="74"/>
      <c r="D725" s="74"/>
      <c r="E725" s="74"/>
      <c r="F725" s="74"/>
      <c r="I725" s="75"/>
    </row>
    <row r="726">
      <c r="B726" s="74"/>
      <c r="C726" s="74"/>
      <c r="D726" s="74"/>
      <c r="E726" s="74"/>
      <c r="F726" s="74"/>
      <c r="I726" s="75"/>
    </row>
    <row r="727">
      <c r="B727" s="74"/>
      <c r="C727" s="74"/>
      <c r="D727" s="74"/>
      <c r="E727" s="74"/>
      <c r="F727" s="74"/>
      <c r="I727" s="75"/>
    </row>
    <row r="728">
      <c r="B728" s="74"/>
      <c r="C728" s="74"/>
      <c r="D728" s="74"/>
      <c r="E728" s="74"/>
      <c r="F728" s="74"/>
      <c r="I728" s="75"/>
    </row>
    <row r="729">
      <c r="B729" s="74"/>
      <c r="C729" s="74"/>
      <c r="D729" s="74"/>
      <c r="E729" s="74"/>
      <c r="F729" s="74"/>
      <c r="I729" s="75"/>
    </row>
    <row r="730">
      <c r="B730" s="74"/>
      <c r="C730" s="74"/>
      <c r="D730" s="74"/>
      <c r="E730" s="74"/>
      <c r="F730" s="74"/>
      <c r="I730" s="75"/>
    </row>
    <row r="731">
      <c r="B731" s="74"/>
      <c r="C731" s="74"/>
      <c r="D731" s="74"/>
      <c r="E731" s="74"/>
      <c r="F731" s="74"/>
      <c r="I731" s="75"/>
    </row>
    <row r="732">
      <c r="B732" s="74"/>
      <c r="C732" s="74"/>
      <c r="D732" s="74"/>
      <c r="E732" s="74"/>
      <c r="F732" s="74"/>
      <c r="I732" s="75"/>
    </row>
    <row r="733">
      <c r="B733" s="74"/>
      <c r="C733" s="74"/>
      <c r="D733" s="74"/>
      <c r="E733" s="74"/>
      <c r="F733" s="74"/>
      <c r="I733" s="75"/>
    </row>
    <row r="734">
      <c r="B734" s="74"/>
      <c r="C734" s="74"/>
      <c r="D734" s="74"/>
      <c r="E734" s="74"/>
      <c r="F734" s="74"/>
      <c r="I734" s="75"/>
    </row>
    <row r="735">
      <c r="B735" s="74"/>
      <c r="C735" s="74"/>
      <c r="D735" s="74"/>
      <c r="E735" s="74"/>
      <c r="F735" s="74"/>
      <c r="I735" s="75"/>
    </row>
    <row r="736">
      <c r="B736" s="74"/>
      <c r="C736" s="74"/>
      <c r="D736" s="74"/>
      <c r="E736" s="74"/>
      <c r="F736" s="74"/>
      <c r="I736" s="75"/>
    </row>
    <row r="737">
      <c r="B737" s="74"/>
      <c r="C737" s="74"/>
      <c r="D737" s="74"/>
      <c r="E737" s="74"/>
      <c r="F737" s="74"/>
      <c r="I737" s="75"/>
    </row>
    <row r="738">
      <c r="B738" s="74"/>
      <c r="C738" s="74"/>
      <c r="D738" s="74"/>
      <c r="E738" s="74"/>
      <c r="F738" s="74"/>
      <c r="I738" s="75"/>
    </row>
    <row r="739">
      <c r="B739" s="74"/>
      <c r="C739" s="74"/>
      <c r="D739" s="74"/>
      <c r="E739" s="74"/>
      <c r="F739" s="74"/>
      <c r="I739" s="75"/>
    </row>
    <row r="740">
      <c r="B740" s="74"/>
      <c r="C740" s="74"/>
      <c r="D740" s="74"/>
      <c r="E740" s="74"/>
      <c r="F740" s="74"/>
      <c r="I740" s="75"/>
    </row>
    <row r="741">
      <c r="B741" s="74"/>
      <c r="C741" s="74"/>
      <c r="D741" s="74"/>
      <c r="E741" s="74"/>
      <c r="F741" s="74"/>
      <c r="I741" s="75"/>
    </row>
    <row r="742">
      <c r="B742" s="74"/>
      <c r="C742" s="74"/>
      <c r="D742" s="74"/>
      <c r="E742" s="74"/>
      <c r="F742" s="74"/>
      <c r="I742" s="75"/>
    </row>
    <row r="743">
      <c r="B743" s="74"/>
      <c r="C743" s="74"/>
      <c r="D743" s="74"/>
      <c r="E743" s="74"/>
      <c r="F743" s="74"/>
      <c r="I743" s="75"/>
    </row>
    <row r="744">
      <c r="B744" s="74"/>
      <c r="C744" s="74"/>
      <c r="D744" s="74"/>
      <c r="E744" s="74"/>
      <c r="F744" s="74"/>
      <c r="I744" s="75"/>
    </row>
    <row r="745">
      <c r="B745" s="74"/>
      <c r="C745" s="74"/>
      <c r="D745" s="74"/>
      <c r="E745" s="74"/>
      <c r="F745" s="74"/>
      <c r="I745" s="75"/>
    </row>
    <row r="746">
      <c r="B746" s="74"/>
      <c r="C746" s="74"/>
      <c r="D746" s="74"/>
      <c r="E746" s="74"/>
      <c r="F746" s="74"/>
      <c r="I746" s="75"/>
    </row>
    <row r="747">
      <c r="B747" s="74"/>
      <c r="C747" s="74"/>
      <c r="D747" s="74"/>
      <c r="E747" s="74"/>
      <c r="F747" s="74"/>
      <c r="I747" s="75"/>
    </row>
    <row r="748">
      <c r="B748" s="74"/>
      <c r="C748" s="74"/>
      <c r="D748" s="74"/>
      <c r="E748" s="74"/>
      <c r="F748" s="74"/>
      <c r="I748" s="75"/>
    </row>
    <row r="749">
      <c r="B749" s="74"/>
      <c r="C749" s="74"/>
      <c r="D749" s="74"/>
      <c r="E749" s="74"/>
      <c r="F749" s="74"/>
      <c r="I749" s="75"/>
    </row>
    <row r="750">
      <c r="B750" s="74"/>
      <c r="C750" s="74"/>
      <c r="D750" s="74"/>
      <c r="E750" s="74"/>
      <c r="F750" s="74"/>
      <c r="I750" s="75"/>
    </row>
    <row r="751">
      <c r="B751" s="74"/>
      <c r="C751" s="74"/>
      <c r="D751" s="74"/>
      <c r="E751" s="74"/>
      <c r="F751" s="74"/>
      <c r="I751" s="75"/>
    </row>
    <row r="752">
      <c r="B752" s="74"/>
      <c r="C752" s="74"/>
      <c r="D752" s="74"/>
      <c r="E752" s="74"/>
      <c r="F752" s="74"/>
      <c r="I752" s="75"/>
    </row>
    <row r="753">
      <c r="B753" s="74"/>
      <c r="C753" s="74"/>
      <c r="D753" s="74"/>
      <c r="E753" s="74"/>
      <c r="F753" s="74"/>
      <c r="I753" s="75"/>
    </row>
    <row r="754">
      <c r="B754" s="74"/>
      <c r="C754" s="74"/>
      <c r="D754" s="74"/>
      <c r="E754" s="74"/>
      <c r="F754" s="74"/>
      <c r="I754" s="75"/>
    </row>
    <row r="755">
      <c r="B755" s="74"/>
      <c r="C755" s="74"/>
      <c r="D755" s="74"/>
      <c r="E755" s="74"/>
      <c r="F755" s="74"/>
      <c r="I755" s="75"/>
    </row>
    <row r="756">
      <c r="B756" s="74"/>
      <c r="C756" s="74"/>
      <c r="D756" s="74"/>
      <c r="E756" s="74"/>
      <c r="F756" s="74"/>
      <c r="I756" s="75"/>
    </row>
    <row r="757">
      <c r="B757" s="74"/>
      <c r="C757" s="74"/>
      <c r="D757" s="74"/>
      <c r="E757" s="74"/>
      <c r="F757" s="74"/>
      <c r="I757" s="75"/>
    </row>
    <row r="758">
      <c r="B758" s="74"/>
      <c r="C758" s="74"/>
      <c r="D758" s="74"/>
      <c r="E758" s="74"/>
      <c r="F758" s="74"/>
      <c r="I758" s="75"/>
    </row>
    <row r="759">
      <c r="B759" s="74"/>
      <c r="C759" s="74"/>
      <c r="D759" s="74"/>
      <c r="E759" s="74"/>
      <c r="F759" s="74"/>
      <c r="I759" s="75"/>
    </row>
    <row r="760">
      <c r="B760" s="74"/>
      <c r="C760" s="74"/>
      <c r="D760" s="74"/>
      <c r="E760" s="74"/>
      <c r="F760" s="74"/>
      <c r="I760" s="75"/>
    </row>
    <row r="761">
      <c r="B761" s="74"/>
      <c r="C761" s="74"/>
      <c r="D761" s="74"/>
      <c r="E761" s="74"/>
      <c r="F761" s="74"/>
      <c r="I761" s="75"/>
    </row>
    <row r="762">
      <c r="B762" s="74"/>
      <c r="C762" s="74"/>
      <c r="D762" s="74"/>
      <c r="E762" s="74"/>
      <c r="F762" s="74"/>
      <c r="I762" s="75"/>
    </row>
    <row r="763">
      <c r="B763" s="74"/>
      <c r="C763" s="74"/>
      <c r="D763" s="74"/>
      <c r="E763" s="74"/>
      <c r="F763" s="74"/>
      <c r="I763" s="75"/>
    </row>
    <row r="764">
      <c r="B764" s="74"/>
      <c r="C764" s="74"/>
      <c r="D764" s="74"/>
      <c r="E764" s="74"/>
      <c r="F764" s="74"/>
      <c r="I764" s="75"/>
    </row>
    <row r="765">
      <c r="B765" s="74"/>
      <c r="C765" s="74"/>
      <c r="D765" s="74"/>
      <c r="E765" s="74"/>
      <c r="F765" s="74"/>
      <c r="I765" s="75"/>
    </row>
    <row r="766">
      <c r="B766" s="74"/>
      <c r="C766" s="74"/>
      <c r="D766" s="74"/>
      <c r="E766" s="74"/>
      <c r="F766" s="74"/>
      <c r="I766" s="75"/>
    </row>
    <row r="767">
      <c r="B767" s="74"/>
      <c r="C767" s="74"/>
      <c r="D767" s="74"/>
      <c r="E767" s="74"/>
      <c r="F767" s="74"/>
      <c r="I767" s="75"/>
    </row>
    <row r="768">
      <c r="B768" s="74"/>
      <c r="C768" s="74"/>
      <c r="D768" s="74"/>
      <c r="E768" s="74"/>
      <c r="F768" s="74"/>
      <c r="I768" s="75"/>
    </row>
    <row r="769">
      <c r="B769" s="74"/>
      <c r="C769" s="74"/>
      <c r="D769" s="74"/>
      <c r="E769" s="74"/>
      <c r="F769" s="74"/>
      <c r="I769" s="75"/>
    </row>
    <row r="770">
      <c r="B770" s="74"/>
      <c r="C770" s="74"/>
      <c r="D770" s="74"/>
      <c r="E770" s="74"/>
      <c r="F770" s="74"/>
      <c r="I770" s="75"/>
    </row>
    <row r="771">
      <c r="B771" s="74"/>
      <c r="C771" s="74"/>
      <c r="D771" s="74"/>
      <c r="E771" s="74"/>
      <c r="F771" s="74"/>
      <c r="I771" s="75"/>
    </row>
    <row r="772">
      <c r="B772" s="74"/>
      <c r="C772" s="74"/>
      <c r="D772" s="74"/>
      <c r="E772" s="74"/>
      <c r="F772" s="74"/>
      <c r="I772" s="75"/>
    </row>
    <row r="773">
      <c r="B773" s="74"/>
      <c r="C773" s="74"/>
      <c r="D773" s="74"/>
      <c r="E773" s="74"/>
      <c r="F773" s="74"/>
      <c r="I773" s="75"/>
    </row>
    <row r="774">
      <c r="B774" s="74"/>
      <c r="C774" s="74"/>
      <c r="D774" s="74"/>
      <c r="E774" s="74"/>
      <c r="F774" s="74"/>
      <c r="I774" s="75"/>
    </row>
    <row r="775">
      <c r="B775" s="74"/>
      <c r="C775" s="74"/>
      <c r="D775" s="74"/>
      <c r="E775" s="74"/>
      <c r="F775" s="74"/>
      <c r="I775" s="75"/>
    </row>
    <row r="776">
      <c r="B776" s="74"/>
      <c r="C776" s="74"/>
      <c r="D776" s="74"/>
      <c r="E776" s="74"/>
      <c r="F776" s="74"/>
      <c r="I776" s="75"/>
    </row>
    <row r="777">
      <c r="B777" s="74"/>
      <c r="C777" s="74"/>
      <c r="D777" s="74"/>
      <c r="E777" s="74"/>
      <c r="F777" s="74"/>
      <c r="I777" s="75"/>
    </row>
    <row r="778">
      <c r="B778" s="74"/>
      <c r="C778" s="74"/>
      <c r="D778" s="74"/>
      <c r="E778" s="74"/>
      <c r="F778" s="74"/>
      <c r="I778" s="75"/>
    </row>
    <row r="779">
      <c r="B779" s="74"/>
      <c r="C779" s="74"/>
      <c r="D779" s="74"/>
      <c r="E779" s="74"/>
      <c r="F779" s="74"/>
      <c r="I779" s="75"/>
    </row>
    <row r="780">
      <c r="B780" s="74"/>
      <c r="C780" s="74"/>
      <c r="D780" s="74"/>
      <c r="E780" s="74"/>
      <c r="F780" s="74"/>
      <c r="I780" s="75"/>
    </row>
    <row r="781">
      <c r="B781" s="74"/>
      <c r="C781" s="74"/>
      <c r="D781" s="74"/>
      <c r="E781" s="74"/>
      <c r="F781" s="74"/>
      <c r="I781" s="75"/>
    </row>
    <row r="782">
      <c r="B782" s="74"/>
      <c r="C782" s="74"/>
      <c r="D782" s="74"/>
      <c r="E782" s="74"/>
      <c r="F782" s="74"/>
      <c r="I782" s="75"/>
    </row>
    <row r="783">
      <c r="B783" s="74"/>
      <c r="C783" s="74"/>
      <c r="D783" s="74"/>
      <c r="E783" s="74"/>
      <c r="F783" s="74"/>
      <c r="I783" s="75"/>
    </row>
    <row r="784">
      <c r="B784" s="74"/>
      <c r="C784" s="74"/>
      <c r="D784" s="74"/>
      <c r="E784" s="74"/>
      <c r="F784" s="74"/>
      <c r="I784" s="75"/>
    </row>
    <row r="785">
      <c r="B785" s="74"/>
      <c r="C785" s="74"/>
      <c r="D785" s="74"/>
      <c r="E785" s="74"/>
      <c r="F785" s="74"/>
      <c r="I785" s="75"/>
    </row>
    <row r="786">
      <c r="B786" s="74"/>
      <c r="C786" s="74"/>
      <c r="D786" s="74"/>
      <c r="E786" s="74"/>
      <c r="F786" s="74"/>
      <c r="I786" s="75"/>
    </row>
    <row r="787">
      <c r="B787" s="74"/>
      <c r="C787" s="74"/>
      <c r="D787" s="74"/>
      <c r="E787" s="74"/>
      <c r="F787" s="74"/>
      <c r="I787" s="75"/>
    </row>
    <row r="788">
      <c r="B788" s="74"/>
      <c r="C788" s="74"/>
      <c r="D788" s="74"/>
      <c r="E788" s="74"/>
      <c r="F788" s="74"/>
      <c r="I788" s="75"/>
    </row>
    <row r="789">
      <c r="B789" s="74"/>
      <c r="C789" s="74"/>
      <c r="D789" s="74"/>
      <c r="E789" s="74"/>
      <c r="F789" s="74"/>
      <c r="I789" s="75"/>
    </row>
    <row r="790">
      <c r="B790" s="74"/>
      <c r="C790" s="74"/>
      <c r="D790" s="74"/>
      <c r="E790" s="74"/>
      <c r="F790" s="74"/>
      <c r="I790" s="75"/>
    </row>
    <row r="791">
      <c r="B791" s="74"/>
      <c r="C791" s="74"/>
      <c r="D791" s="74"/>
      <c r="E791" s="74"/>
      <c r="F791" s="74"/>
      <c r="I791" s="75"/>
    </row>
    <row r="792">
      <c r="B792" s="74"/>
      <c r="C792" s="74"/>
      <c r="D792" s="74"/>
      <c r="E792" s="74"/>
      <c r="F792" s="74"/>
      <c r="I792" s="75"/>
    </row>
    <row r="793">
      <c r="B793" s="74"/>
      <c r="C793" s="74"/>
      <c r="D793" s="74"/>
      <c r="E793" s="74"/>
      <c r="F793" s="74"/>
      <c r="I793" s="75"/>
    </row>
    <row r="794">
      <c r="B794" s="74"/>
      <c r="C794" s="74"/>
      <c r="D794" s="74"/>
      <c r="E794" s="74"/>
      <c r="F794" s="74"/>
      <c r="I794" s="75"/>
    </row>
    <row r="795">
      <c r="B795" s="74"/>
      <c r="C795" s="74"/>
      <c r="D795" s="74"/>
      <c r="E795" s="74"/>
      <c r="F795" s="74"/>
      <c r="I795" s="75"/>
    </row>
    <row r="796">
      <c r="B796" s="74"/>
      <c r="C796" s="74"/>
      <c r="D796" s="74"/>
      <c r="E796" s="74"/>
      <c r="F796" s="74"/>
      <c r="I796" s="75"/>
    </row>
    <row r="797">
      <c r="B797" s="74"/>
      <c r="C797" s="74"/>
      <c r="D797" s="74"/>
      <c r="E797" s="74"/>
      <c r="F797" s="74"/>
      <c r="I797" s="75"/>
    </row>
    <row r="798">
      <c r="B798" s="74"/>
      <c r="C798" s="74"/>
      <c r="D798" s="74"/>
      <c r="E798" s="74"/>
      <c r="F798" s="74"/>
      <c r="I798" s="75"/>
    </row>
    <row r="799">
      <c r="B799" s="74"/>
      <c r="C799" s="74"/>
      <c r="D799" s="74"/>
      <c r="E799" s="74"/>
      <c r="F799" s="74"/>
      <c r="I799" s="75"/>
    </row>
    <row r="800">
      <c r="B800" s="74"/>
      <c r="C800" s="74"/>
      <c r="D800" s="74"/>
      <c r="E800" s="74"/>
      <c r="F800" s="74"/>
      <c r="I800" s="75"/>
    </row>
    <row r="801">
      <c r="B801" s="74"/>
      <c r="C801" s="74"/>
      <c r="D801" s="74"/>
      <c r="E801" s="74"/>
      <c r="F801" s="74"/>
      <c r="I801" s="75"/>
    </row>
    <row r="802">
      <c r="B802" s="74"/>
      <c r="C802" s="74"/>
      <c r="D802" s="74"/>
      <c r="E802" s="74"/>
      <c r="F802" s="74"/>
      <c r="I802" s="75"/>
    </row>
    <row r="803">
      <c r="B803" s="74"/>
      <c r="C803" s="74"/>
      <c r="D803" s="74"/>
      <c r="E803" s="74"/>
      <c r="F803" s="74"/>
      <c r="I803" s="75"/>
    </row>
    <row r="804">
      <c r="B804" s="74"/>
      <c r="C804" s="74"/>
      <c r="D804" s="74"/>
      <c r="E804" s="74"/>
      <c r="F804" s="74"/>
      <c r="I804" s="75"/>
    </row>
    <row r="805">
      <c r="B805" s="74"/>
      <c r="C805" s="74"/>
      <c r="D805" s="74"/>
      <c r="E805" s="74"/>
      <c r="F805" s="74"/>
      <c r="I805" s="75"/>
    </row>
    <row r="806">
      <c r="B806" s="74"/>
      <c r="C806" s="74"/>
      <c r="D806" s="74"/>
      <c r="E806" s="74"/>
      <c r="F806" s="74"/>
      <c r="I806" s="75"/>
    </row>
    <row r="807">
      <c r="B807" s="74"/>
      <c r="C807" s="74"/>
      <c r="D807" s="74"/>
      <c r="E807" s="74"/>
      <c r="F807" s="74"/>
      <c r="I807" s="75"/>
    </row>
    <row r="808">
      <c r="B808" s="74"/>
      <c r="C808" s="74"/>
      <c r="D808" s="74"/>
      <c r="E808" s="74"/>
      <c r="F808" s="74"/>
      <c r="I808" s="75"/>
    </row>
    <row r="809">
      <c r="B809" s="74"/>
      <c r="C809" s="74"/>
      <c r="D809" s="74"/>
      <c r="E809" s="74"/>
      <c r="F809" s="74"/>
      <c r="I809" s="75"/>
    </row>
    <row r="810">
      <c r="B810" s="74"/>
      <c r="C810" s="74"/>
      <c r="D810" s="74"/>
      <c r="E810" s="74"/>
      <c r="F810" s="74"/>
      <c r="I810" s="75"/>
    </row>
    <row r="811">
      <c r="B811" s="74"/>
      <c r="C811" s="74"/>
      <c r="D811" s="74"/>
      <c r="E811" s="74"/>
      <c r="F811" s="74"/>
      <c r="I811" s="75"/>
    </row>
    <row r="812">
      <c r="B812" s="74"/>
      <c r="C812" s="74"/>
      <c r="D812" s="74"/>
      <c r="E812" s="74"/>
      <c r="F812" s="74"/>
      <c r="I812" s="75"/>
    </row>
    <row r="813">
      <c r="B813" s="74"/>
      <c r="C813" s="74"/>
      <c r="D813" s="74"/>
      <c r="E813" s="74"/>
      <c r="F813" s="74"/>
      <c r="I813" s="75"/>
    </row>
    <row r="814">
      <c r="B814" s="74"/>
      <c r="C814" s="74"/>
      <c r="D814" s="74"/>
      <c r="E814" s="74"/>
      <c r="F814" s="74"/>
      <c r="I814" s="75"/>
    </row>
    <row r="815">
      <c r="B815" s="74"/>
      <c r="C815" s="74"/>
      <c r="D815" s="74"/>
      <c r="E815" s="74"/>
      <c r="F815" s="74"/>
      <c r="I815" s="75"/>
    </row>
    <row r="816">
      <c r="B816" s="74"/>
      <c r="C816" s="74"/>
      <c r="D816" s="74"/>
      <c r="E816" s="74"/>
      <c r="F816" s="74"/>
      <c r="I816" s="75"/>
    </row>
    <row r="817">
      <c r="B817" s="74"/>
      <c r="C817" s="74"/>
      <c r="D817" s="74"/>
      <c r="E817" s="74"/>
      <c r="F817" s="74"/>
      <c r="I817" s="75"/>
    </row>
    <row r="818">
      <c r="B818" s="74"/>
      <c r="C818" s="74"/>
      <c r="D818" s="74"/>
      <c r="E818" s="74"/>
      <c r="F818" s="74"/>
      <c r="I818" s="75"/>
    </row>
    <row r="819">
      <c r="B819" s="74"/>
      <c r="C819" s="74"/>
      <c r="D819" s="74"/>
      <c r="E819" s="74"/>
      <c r="F819" s="74"/>
      <c r="I819" s="75"/>
    </row>
    <row r="820">
      <c r="B820" s="74"/>
      <c r="C820" s="74"/>
      <c r="D820" s="74"/>
      <c r="E820" s="74"/>
      <c r="F820" s="74"/>
      <c r="I820" s="75"/>
    </row>
    <row r="821">
      <c r="B821" s="74"/>
      <c r="C821" s="74"/>
      <c r="D821" s="74"/>
      <c r="E821" s="74"/>
      <c r="F821" s="74"/>
      <c r="I821" s="75"/>
    </row>
    <row r="822">
      <c r="B822" s="74"/>
      <c r="C822" s="74"/>
      <c r="D822" s="74"/>
      <c r="E822" s="74"/>
      <c r="F822" s="74"/>
      <c r="I822" s="75"/>
    </row>
    <row r="823">
      <c r="B823" s="74"/>
      <c r="C823" s="74"/>
      <c r="D823" s="74"/>
      <c r="E823" s="74"/>
      <c r="F823" s="74"/>
      <c r="I823" s="75"/>
    </row>
    <row r="824">
      <c r="B824" s="74"/>
      <c r="C824" s="74"/>
      <c r="D824" s="74"/>
      <c r="E824" s="74"/>
      <c r="F824" s="74"/>
      <c r="I824" s="75"/>
    </row>
    <row r="825">
      <c r="B825" s="74"/>
      <c r="C825" s="74"/>
      <c r="D825" s="74"/>
      <c r="E825" s="74"/>
      <c r="F825" s="74"/>
      <c r="I825" s="75"/>
    </row>
    <row r="826">
      <c r="B826" s="74"/>
      <c r="C826" s="74"/>
      <c r="D826" s="74"/>
      <c r="E826" s="74"/>
      <c r="F826" s="74"/>
      <c r="I826" s="75"/>
    </row>
    <row r="827">
      <c r="B827" s="74"/>
      <c r="C827" s="74"/>
      <c r="D827" s="74"/>
      <c r="E827" s="74"/>
      <c r="F827" s="74"/>
      <c r="I827" s="75"/>
    </row>
    <row r="828">
      <c r="B828" s="74"/>
      <c r="C828" s="74"/>
      <c r="D828" s="74"/>
      <c r="E828" s="74"/>
      <c r="F828" s="74"/>
      <c r="I828" s="75"/>
    </row>
    <row r="829">
      <c r="B829" s="74"/>
      <c r="C829" s="74"/>
      <c r="D829" s="74"/>
      <c r="E829" s="74"/>
      <c r="F829" s="74"/>
      <c r="I829" s="75"/>
    </row>
    <row r="830">
      <c r="B830" s="74"/>
      <c r="C830" s="74"/>
      <c r="D830" s="74"/>
      <c r="E830" s="74"/>
      <c r="F830" s="74"/>
      <c r="I830" s="75"/>
    </row>
    <row r="831">
      <c r="B831" s="74"/>
      <c r="C831" s="74"/>
      <c r="D831" s="74"/>
      <c r="E831" s="74"/>
      <c r="F831" s="74"/>
      <c r="I831" s="75"/>
    </row>
    <row r="832">
      <c r="B832" s="74"/>
      <c r="C832" s="74"/>
      <c r="D832" s="74"/>
      <c r="E832" s="74"/>
      <c r="F832" s="74"/>
      <c r="I832" s="75"/>
    </row>
    <row r="833">
      <c r="B833" s="74"/>
      <c r="C833" s="74"/>
      <c r="D833" s="74"/>
      <c r="E833" s="74"/>
      <c r="F833" s="74"/>
      <c r="I833" s="75"/>
    </row>
    <row r="834">
      <c r="B834" s="74"/>
      <c r="C834" s="74"/>
      <c r="D834" s="74"/>
      <c r="E834" s="74"/>
      <c r="F834" s="74"/>
      <c r="I834" s="75"/>
    </row>
    <row r="835">
      <c r="B835" s="74"/>
      <c r="C835" s="74"/>
      <c r="D835" s="74"/>
      <c r="E835" s="74"/>
      <c r="F835" s="74"/>
      <c r="I835" s="75"/>
    </row>
    <row r="836">
      <c r="B836" s="74"/>
      <c r="C836" s="74"/>
      <c r="D836" s="74"/>
      <c r="E836" s="74"/>
      <c r="F836" s="74"/>
      <c r="I836" s="75"/>
    </row>
    <row r="837">
      <c r="B837" s="74"/>
      <c r="C837" s="74"/>
      <c r="D837" s="74"/>
      <c r="E837" s="74"/>
      <c r="F837" s="74"/>
      <c r="I837" s="75"/>
    </row>
    <row r="838">
      <c r="B838" s="74"/>
      <c r="C838" s="74"/>
      <c r="D838" s="74"/>
      <c r="E838" s="74"/>
      <c r="F838" s="74"/>
      <c r="I838" s="75"/>
    </row>
    <row r="839">
      <c r="B839" s="74"/>
      <c r="C839" s="74"/>
      <c r="D839" s="74"/>
      <c r="E839" s="74"/>
      <c r="F839" s="74"/>
      <c r="I839" s="75"/>
    </row>
    <row r="840">
      <c r="B840" s="74"/>
      <c r="C840" s="74"/>
      <c r="D840" s="74"/>
      <c r="E840" s="74"/>
      <c r="F840" s="74"/>
      <c r="I840" s="75"/>
    </row>
    <row r="841">
      <c r="B841" s="74"/>
      <c r="C841" s="74"/>
      <c r="D841" s="74"/>
      <c r="E841" s="74"/>
      <c r="F841" s="74"/>
      <c r="I841" s="75"/>
    </row>
    <row r="842">
      <c r="B842" s="74"/>
      <c r="C842" s="74"/>
      <c r="D842" s="74"/>
      <c r="E842" s="74"/>
      <c r="F842" s="74"/>
      <c r="I842" s="75"/>
    </row>
    <row r="843">
      <c r="B843" s="74"/>
      <c r="C843" s="74"/>
      <c r="D843" s="74"/>
      <c r="E843" s="74"/>
      <c r="F843" s="74"/>
      <c r="I843" s="75"/>
    </row>
    <row r="844">
      <c r="B844" s="74"/>
      <c r="C844" s="74"/>
      <c r="D844" s="74"/>
      <c r="E844" s="74"/>
      <c r="F844" s="74"/>
      <c r="I844" s="75"/>
    </row>
    <row r="845">
      <c r="B845" s="74"/>
      <c r="C845" s="74"/>
      <c r="D845" s="74"/>
      <c r="E845" s="74"/>
      <c r="F845" s="74"/>
      <c r="I845" s="75"/>
    </row>
    <row r="846">
      <c r="B846" s="74"/>
      <c r="C846" s="74"/>
      <c r="D846" s="74"/>
      <c r="E846" s="74"/>
      <c r="F846" s="74"/>
      <c r="I846" s="75"/>
    </row>
    <row r="847">
      <c r="B847" s="74"/>
      <c r="C847" s="74"/>
      <c r="D847" s="74"/>
      <c r="E847" s="74"/>
      <c r="F847" s="74"/>
      <c r="I847" s="75"/>
    </row>
    <row r="848">
      <c r="B848" s="74"/>
      <c r="C848" s="74"/>
      <c r="D848" s="74"/>
      <c r="E848" s="74"/>
      <c r="F848" s="74"/>
      <c r="I848" s="75"/>
    </row>
    <row r="849">
      <c r="B849" s="74"/>
      <c r="C849" s="74"/>
      <c r="D849" s="74"/>
      <c r="E849" s="74"/>
      <c r="F849" s="74"/>
      <c r="I849" s="75"/>
    </row>
    <row r="850">
      <c r="B850" s="74"/>
      <c r="C850" s="74"/>
      <c r="D850" s="74"/>
      <c r="E850" s="74"/>
      <c r="F850" s="74"/>
      <c r="I850" s="75"/>
    </row>
    <row r="851">
      <c r="B851" s="74"/>
      <c r="C851" s="74"/>
      <c r="D851" s="74"/>
      <c r="E851" s="74"/>
      <c r="F851" s="74"/>
      <c r="I851" s="75"/>
    </row>
    <row r="852">
      <c r="B852" s="74"/>
      <c r="C852" s="74"/>
      <c r="D852" s="74"/>
      <c r="E852" s="74"/>
      <c r="F852" s="74"/>
      <c r="I852" s="75"/>
    </row>
    <row r="853">
      <c r="B853" s="74"/>
      <c r="C853" s="74"/>
      <c r="D853" s="74"/>
      <c r="E853" s="74"/>
      <c r="F853" s="74"/>
      <c r="I853" s="75"/>
    </row>
    <row r="854">
      <c r="B854" s="74"/>
      <c r="C854" s="74"/>
      <c r="D854" s="74"/>
      <c r="E854" s="74"/>
      <c r="F854" s="74"/>
      <c r="I854" s="75"/>
    </row>
    <row r="855">
      <c r="B855" s="74"/>
      <c r="C855" s="74"/>
      <c r="D855" s="74"/>
      <c r="E855" s="74"/>
      <c r="F855" s="74"/>
      <c r="I855" s="75"/>
    </row>
    <row r="856">
      <c r="B856" s="74"/>
      <c r="C856" s="74"/>
      <c r="D856" s="74"/>
      <c r="E856" s="74"/>
      <c r="F856" s="74"/>
      <c r="I856" s="75"/>
    </row>
    <row r="857">
      <c r="B857" s="74"/>
      <c r="C857" s="74"/>
      <c r="D857" s="74"/>
      <c r="E857" s="74"/>
      <c r="F857" s="74"/>
      <c r="I857" s="75"/>
    </row>
    <row r="858">
      <c r="B858" s="74"/>
      <c r="C858" s="74"/>
      <c r="D858" s="74"/>
      <c r="E858" s="74"/>
      <c r="F858" s="74"/>
      <c r="I858" s="75"/>
    </row>
    <row r="859">
      <c r="B859" s="74"/>
      <c r="C859" s="74"/>
      <c r="D859" s="74"/>
      <c r="E859" s="74"/>
      <c r="F859" s="74"/>
      <c r="I859" s="75"/>
    </row>
    <row r="860">
      <c r="B860" s="74"/>
      <c r="C860" s="74"/>
      <c r="D860" s="74"/>
      <c r="E860" s="74"/>
      <c r="F860" s="74"/>
      <c r="I860" s="75"/>
    </row>
    <row r="861">
      <c r="B861" s="74"/>
      <c r="C861" s="74"/>
      <c r="D861" s="74"/>
      <c r="E861" s="74"/>
      <c r="F861" s="74"/>
      <c r="I861" s="75"/>
    </row>
    <row r="862">
      <c r="B862" s="74"/>
      <c r="C862" s="74"/>
      <c r="D862" s="74"/>
      <c r="E862" s="74"/>
      <c r="F862" s="74"/>
      <c r="I862" s="75"/>
    </row>
    <row r="863">
      <c r="B863" s="74"/>
      <c r="C863" s="74"/>
      <c r="D863" s="74"/>
      <c r="E863" s="74"/>
      <c r="F863" s="74"/>
      <c r="I863" s="75"/>
    </row>
    <row r="864">
      <c r="B864" s="74"/>
      <c r="C864" s="74"/>
      <c r="D864" s="74"/>
      <c r="E864" s="74"/>
      <c r="F864" s="74"/>
      <c r="I864" s="75"/>
    </row>
    <row r="865">
      <c r="B865" s="74"/>
      <c r="C865" s="74"/>
      <c r="D865" s="74"/>
      <c r="E865" s="74"/>
      <c r="F865" s="74"/>
      <c r="I865" s="75"/>
    </row>
    <row r="866">
      <c r="B866" s="74"/>
      <c r="C866" s="74"/>
      <c r="D866" s="74"/>
      <c r="E866" s="74"/>
      <c r="F866" s="74"/>
      <c r="I866" s="75"/>
    </row>
    <row r="867">
      <c r="B867" s="74"/>
      <c r="C867" s="74"/>
      <c r="D867" s="74"/>
      <c r="E867" s="74"/>
      <c r="F867" s="74"/>
      <c r="I867" s="75"/>
    </row>
    <row r="868">
      <c r="B868" s="74"/>
      <c r="C868" s="74"/>
      <c r="D868" s="74"/>
      <c r="E868" s="74"/>
      <c r="F868" s="74"/>
      <c r="I868" s="75"/>
    </row>
    <row r="869">
      <c r="B869" s="74"/>
      <c r="C869" s="74"/>
      <c r="D869" s="74"/>
      <c r="E869" s="74"/>
      <c r="F869" s="74"/>
      <c r="I869" s="75"/>
    </row>
    <row r="870">
      <c r="B870" s="74"/>
      <c r="C870" s="74"/>
      <c r="D870" s="74"/>
      <c r="E870" s="74"/>
      <c r="F870" s="74"/>
      <c r="I870" s="75"/>
    </row>
    <row r="871">
      <c r="B871" s="74"/>
      <c r="C871" s="74"/>
      <c r="D871" s="74"/>
      <c r="E871" s="74"/>
      <c r="F871" s="74"/>
      <c r="I871" s="75"/>
    </row>
    <row r="872">
      <c r="B872" s="74"/>
      <c r="C872" s="74"/>
      <c r="D872" s="74"/>
      <c r="E872" s="74"/>
      <c r="F872" s="74"/>
      <c r="I872" s="75"/>
    </row>
    <row r="873">
      <c r="B873" s="74"/>
      <c r="C873" s="74"/>
      <c r="D873" s="74"/>
      <c r="E873" s="74"/>
      <c r="F873" s="74"/>
      <c r="I873" s="75"/>
    </row>
    <row r="874">
      <c r="B874" s="74"/>
      <c r="C874" s="74"/>
      <c r="D874" s="74"/>
      <c r="E874" s="74"/>
      <c r="F874" s="74"/>
      <c r="I874" s="75"/>
    </row>
    <row r="875">
      <c r="B875" s="74"/>
      <c r="C875" s="74"/>
      <c r="D875" s="74"/>
      <c r="E875" s="74"/>
      <c r="F875" s="74"/>
      <c r="I875" s="75"/>
    </row>
    <row r="876">
      <c r="B876" s="74"/>
      <c r="C876" s="74"/>
      <c r="D876" s="74"/>
      <c r="E876" s="74"/>
      <c r="F876" s="74"/>
      <c r="I876" s="75"/>
    </row>
    <row r="877">
      <c r="B877" s="74"/>
      <c r="C877" s="74"/>
      <c r="D877" s="74"/>
      <c r="E877" s="74"/>
      <c r="F877" s="74"/>
      <c r="I877" s="75"/>
    </row>
    <row r="878">
      <c r="B878" s="74"/>
      <c r="C878" s="74"/>
      <c r="D878" s="74"/>
      <c r="E878" s="74"/>
      <c r="F878" s="74"/>
      <c r="I878" s="75"/>
    </row>
    <row r="879">
      <c r="B879" s="74"/>
      <c r="C879" s="74"/>
      <c r="D879" s="74"/>
      <c r="E879" s="74"/>
      <c r="F879" s="74"/>
      <c r="I879" s="75"/>
    </row>
    <row r="880">
      <c r="B880" s="74"/>
      <c r="C880" s="74"/>
      <c r="D880" s="74"/>
      <c r="E880" s="74"/>
      <c r="F880" s="74"/>
      <c r="I880" s="75"/>
    </row>
    <row r="881">
      <c r="B881" s="74"/>
      <c r="C881" s="74"/>
      <c r="D881" s="74"/>
      <c r="E881" s="74"/>
      <c r="F881" s="74"/>
      <c r="I881" s="75"/>
    </row>
    <row r="882">
      <c r="B882" s="74"/>
      <c r="C882" s="74"/>
      <c r="D882" s="74"/>
      <c r="E882" s="74"/>
      <c r="F882" s="74"/>
      <c r="I882" s="75"/>
    </row>
    <row r="883">
      <c r="B883" s="74"/>
      <c r="C883" s="74"/>
      <c r="D883" s="74"/>
      <c r="E883" s="74"/>
      <c r="F883" s="74"/>
      <c r="I883" s="75"/>
    </row>
    <row r="884">
      <c r="B884" s="74"/>
      <c r="C884" s="74"/>
      <c r="D884" s="74"/>
      <c r="E884" s="74"/>
      <c r="F884" s="74"/>
      <c r="I884" s="75"/>
    </row>
    <row r="885">
      <c r="B885" s="74"/>
      <c r="C885" s="74"/>
      <c r="D885" s="74"/>
      <c r="E885" s="74"/>
      <c r="F885" s="74"/>
      <c r="I885" s="75"/>
    </row>
    <row r="886">
      <c r="B886" s="74"/>
      <c r="C886" s="74"/>
      <c r="D886" s="74"/>
      <c r="E886" s="74"/>
      <c r="F886" s="74"/>
      <c r="I886" s="75"/>
    </row>
    <row r="887">
      <c r="B887" s="74"/>
      <c r="C887" s="74"/>
      <c r="D887" s="74"/>
      <c r="E887" s="74"/>
      <c r="F887" s="74"/>
      <c r="I887" s="75"/>
    </row>
    <row r="888">
      <c r="B888" s="74"/>
      <c r="C888" s="74"/>
      <c r="D888" s="74"/>
      <c r="E888" s="74"/>
      <c r="F888" s="74"/>
      <c r="I888" s="75"/>
    </row>
    <row r="889">
      <c r="B889" s="74"/>
      <c r="C889" s="74"/>
      <c r="D889" s="74"/>
      <c r="E889" s="74"/>
      <c r="F889" s="74"/>
      <c r="I889" s="75"/>
    </row>
    <row r="890">
      <c r="B890" s="74"/>
      <c r="C890" s="74"/>
      <c r="D890" s="74"/>
      <c r="E890" s="74"/>
      <c r="F890" s="74"/>
      <c r="I890" s="75"/>
    </row>
    <row r="891">
      <c r="B891" s="74"/>
      <c r="C891" s="74"/>
      <c r="D891" s="74"/>
      <c r="E891" s="74"/>
      <c r="F891" s="74"/>
      <c r="I891" s="75"/>
    </row>
    <row r="892">
      <c r="B892" s="74"/>
      <c r="C892" s="74"/>
      <c r="D892" s="74"/>
      <c r="E892" s="74"/>
      <c r="F892" s="74"/>
      <c r="I892" s="75"/>
    </row>
    <row r="893">
      <c r="B893" s="74"/>
      <c r="C893" s="74"/>
      <c r="D893" s="74"/>
      <c r="E893" s="74"/>
      <c r="F893" s="74"/>
      <c r="I893" s="75"/>
    </row>
    <row r="894">
      <c r="B894" s="74"/>
      <c r="C894" s="74"/>
      <c r="D894" s="74"/>
      <c r="E894" s="74"/>
      <c r="F894" s="74"/>
      <c r="I894" s="75"/>
    </row>
    <row r="895">
      <c r="B895" s="74"/>
      <c r="C895" s="74"/>
      <c r="D895" s="74"/>
      <c r="E895" s="74"/>
      <c r="F895" s="74"/>
      <c r="I895" s="75"/>
    </row>
    <row r="896">
      <c r="B896" s="74"/>
      <c r="C896" s="74"/>
      <c r="D896" s="74"/>
      <c r="E896" s="74"/>
      <c r="F896" s="74"/>
      <c r="I896" s="75"/>
    </row>
    <row r="897">
      <c r="B897" s="74"/>
      <c r="C897" s="74"/>
      <c r="D897" s="74"/>
      <c r="E897" s="74"/>
      <c r="F897" s="74"/>
      <c r="I897" s="75"/>
    </row>
    <row r="898">
      <c r="B898" s="74"/>
      <c r="C898" s="74"/>
      <c r="D898" s="74"/>
      <c r="E898" s="74"/>
      <c r="F898" s="74"/>
      <c r="I898" s="75"/>
    </row>
    <row r="899">
      <c r="B899" s="74"/>
      <c r="C899" s="74"/>
      <c r="D899" s="74"/>
      <c r="E899" s="74"/>
      <c r="F899" s="74"/>
      <c r="I899" s="75"/>
    </row>
    <row r="900">
      <c r="B900" s="74"/>
      <c r="C900" s="74"/>
      <c r="D900" s="74"/>
      <c r="E900" s="74"/>
      <c r="F900" s="74"/>
      <c r="I900" s="75"/>
    </row>
    <row r="901">
      <c r="B901" s="74"/>
      <c r="C901" s="74"/>
      <c r="D901" s="74"/>
      <c r="E901" s="74"/>
      <c r="F901" s="74"/>
      <c r="I901" s="75"/>
    </row>
    <row r="902">
      <c r="B902" s="74"/>
      <c r="C902" s="74"/>
      <c r="D902" s="74"/>
      <c r="E902" s="74"/>
      <c r="F902" s="74"/>
      <c r="I902" s="75"/>
    </row>
    <row r="903">
      <c r="B903" s="74"/>
      <c r="C903" s="74"/>
      <c r="D903" s="74"/>
      <c r="E903" s="74"/>
      <c r="F903" s="74"/>
      <c r="I903" s="75"/>
    </row>
    <row r="904">
      <c r="B904" s="74"/>
      <c r="C904" s="74"/>
      <c r="D904" s="74"/>
      <c r="E904" s="74"/>
      <c r="F904" s="74"/>
      <c r="I904" s="75"/>
    </row>
    <row r="905">
      <c r="B905" s="74"/>
      <c r="C905" s="74"/>
      <c r="D905" s="74"/>
      <c r="E905" s="74"/>
      <c r="F905" s="74"/>
      <c r="I905" s="75"/>
    </row>
    <row r="906">
      <c r="B906" s="74"/>
      <c r="C906" s="74"/>
      <c r="D906" s="74"/>
      <c r="E906" s="74"/>
      <c r="F906" s="74"/>
      <c r="I906" s="75"/>
    </row>
    <row r="907">
      <c r="B907" s="74"/>
      <c r="C907" s="74"/>
      <c r="D907" s="74"/>
      <c r="E907" s="74"/>
      <c r="F907" s="74"/>
      <c r="I907" s="75"/>
    </row>
    <row r="908">
      <c r="B908" s="74"/>
      <c r="C908" s="74"/>
      <c r="D908" s="74"/>
      <c r="E908" s="74"/>
      <c r="F908" s="74"/>
      <c r="I908" s="75"/>
    </row>
    <row r="909">
      <c r="B909" s="74"/>
      <c r="C909" s="74"/>
      <c r="D909" s="74"/>
      <c r="E909" s="74"/>
      <c r="F909" s="74"/>
      <c r="I909" s="75"/>
    </row>
    <row r="910">
      <c r="B910" s="74"/>
      <c r="C910" s="74"/>
      <c r="D910" s="74"/>
      <c r="E910" s="74"/>
      <c r="F910" s="74"/>
      <c r="I910" s="75"/>
    </row>
    <row r="911">
      <c r="B911" s="74"/>
      <c r="C911" s="74"/>
      <c r="D911" s="74"/>
      <c r="E911" s="74"/>
      <c r="F911" s="74"/>
      <c r="I911" s="75"/>
    </row>
    <row r="912">
      <c r="B912" s="74"/>
      <c r="C912" s="74"/>
      <c r="D912" s="74"/>
      <c r="E912" s="74"/>
      <c r="F912" s="74"/>
      <c r="I912" s="75"/>
    </row>
    <row r="913">
      <c r="B913" s="74"/>
      <c r="C913" s="74"/>
      <c r="D913" s="74"/>
      <c r="E913" s="74"/>
      <c r="F913" s="74"/>
      <c r="I913" s="75"/>
    </row>
    <row r="914">
      <c r="B914" s="74"/>
      <c r="C914" s="74"/>
      <c r="D914" s="74"/>
      <c r="E914" s="74"/>
      <c r="F914" s="74"/>
      <c r="I914" s="75"/>
    </row>
    <row r="915">
      <c r="B915" s="74"/>
      <c r="C915" s="74"/>
      <c r="D915" s="74"/>
      <c r="E915" s="74"/>
      <c r="F915" s="74"/>
      <c r="I915" s="75"/>
    </row>
    <row r="916">
      <c r="B916" s="74"/>
      <c r="C916" s="74"/>
      <c r="D916" s="74"/>
      <c r="E916" s="74"/>
      <c r="F916" s="74"/>
      <c r="I916" s="75"/>
    </row>
    <row r="917">
      <c r="B917" s="74"/>
      <c r="C917" s="74"/>
      <c r="D917" s="74"/>
      <c r="E917" s="74"/>
      <c r="F917" s="74"/>
      <c r="I917" s="75"/>
    </row>
    <row r="918">
      <c r="B918" s="74"/>
      <c r="C918" s="74"/>
      <c r="D918" s="74"/>
      <c r="E918" s="74"/>
      <c r="F918" s="74"/>
      <c r="I918" s="75"/>
    </row>
    <row r="919">
      <c r="B919" s="74"/>
      <c r="C919" s="74"/>
      <c r="D919" s="74"/>
      <c r="E919" s="74"/>
      <c r="F919" s="74"/>
      <c r="I919" s="75"/>
    </row>
    <row r="920">
      <c r="B920" s="74"/>
      <c r="C920" s="74"/>
      <c r="D920" s="74"/>
      <c r="E920" s="74"/>
      <c r="F920" s="74"/>
      <c r="I920" s="75"/>
    </row>
    <row r="921">
      <c r="B921" s="74"/>
      <c r="C921" s="74"/>
      <c r="D921" s="74"/>
      <c r="E921" s="74"/>
      <c r="F921" s="74"/>
      <c r="I921" s="75"/>
    </row>
    <row r="922">
      <c r="B922" s="74"/>
      <c r="C922" s="74"/>
      <c r="D922" s="74"/>
      <c r="E922" s="74"/>
      <c r="F922" s="74"/>
      <c r="I922" s="75"/>
    </row>
    <row r="923">
      <c r="B923" s="74"/>
      <c r="C923" s="74"/>
      <c r="D923" s="74"/>
      <c r="E923" s="74"/>
      <c r="F923" s="74"/>
      <c r="I923" s="75"/>
    </row>
    <row r="924">
      <c r="B924" s="74"/>
      <c r="C924" s="74"/>
      <c r="D924" s="74"/>
      <c r="E924" s="74"/>
      <c r="F924" s="74"/>
      <c r="I924" s="75"/>
    </row>
    <row r="925">
      <c r="B925" s="74"/>
      <c r="C925" s="74"/>
      <c r="D925" s="74"/>
      <c r="E925" s="74"/>
      <c r="F925" s="74"/>
      <c r="I925" s="75"/>
    </row>
    <row r="926">
      <c r="B926" s="74"/>
      <c r="C926" s="74"/>
      <c r="D926" s="74"/>
      <c r="E926" s="74"/>
      <c r="F926" s="74"/>
      <c r="I926" s="75"/>
    </row>
    <row r="927">
      <c r="B927" s="74"/>
      <c r="C927" s="74"/>
      <c r="D927" s="74"/>
      <c r="E927" s="74"/>
      <c r="F927" s="74"/>
      <c r="I927" s="75"/>
    </row>
    <row r="928">
      <c r="B928" s="74"/>
      <c r="C928" s="74"/>
      <c r="D928" s="74"/>
      <c r="E928" s="74"/>
      <c r="F928" s="74"/>
      <c r="I928" s="75"/>
    </row>
    <row r="929">
      <c r="B929" s="74"/>
      <c r="C929" s="74"/>
      <c r="D929" s="74"/>
      <c r="E929" s="74"/>
      <c r="F929" s="74"/>
      <c r="I929" s="75"/>
    </row>
    <row r="930">
      <c r="B930" s="74"/>
      <c r="C930" s="74"/>
      <c r="D930" s="74"/>
      <c r="E930" s="74"/>
      <c r="F930" s="74"/>
      <c r="I930" s="75"/>
    </row>
    <row r="931">
      <c r="B931" s="74"/>
      <c r="C931" s="74"/>
      <c r="D931" s="74"/>
      <c r="E931" s="74"/>
      <c r="F931" s="74"/>
      <c r="I931" s="75"/>
    </row>
    <row r="932">
      <c r="B932" s="74"/>
      <c r="C932" s="74"/>
      <c r="D932" s="74"/>
      <c r="E932" s="74"/>
      <c r="F932" s="74"/>
      <c r="I932" s="75"/>
    </row>
    <row r="933">
      <c r="B933" s="74"/>
      <c r="C933" s="74"/>
      <c r="D933" s="74"/>
      <c r="E933" s="74"/>
      <c r="F933" s="74"/>
      <c r="I933" s="75"/>
    </row>
    <row r="934">
      <c r="B934" s="74"/>
      <c r="C934" s="74"/>
      <c r="D934" s="74"/>
      <c r="E934" s="74"/>
      <c r="F934" s="74"/>
      <c r="I934" s="75"/>
    </row>
    <row r="935">
      <c r="B935" s="74"/>
      <c r="C935" s="74"/>
      <c r="D935" s="74"/>
      <c r="E935" s="74"/>
      <c r="F935" s="74"/>
      <c r="I935" s="75"/>
    </row>
    <row r="936">
      <c r="B936" s="74"/>
      <c r="C936" s="74"/>
      <c r="D936" s="74"/>
      <c r="E936" s="74"/>
      <c r="F936" s="74"/>
      <c r="I936" s="75"/>
    </row>
    <row r="937">
      <c r="B937" s="74"/>
      <c r="C937" s="74"/>
      <c r="D937" s="74"/>
      <c r="E937" s="74"/>
      <c r="F937" s="74"/>
      <c r="I937" s="75"/>
    </row>
    <row r="938">
      <c r="B938" s="74"/>
      <c r="C938" s="74"/>
      <c r="D938" s="74"/>
      <c r="E938" s="74"/>
      <c r="F938" s="74"/>
      <c r="I938" s="75"/>
    </row>
    <row r="939">
      <c r="B939" s="74"/>
      <c r="C939" s="74"/>
      <c r="D939" s="74"/>
      <c r="E939" s="74"/>
      <c r="F939" s="74"/>
      <c r="I939" s="75"/>
    </row>
    <row r="940">
      <c r="B940" s="74"/>
      <c r="C940" s="74"/>
      <c r="D940" s="74"/>
      <c r="E940" s="74"/>
      <c r="F940" s="74"/>
      <c r="I940" s="75"/>
    </row>
    <row r="941">
      <c r="B941" s="74"/>
      <c r="C941" s="74"/>
      <c r="D941" s="74"/>
      <c r="E941" s="74"/>
      <c r="F941" s="74"/>
      <c r="I941" s="75"/>
    </row>
    <row r="942">
      <c r="B942" s="74"/>
      <c r="C942" s="74"/>
      <c r="D942" s="74"/>
      <c r="E942" s="74"/>
      <c r="F942" s="74"/>
      <c r="I942" s="75"/>
    </row>
    <row r="943">
      <c r="B943" s="74"/>
      <c r="C943" s="74"/>
      <c r="D943" s="74"/>
      <c r="E943" s="74"/>
      <c r="F943" s="74"/>
      <c r="I943" s="75"/>
    </row>
    <row r="944">
      <c r="B944" s="74"/>
      <c r="C944" s="74"/>
      <c r="D944" s="74"/>
      <c r="E944" s="74"/>
      <c r="F944" s="74"/>
      <c r="I944" s="75"/>
    </row>
    <row r="945">
      <c r="B945" s="74"/>
      <c r="C945" s="74"/>
      <c r="D945" s="74"/>
      <c r="E945" s="74"/>
      <c r="F945" s="74"/>
      <c r="I945" s="75"/>
    </row>
    <row r="946">
      <c r="B946" s="74"/>
      <c r="C946" s="74"/>
      <c r="D946" s="74"/>
      <c r="E946" s="74"/>
      <c r="F946" s="74"/>
      <c r="I946" s="75"/>
    </row>
    <row r="947">
      <c r="B947" s="74"/>
      <c r="C947" s="74"/>
      <c r="D947" s="74"/>
      <c r="E947" s="74"/>
      <c r="F947" s="74"/>
      <c r="I947" s="75"/>
    </row>
    <row r="948">
      <c r="B948" s="74"/>
      <c r="C948" s="74"/>
      <c r="D948" s="74"/>
      <c r="E948" s="74"/>
      <c r="F948" s="74"/>
      <c r="I948" s="75"/>
    </row>
    <row r="949">
      <c r="B949" s="74"/>
      <c r="C949" s="74"/>
      <c r="D949" s="74"/>
      <c r="E949" s="74"/>
      <c r="F949" s="74"/>
      <c r="I949" s="75"/>
    </row>
    <row r="950">
      <c r="B950" s="74"/>
      <c r="C950" s="74"/>
      <c r="D950" s="74"/>
      <c r="E950" s="74"/>
      <c r="F950" s="74"/>
      <c r="I950" s="75"/>
    </row>
    <row r="951">
      <c r="B951" s="74"/>
      <c r="C951" s="74"/>
      <c r="D951" s="74"/>
      <c r="E951" s="74"/>
      <c r="F951" s="74"/>
      <c r="I951" s="75"/>
    </row>
    <row r="952">
      <c r="B952" s="74"/>
      <c r="C952" s="74"/>
      <c r="D952" s="74"/>
      <c r="E952" s="74"/>
      <c r="F952" s="74"/>
      <c r="I952" s="75"/>
    </row>
    <row r="953">
      <c r="B953" s="74"/>
      <c r="C953" s="74"/>
      <c r="D953" s="74"/>
      <c r="E953" s="74"/>
      <c r="F953" s="74"/>
      <c r="I953" s="75"/>
    </row>
    <row r="954">
      <c r="B954" s="74"/>
      <c r="C954" s="74"/>
      <c r="D954" s="74"/>
      <c r="E954" s="74"/>
      <c r="F954" s="74"/>
      <c r="I954" s="75"/>
    </row>
    <row r="955">
      <c r="B955" s="74"/>
      <c r="C955" s="74"/>
      <c r="D955" s="74"/>
      <c r="E955" s="74"/>
      <c r="F955" s="74"/>
      <c r="I955" s="75"/>
    </row>
    <row r="956">
      <c r="B956" s="74"/>
      <c r="C956" s="74"/>
      <c r="D956" s="74"/>
      <c r="E956" s="74"/>
      <c r="F956" s="74"/>
      <c r="I956" s="75"/>
    </row>
    <row r="957">
      <c r="B957" s="74"/>
      <c r="C957" s="74"/>
      <c r="D957" s="74"/>
      <c r="E957" s="74"/>
      <c r="F957" s="74"/>
      <c r="I957" s="75"/>
    </row>
    <row r="958">
      <c r="B958" s="74"/>
      <c r="C958" s="74"/>
      <c r="D958" s="74"/>
      <c r="E958" s="74"/>
      <c r="F958" s="74"/>
      <c r="I958" s="75"/>
    </row>
    <row r="959">
      <c r="B959" s="74"/>
      <c r="C959" s="74"/>
      <c r="D959" s="74"/>
      <c r="E959" s="74"/>
      <c r="F959" s="74"/>
      <c r="I959" s="75"/>
    </row>
    <row r="960">
      <c r="B960" s="74"/>
      <c r="C960" s="74"/>
      <c r="D960" s="74"/>
      <c r="E960" s="74"/>
      <c r="F960" s="74"/>
      <c r="I960" s="75"/>
    </row>
    <row r="961">
      <c r="B961" s="74"/>
      <c r="C961" s="74"/>
      <c r="D961" s="74"/>
      <c r="E961" s="74"/>
      <c r="F961" s="74"/>
      <c r="I961" s="75"/>
    </row>
    <row r="962">
      <c r="B962" s="74"/>
      <c r="C962" s="74"/>
      <c r="D962" s="74"/>
      <c r="E962" s="74"/>
      <c r="F962" s="74"/>
      <c r="I962" s="75"/>
    </row>
    <row r="963">
      <c r="B963" s="74"/>
      <c r="C963" s="74"/>
      <c r="D963" s="74"/>
      <c r="E963" s="74"/>
      <c r="F963" s="74"/>
      <c r="I963" s="75"/>
    </row>
    <row r="964">
      <c r="B964" s="74"/>
      <c r="C964" s="74"/>
      <c r="D964" s="74"/>
      <c r="E964" s="74"/>
      <c r="F964" s="74"/>
      <c r="I964" s="75"/>
    </row>
    <row r="965">
      <c r="B965" s="74"/>
      <c r="C965" s="74"/>
      <c r="D965" s="74"/>
      <c r="E965" s="74"/>
      <c r="F965" s="74"/>
      <c r="I965" s="75"/>
    </row>
    <row r="966">
      <c r="B966" s="74"/>
      <c r="C966" s="74"/>
      <c r="D966" s="74"/>
      <c r="E966" s="74"/>
      <c r="F966" s="74"/>
      <c r="I966" s="75"/>
    </row>
    <row r="967">
      <c r="B967" s="74"/>
      <c r="C967" s="74"/>
      <c r="D967" s="74"/>
      <c r="E967" s="74"/>
      <c r="F967" s="74"/>
      <c r="I967" s="75"/>
    </row>
    <row r="968">
      <c r="B968" s="74"/>
      <c r="C968" s="74"/>
      <c r="D968" s="74"/>
      <c r="E968" s="74"/>
      <c r="F968" s="74"/>
      <c r="I968" s="75"/>
    </row>
    <row r="969">
      <c r="B969" s="74"/>
      <c r="C969" s="74"/>
      <c r="D969" s="74"/>
      <c r="E969" s="74"/>
      <c r="F969" s="74"/>
      <c r="I969" s="75"/>
    </row>
    <row r="970">
      <c r="B970" s="74"/>
      <c r="C970" s="74"/>
      <c r="D970" s="74"/>
      <c r="E970" s="74"/>
      <c r="F970" s="74"/>
      <c r="I970" s="75"/>
    </row>
    <row r="971">
      <c r="B971" s="74"/>
      <c r="C971" s="74"/>
      <c r="D971" s="74"/>
      <c r="E971" s="74"/>
      <c r="F971" s="74"/>
      <c r="I971" s="75"/>
    </row>
    <row r="972">
      <c r="B972" s="74"/>
      <c r="C972" s="74"/>
      <c r="D972" s="74"/>
      <c r="E972" s="74"/>
      <c r="F972" s="74"/>
      <c r="I972" s="75"/>
    </row>
    <row r="973">
      <c r="B973" s="74"/>
      <c r="C973" s="74"/>
      <c r="D973" s="74"/>
      <c r="E973" s="74"/>
      <c r="F973" s="74"/>
      <c r="I973" s="75"/>
    </row>
    <row r="974">
      <c r="B974" s="74"/>
      <c r="C974" s="74"/>
      <c r="D974" s="74"/>
      <c r="E974" s="74"/>
      <c r="F974" s="74"/>
      <c r="I974" s="75"/>
    </row>
    <row r="975">
      <c r="B975" s="74"/>
      <c r="C975" s="74"/>
      <c r="D975" s="74"/>
      <c r="E975" s="74"/>
      <c r="F975" s="74"/>
      <c r="I975" s="75"/>
    </row>
    <row r="976">
      <c r="B976" s="74"/>
      <c r="C976" s="74"/>
      <c r="D976" s="74"/>
      <c r="E976" s="74"/>
      <c r="F976" s="74"/>
      <c r="I976" s="75"/>
    </row>
    <row r="977">
      <c r="B977" s="74"/>
      <c r="C977" s="74"/>
      <c r="D977" s="74"/>
      <c r="E977" s="74"/>
      <c r="F977" s="74"/>
      <c r="I977" s="75"/>
    </row>
    <row r="978">
      <c r="B978" s="74"/>
      <c r="C978" s="74"/>
      <c r="D978" s="74"/>
      <c r="E978" s="74"/>
      <c r="F978" s="74"/>
      <c r="I978" s="75"/>
    </row>
    <row r="979">
      <c r="B979" s="74"/>
      <c r="C979" s="74"/>
      <c r="D979" s="74"/>
      <c r="E979" s="74"/>
      <c r="F979" s="74"/>
      <c r="I979" s="75"/>
    </row>
    <row r="980">
      <c r="B980" s="74"/>
      <c r="C980" s="74"/>
      <c r="D980" s="74"/>
      <c r="E980" s="74"/>
      <c r="F980" s="74"/>
      <c r="I980" s="75"/>
    </row>
    <row r="981">
      <c r="B981" s="74"/>
      <c r="C981" s="74"/>
      <c r="D981" s="74"/>
      <c r="E981" s="74"/>
      <c r="F981" s="74"/>
      <c r="I981" s="75"/>
    </row>
    <row r="982">
      <c r="B982" s="74"/>
      <c r="C982" s="74"/>
      <c r="D982" s="74"/>
      <c r="E982" s="74"/>
      <c r="F982" s="74"/>
      <c r="I982" s="75"/>
    </row>
    <row r="983">
      <c r="B983" s="74"/>
      <c r="C983" s="74"/>
      <c r="D983" s="74"/>
      <c r="E983" s="74"/>
      <c r="F983" s="74"/>
      <c r="I983" s="75"/>
    </row>
    <row r="984">
      <c r="B984" s="74"/>
      <c r="C984" s="74"/>
      <c r="D984" s="74"/>
      <c r="E984" s="74"/>
      <c r="F984" s="74"/>
      <c r="I984" s="75"/>
    </row>
    <row r="985">
      <c r="B985" s="74"/>
      <c r="C985" s="74"/>
      <c r="D985" s="74"/>
      <c r="E985" s="74"/>
      <c r="F985" s="74"/>
      <c r="I985" s="75"/>
    </row>
    <row r="986">
      <c r="B986" s="74"/>
      <c r="C986" s="74"/>
      <c r="D986" s="74"/>
      <c r="E986" s="74"/>
      <c r="F986" s="74"/>
      <c r="I986" s="75"/>
    </row>
    <row r="987">
      <c r="B987" s="74"/>
      <c r="C987" s="74"/>
      <c r="D987" s="74"/>
      <c r="E987" s="74"/>
      <c r="F987" s="74"/>
      <c r="I987" s="75"/>
    </row>
    <row r="988">
      <c r="B988" s="74"/>
      <c r="C988" s="74"/>
      <c r="D988" s="74"/>
      <c r="E988" s="74"/>
      <c r="F988" s="74"/>
      <c r="I988" s="75"/>
    </row>
    <row r="989">
      <c r="B989" s="74"/>
      <c r="C989" s="74"/>
      <c r="D989" s="74"/>
      <c r="E989" s="74"/>
      <c r="F989" s="74"/>
      <c r="I989" s="75"/>
    </row>
    <row r="990">
      <c r="B990" s="74"/>
      <c r="C990" s="74"/>
      <c r="D990" s="74"/>
      <c r="E990" s="74"/>
      <c r="F990" s="74"/>
      <c r="I990" s="75"/>
    </row>
    <row r="991">
      <c r="B991" s="74"/>
      <c r="C991" s="74"/>
      <c r="D991" s="74"/>
      <c r="E991" s="74"/>
      <c r="F991" s="74"/>
      <c r="I991" s="75"/>
    </row>
    <row r="992">
      <c r="B992" s="74"/>
      <c r="C992" s="74"/>
      <c r="D992" s="74"/>
      <c r="E992" s="74"/>
      <c r="F992" s="74"/>
      <c r="I992" s="75"/>
    </row>
    <row r="993">
      <c r="B993" s="74"/>
      <c r="C993" s="74"/>
      <c r="D993" s="74"/>
      <c r="E993" s="74"/>
      <c r="F993" s="74"/>
      <c r="I993" s="75"/>
    </row>
    <row r="994">
      <c r="B994" s="74"/>
      <c r="C994" s="74"/>
      <c r="D994" s="74"/>
      <c r="E994" s="74"/>
      <c r="F994" s="74"/>
      <c r="I994" s="75"/>
    </row>
    <row r="995">
      <c r="B995" s="74"/>
      <c r="C995" s="74"/>
      <c r="D995" s="74"/>
      <c r="E995" s="74"/>
      <c r="F995" s="74"/>
      <c r="I995" s="75"/>
    </row>
    <row r="996">
      <c r="B996" s="74"/>
      <c r="C996" s="74"/>
      <c r="D996" s="74"/>
      <c r="E996" s="74"/>
      <c r="F996" s="74"/>
      <c r="I996" s="75"/>
    </row>
    <row r="997">
      <c r="B997" s="74"/>
      <c r="C997" s="74"/>
      <c r="D997" s="74"/>
      <c r="E997" s="74"/>
      <c r="F997" s="74"/>
      <c r="I997" s="75"/>
    </row>
    <row r="998">
      <c r="B998" s="74"/>
      <c r="C998" s="74"/>
      <c r="D998" s="74"/>
      <c r="E998" s="74"/>
      <c r="F998" s="74"/>
      <c r="I998" s="75"/>
    </row>
    <row r="999">
      <c r="B999" s="74"/>
      <c r="C999" s="74"/>
      <c r="D999" s="74"/>
      <c r="E999" s="74"/>
      <c r="F999" s="74"/>
      <c r="I999" s="75"/>
    </row>
    <row r="1000">
      <c r="B1000" s="74"/>
      <c r="C1000" s="74"/>
      <c r="D1000" s="74"/>
      <c r="E1000" s="74"/>
      <c r="F1000" s="74"/>
      <c r="I1000" s="7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5" width="17.29"/>
    <col customWidth="1" min="6" max="6" width="11.29"/>
    <col customWidth="1" min="19" max="19" width="15.57"/>
  </cols>
  <sheetData>
    <row r="1">
      <c r="M1" s="53"/>
      <c r="N1" s="53"/>
      <c r="O1" s="53"/>
      <c r="P1" s="53" t="s">
        <v>296</v>
      </c>
    </row>
    <row r="2">
      <c r="P2" s="56">
        <f>22*3/(744)</f>
        <v>0.08870967742</v>
      </c>
      <c r="Q2" s="76" t="s">
        <v>297</v>
      </c>
      <c r="R2" s="77" t="s">
        <v>298</v>
      </c>
    </row>
    <row r="3">
      <c r="B3" s="78" t="s">
        <v>299</v>
      </c>
    </row>
    <row r="4">
      <c r="B4" s="79" t="s">
        <v>300</v>
      </c>
      <c r="C4" s="80" t="s">
        <v>177</v>
      </c>
      <c r="D4" s="79" t="s">
        <v>301</v>
      </c>
      <c r="E4" s="79" t="s">
        <v>302</v>
      </c>
      <c r="F4" s="79" t="s">
        <v>303</v>
      </c>
      <c r="G4" s="79" t="s">
        <v>304</v>
      </c>
      <c r="H4" s="79" t="s">
        <v>305</v>
      </c>
      <c r="I4" s="81" t="s">
        <v>306</v>
      </c>
      <c r="J4" s="81" t="s">
        <v>307</v>
      </c>
      <c r="K4" s="81" t="s">
        <v>308</v>
      </c>
      <c r="L4" s="81" t="s">
        <v>309</v>
      </c>
      <c r="M4" s="82" t="s">
        <v>310</v>
      </c>
      <c r="N4" s="83" t="s">
        <v>311</v>
      </c>
      <c r="O4" s="84" t="s">
        <v>312</v>
      </c>
      <c r="P4" s="84" t="s">
        <v>313</v>
      </c>
      <c r="Q4" s="84" t="s">
        <v>314</v>
      </c>
      <c r="R4" s="84" t="s">
        <v>315</v>
      </c>
      <c r="S4" s="85" t="s">
        <v>316</v>
      </c>
      <c r="U4" s="86" t="s">
        <v>317</v>
      </c>
      <c r="Y4" s="87" t="s">
        <v>87</v>
      </c>
      <c r="Z4" s="56">
        <v>165847.99908888887</v>
      </c>
      <c r="AA4" s="56">
        <v>312075.40513880114</v>
      </c>
    </row>
    <row r="5">
      <c r="A5" s="88"/>
      <c r="B5" s="87" t="s">
        <v>87</v>
      </c>
      <c r="C5" s="89">
        <v>744.0</v>
      </c>
      <c r="D5" s="90">
        <v>631138.0</v>
      </c>
      <c r="E5" s="91">
        <v>692561.8273972602</v>
      </c>
      <c r="F5" s="92">
        <f t="shared" ref="F5:F16" si="1">0.85*E5</f>
        <v>588677.5533</v>
      </c>
      <c r="G5" s="92">
        <f t="shared" ref="G5:G16" si="2">1.15*E5</f>
        <v>796446.1015</v>
      </c>
      <c r="H5" s="92">
        <f t="shared" ref="H5:H16" si="3">IF(AND(D5&gt;F5,D5&lt;G5),D5,0)</f>
        <v>631138</v>
      </c>
      <c r="I5" s="93">
        <f t="shared" ref="I5:I16" si="4">11.3/1000*D5</f>
        <v>7131.8594</v>
      </c>
      <c r="J5" s="93">
        <f>6000+50000/36</f>
        <v>7388.888889</v>
      </c>
      <c r="K5" s="94">
        <v>2000.0</v>
      </c>
      <c r="L5" s="93">
        <f t="shared" ref="L5:L16" si="5">H5*$D$22</f>
        <v>149327.2508</v>
      </c>
      <c r="M5" s="95">
        <f t="shared" ref="M5:M16" si="6">L5+J5+I5+K5</f>
        <v>165847.9991</v>
      </c>
      <c r="N5" s="96">
        <f t="shared" ref="N5:N16" si="7">$P$2*D5</f>
        <v>55988.04839</v>
      </c>
      <c r="O5" s="97">
        <v>1.61</v>
      </c>
      <c r="P5" s="98">
        <f t="shared" ref="P5:P16" si="8">D5-N5</f>
        <v>575149.9516</v>
      </c>
      <c r="Q5" s="99">
        <v>0.369887</v>
      </c>
      <c r="R5" s="100">
        <f t="shared" ref="R5:R16" si="9">441319.54/48</f>
        <v>9194.157083</v>
      </c>
      <c r="S5" s="101">
        <f t="shared" ref="S5:S16" si="10">N5*O5+P5*Q5+R5</f>
        <v>312075.4051</v>
      </c>
      <c r="T5" s="56">
        <f t="shared" ref="T5:T16" si="11">$P$19+$P$21*D5</f>
        <v>0</v>
      </c>
      <c r="U5" s="102">
        <f t="shared" ref="U5:U17" si="12">S5-M5</f>
        <v>146227.406</v>
      </c>
      <c r="Y5" s="103" t="s">
        <v>89</v>
      </c>
      <c r="Z5" s="56">
        <v>145084.06668888888</v>
      </c>
      <c r="AA5" s="56">
        <v>279697.74936870433</v>
      </c>
    </row>
    <row r="6">
      <c r="A6" s="88"/>
      <c r="B6" s="103" t="s">
        <v>89</v>
      </c>
      <c r="C6" s="104">
        <v>672.0</v>
      </c>
      <c r="D6" s="105">
        <v>571582.0</v>
      </c>
      <c r="E6" s="106">
        <v>625539.7150684932</v>
      </c>
      <c r="F6" s="107">
        <f t="shared" si="1"/>
        <v>531708.7578</v>
      </c>
      <c r="G6" s="107">
        <f t="shared" si="2"/>
        <v>719370.6723</v>
      </c>
      <c r="H6" s="107">
        <f t="shared" si="3"/>
        <v>571582</v>
      </c>
      <c r="I6" s="93">
        <f t="shared" si="4"/>
        <v>6458.8766</v>
      </c>
      <c r="J6" s="93">
        <f t="shared" ref="J6:J16" si="13">50000/36</f>
        <v>1388.888889</v>
      </c>
      <c r="K6" s="94">
        <v>2000.0</v>
      </c>
      <c r="L6" s="93">
        <f t="shared" si="5"/>
        <v>135236.3012</v>
      </c>
      <c r="M6" s="108">
        <f t="shared" si="6"/>
        <v>145084.0667</v>
      </c>
      <c r="N6" s="96">
        <f t="shared" si="7"/>
        <v>50704.85484</v>
      </c>
      <c r="O6" s="97">
        <v>1.6</v>
      </c>
      <c r="P6" s="98">
        <f t="shared" si="8"/>
        <v>520877.1452</v>
      </c>
      <c r="Q6" s="99">
        <v>0.363571</v>
      </c>
      <c r="R6" s="100">
        <f t="shared" si="9"/>
        <v>9194.157083</v>
      </c>
      <c r="S6" s="101">
        <f t="shared" si="10"/>
        <v>279697.7494</v>
      </c>
      <c r="T6" s="56">
        <f t="shared" si="11"/>
        <v>0</v>
      </c>
      <c r="U6" s="102">
        <f t="shared" si="12"/>
        <v>134613.6827</v>
      </c>
      <c r="Y6" s="103" t="s">
        <v>91</v>
      </c>
      <c r="Z6" s="56">
        <v>178813.83648888886</v>
      </c>
      <c r="AA6" s="56">
        <v>352021.13843333337</v>
      </c>
    </row>
    <row r="7">
      <c r="A7" s="88"/>
      <c r="B7" s="103" t="s">
        <v>91</v>
      </c>
      <c r="C7" s="104">
        <v>744.0</v>
      </c>
      <c r="D7" s="105">
        <v>707644.0</v>
      </c>
      <c r="E7" s="106">
        <v>692561.8273972602</v>
      </c>
      <c r="F7" s="107">
        <f t="shared" si="1"/>
        <v>588677.5533</v>
      </c>
      <c r="G7" s="107">
        <f t="shared" si="2"/>
        <v>796446.1015</v>
      </c>
      <c r="H7" s="107">
        <f t="shared" si="3"/>
        <v>707644</v>
      </c>
      <c r="I7" s="93">
        <f t="shared" si="4"/>
        <v>7996.3772</v>
      </c>
      <c r="J7" s="93">
        <f t="shared" si="13"/>
        <v>1388.888889</v>
      </c>
      <c r="K7" s="94">
        <v>2000.0</v>
      </c>
      <c r="L7" s="93">
        <f t="shared" si="5"/>
        <v>167428.5704</v>
      </c>
      <c r="M7" s="108">
        <f t="shared" si="6"/>
        <v>178813.8365</v>
      </c>
      <c r="N7" s="96">
        <f t="shared" si="7"/>
        <v>62774.87097</v>
      </c>
      <c r="O7" s="97">
        <v>1.63</v>
      </c>
      <c r="P7" s="98">
        <f t="shared" si="8"/>
        <v>644869.129</v>
      </c>
      <c r="Q7" s="99">
        <v>0.37295</v>
      </c>
      <c r="R7" s="100">
        <f t="shared" si="9"/>
        <v>9194.157083</v>
      </c>
      <c r="S7" s="101">
        <f t="shared" si="10"/>
        <v>352021.1384</v>
      </c>
      <c r="T7" s="56">
        <f t="shared" si="11"/>
        <v>0</v>
      </c>
      <c r="U7" s="102">
        <f t="shared" si="12"/>
        <v>173207.3019</v>
      </c>
      <c r="Y7" s="103" t="s">
        <v>93</v>
      </c>
      <c r="Z7" s="56">
        <v>183074.49378888888</v>
      </c>
      <c r="AA7" s="56">
        <v>326055.3381054624</v>
      </c>
    </row>
    <row r="8">
      <c r="A8" s="88"/>
      <c r="B8" s="103" t="s">
        <v>93</v>
      </c>
      <c r="C8" s="104">
        <v>720.0</v>
      </c>
      <c r="D8" s="105">
        <v>724831.0</v>
      </c>
      <c r="E8" s="106">
        <v>670221.1232876712</v>
      </c>
      <c r="F8" s="107">
        <f t="shared" si="1"/>
        <v>569687.9548</v>
      </c>
      <c r="G8" s="107">
        <f t="shared" si="2"/>
        <v>770754.2918</v>
      </c>
      <c r="H8" s="107">
        <f t="shared" si="3"/>
        <v>724831</v>
      </c>
      <c r="I8" s="93">
        <f t="shared" si="4"/>
        <v>8190.5903</v>
      </c>
      <c r="J8" s="93">
        <f t="shared" si="13"/>
        <v>1388.888889</v>
      </c>
      <c r="K8" s="94">
        <v>2000.0</v>
      </c>
      <c r="L8" s="93">
        <f t="shared" si="5"/>
        <v>171495.0146</v>
      </c>
      <c r="M8" s="108">
        <f t="shared" si="6"/>
        <v>183074.4938</v>
      </c>
      <c r="N8" s="96">
        <f t="shared" si="7"/>
        <v>64299.52419</v>
      </c>
      <c r="O8" s="97">
        <v>1.56</v>
      </c>
      <c r="P8" s="98">
        <f t="shared" si="8"/>
        <v>660531.4758</v>
      </c>
      <c r="Q8" s="99">
        <v>0.327848</v>
      </c>
      <c r="R8" s="100">
        <f t="shared" si="9"/>
        <v>9194.157083</v>
      </c>
      <c r="S8" s="101">
        <f t="shared" si="10"/>
        <v>326055.3381</v>
      </c>
      <c r="T8" s="56">
        <f t="shared" si="11"/>
        <v>0</v>
      </c>
      <c r="U8" s="102">
        <f t="shared" si="12"/>
        <v>142980.8443</v>
      </c>
      <c r="Y8" s="103" t="s">
        <v>95</v>
      </c>
      <c r="Z8" s="56">
        <v>179649.75528888887</v>
      </c>
      <c r="AA8" s="56">
        <v>326273.55422733334</v>
      </c>
    </row>
    <row r="9">
      <c r="A9" s="88"/>
      <c r="B9" s="103" t="s">
        <v>95</v>
      </c>
      <c r="C9" s="104">
        <v>744.0</v>
      </c>
      <c r="D9" s="105">
        <v>711016.0</v>
      </c>
      <c r="E9" s="106">
        <v>692561.8273972602</v>
      </c>
      <c r="F9" s="107">
        <f t="shared" si="1"/>
        <v>588677.5533</v>
      </c>
      <c r="G9" s="107">
        <f t="shared" si="2"/>
        <v>796446.1015</v>
      </c>
      <c r="H9" s="107">
        <f t="shared" si="3"/>
        <v>711016</v>
      </c>
      <c r="I9" s="93">
        <f t="shared" si="4"/>
        <v>8034.4808</v>
      </c>
      <c r="J9" s="93">
        <f t="shared" si="13"/>
        <v>1388.888889</v>
      </c>
      <c r="K9" s="94">
        <v>2000.0</v>
      </c>
      <c r="L9" s="93">
        <f t="shared" si="5"/>
        <v>168226.3856</v>
      </c>
      <c r="M9" s="108">
        <f t="shared" si="6"/>
        <v>179649.7553</v>
      </c>
      <c r="N9" s="96">
        <f t="shared" si="7"/>
        <v>63074</v>
      </c>
      <c r="O9" s="97">
        <v>1.57</v>
      </c>
      <c r="P9" s="98">
        <f t="shared" si="8"/>
        <v>647942</v>
      </c>
      <c r="Q9" s="99">
        <v>0.336532</v>
      </c>
      <c r="R9" s="100">
        <f t="shared" si="9"/>
        <v>9194.157083</v>
      </c>
      <c r="S9" s="101">
        <f t="shared" si="10"/>
        <v>326273.5542</v>
      </c>
      <c r="T9" s="56">
        <f t="shared" si="11"/>
        <v>0</v>
      </c>
      <c r="U9" s="102">
        <f t="shared" si="12"/>
        <v>146623.7989</v>
      </c>
      <c r="Y9" s="103" t="s">
        <v>97</v>
      </c>
      <c r="Z9" s="56">
        <v>165753.47288888888</v>
      </c>
      <c r="AA9" s="56">
        <v>288478.7987168818</v>
      </c>
    </row>
    <row r="10">
      <c r="A10" s="88"/>
      <c r="B10" s="103" t="s">
        <v>97</v>
      </c>
      <c r="C10" s="104">
        <v>720.0</v>
      </c>
      <c r="D10" s="105">
        <v>654960.0</v>
      </c>
      <c r="E10" s="106">
        <v>670221.1232876712</v>
      </c>
      <c r="F10" s="107">
        <f t="shared" si="1"/>
        <v>569687.9548</v>
      </c>
      <c r="G10" s="107">
        <f t="shared" si="2"/>
        <v>770754.2918</v>
      </c>
      <c r="H10" s="107">
        <f t="shared" si="3"/>
        <v>654960</v>
      </c>
      <c r="I10" s="93">
        <f t="shared" si="4"/>
        <v>7401.048</v>
      </c>
      <c r="J10" s="93">
        <f t="shared" si="13"/>
        <v>1388.888889</v>
      </c>
      <c r="K10" s="94">
        <v>2000.0</v>
      </c>
      <c r="L10" s="93">
        <f t="shared" si="5"/>
        <v>154963.536</v>
      </c>
      <c r="M10" s="108">
        <f t="shared" si="6"/>
        <v>165753.4729</v>
      </c>
      <c r="N10" s="96">
        <f t="shared" si="7"/>
        <v>58101.29032</v>
      </c>
      <c r="O10" s="97">
        <v>1.6</v>
      </c>
      <c r="P10" s="98">
        <f t="shared" si="8"/>
        <v>596858.7097</v>
      </c>
      <c r="Q10" s="99">
        <v>0.312172</v>
      </c>
      <c r="R10" s="100">
        <f t="shared" si="9"/>
        <v>9194.157083</v>
      </c>
      <c r="S10" s="101">
        <f t="shared" si="10"/>
        <v>288478.7987</v>
      </c>
      <c r="T10" s="56">
        <f t="shared" si="11"/>
        <v>0</v>
      </c>
      <c r="U10" s="102">
        <f t="shared" si="12"/>
        <v>122725.3258</v>
      </c>
      <c r="Y10" s="103" t="s">
        <v>99</v>
      </c>
      <c r="Z10" s="56">
        <v>162341.12938888886</v>
      </c>
      <c r="AA10" s="56">
        <v>279998.48038688174</v>
      </c>
    </row>
    <row r="11">
      <c r="A11" s="88"/>
      <c r="B11" s="103" t="s">
        <v>99</v>
      </c>
      <c r="C11" s="104">
        <v>744.0</v>
      </c>
      <c r="D11" s="105">
        <v>641195.0</v>
      </c>
      <c r="E11" s="106">
        <v>692561.8273972602</v>
      </c>
      <c r="F11" s="107">
        <f t="shared" si="1"/>
        <v>588677.5533</v>
      </c>
      <c r="G11" s="107">
        <f t="shared" si="2"/>
        <v>796446.1015</v>
      </c>
      <c r="H11" s="107">
        <f t="shared" si="3"/>
        <v>641195</v>
      </c>
      <c r="I11" s="93">
        <f t="shared" si="4"/>
        <v>7245.5035</v>
      </c>
      <c r="J11" s="93">
        <f t="shared" si="13"/>
        <v>1388.888889</v>
      </c>
      <c r="K11" s="94">
        <v>2000.0</v>
      </c>
      <c r="L11" s="93">
        <f t="shared" si="5"/>
        <v>151706.737</v>
      </c>
      <c r="M11" s="108">
        <f t="shared" si="6"/>
        <v>162341.1294</v>
      </c>
      <c r="N11" s="96">
        <f t="shared" si="7"/>
        <v>56880.20161</v>
      </c>
      <c r="O11" s="97">
        <v>1.6</v>
      </c>
      <c r="P11" s="98">
        <f t="shared" si="8"/>
        <v>584314.7984</v>
      </c>
      <c r="Q11" s="99">
        <v>0.307704</v>
      </c>
      <c r="R11" s="100">
        <f t="shared" si="9"/>
        <v>9194.157083</v>
      </c>
      <c r="S11" s="101">
        <f t="shared" si="10"/>
        <v>279998.4804</v>
      </c>
      <c r="T11" s="56">
        <f t="shared" si="11"/>
        <v>0</v>
      </c>
      <c r="U11" s="102">
        <f t="shared" si="12"/>
        <v>117657.351</v>
      </c>
      <c r="Y11" s="103" t="s">
        <v>101</v>
      </c>
      <c r="Z11" s="56">
        <v>178108.56098888887</v>
      </c>
      <c r="AA11" s="56">
        <v>300525.137065535</v>
      </c>
    </row>
    <row r="12">
      <c r="A12" s="88"/>
      <c r="B12" s="103" t="s">
        <v>101</v>
      </c>
      <c r="C12" s="104">
        <v>744.0</v>
      </c>
      <c r="D12" s="105">
        <v>704799.0</v>
      </c>
      <c r="E12" s="106">
        <v>692561.8273972602</v>
      </c>
      <c r="F12" s="107">
        <f t="shared" si="1"/>
        <v>588677.5533</v>
      </c>
      <c r="G12" s="107">
        <f t="shared" si="2"/>
        <v>796446.1015</v>
      </c>
      <c r="H12" s="107">
        <f t="shared" si="3"/>
        <v>704799</v>
      </c>
      <c r="I12" s="93">
        <f t="shared" si="4"/>
        <v>7964.2287</v>
      </c>
      <c r="J12" s="93">
        <f t="shared" si="13"/>
        <v>1388.888889</v>
      </c>
      <c r="K12" s="94">
        <v>2000.0</v>
      </c>
      <c r="L12" s="93">
        <f t="shared" si="5"/>
        <v>166755.4434</v>
      </c>
      <c r="M12" s="108">
        <f t="shared" si="6"/>
        <v>178108.561</v>
      </c>
      <c r="N12" s="96">
        <f t="shared" si="7"/>
        <v>62522.49194</v>
      </c>
      <c r="O12" s="97">
        <v>1.6</v>
      </c>
      <c r="P12" s="98">
        <f t="shared" si="8"/>
        <v>642276.5081</v>
      </c>
      <c r="Q12" s="99">
        <v>0.297839</v>
      </c>
      <c r="R12" s="100">
        <f t="shared" si="9"/>
        <v>9194.157083</v>
      </c>
      <c r="S12" s="101">
        <f t="shared" si="10"/>
        <v>300525.1371</v>
      </c>
      <c r="T12" s="56">
        <f t="shared" si="11"/>
        <v>0</v>
      </c>
      <c r="U12" s="102">
        <f t="shared" si="12"/>
        <v>122416.5761</v>
      </c>
      <c r="Y12" s="103" t="s">
        <v>103</v>
      </c>
      <c r="Z12" s="56">
        <v>190393.24548888888</v>
      </c>
      <c r="AA12" s="56">
        <v>319463.5039638333</v>
      </c>
    </row>
    <row r="13">
      <c r="A13" s="88"/>
      <c r="B13" s="103" t="s">
        <v>103</v>
      </c>
      <c r="C13" s="104">
        <v>720.0</v>
      </c>
      <c r="D13" s="105">
        <v>754354.0</v>
      </c>
      <c r="E13" s="106">
        <v>670221.1232876712</v>
      </c>
      <c r="F13" s="107">
        <f t="shared" si="1"/>
        <v>569687.9548</v>
      </c>
      <c r="G13" s="107">
        <f t="shared" si="2"/>
        <v>770754.2918</v>
      </c>
      <c r="H13" s="107">
        <f t="shared" si="3"/>
        <v>754354</v>
      </c>
      <c r="I13" s="93">
        <f t="shared" si="4"/>
        <v>8524.2002</v>
      </c>
      <c r="J13" s="93">
        <f t="shared" si="13"/>
        <v>1388.888889</v>
      </c>
      <c r="K13" s="94">
        <v>2000.0</v>
      </c>
      <c r="L13" s="93">
        <f t="shared" si="5"/>
        <v>178480.1564</v>
      </c>
      <c r="M13" s="108">
        <f t="shared" si="6"/>
        <v>190393.2455</v>
      </c>
      <c r="N13" s="96">
        <f t="shared" si="7"/>
        <v>66918.5</v>
      </c>
      <c r="O13" s="97">
        <v>1.6</v>
      </c>
      <c r="P13" s="98">
        <f t="shared" si="8"/>
        <v>687435.5</v>
      </c>
      <c r="Q13" s="99">
        <v>0.295591</v>
      </c>
      <c r="R13" s="100">
        <f t="shared" si="9"/>
        <v>9194.157083</v>
      </c>
      <c r="S13" s="101">
        <f t="shared" si="10"/>
        <v>319463.504</v>
      </c>
      <c r="T13" s="56">
        <f t="shared" si="11"/>
        <v>0</v>
      </c>
      <c r="U13" s="102">
        <f t="shared" si="12"/>
        <v>129070.2585</v>
      </c>
      <c r="Y13" s="103" t="s">
        <v>105</v>
      </c>
      <c r="Z13" s="56">
        <v>190474.55668888887</v>
      </c>
      <c r="AA13" s="56">
        <v>346638.30888339784</v>
      </c>
    </row>
    <row r="14">
      <c r="A14" s="88"/>
      <c r="B14" s="103" t="s">
        <v>105</v>
      </c>
      <c r="C14" s="104">
        <v>744.0</v>
      </c>
      <c r="D14" s="105">
        <v>754682.0</v>
      </c>
      <c r="E14" s="106">
        <v>692561.8273972602</v>
      </c>
      <c r="F14" s="107">
        <f t="shared" si="1"/>
        <v>588677.5533</v>
      </c>
      <c r="G14" s="107">
        <f t="shared" si="2"/>
        <v>796446.1015</v>
      </c>
      <c r="H14" s="107">
        <f t="shared" si="3"/>
        <v>754682</v>
      </c>
      <c r="I14" s="93">
        <f t="shared" si="4"/>
        <v>8527.9066</v>
      </c>
      <c r="J14" s="93">
        <f t="shared" si="13"/>
        <v>1388.888889</v>
      </c>
      <c r="K14" s="94">
        <v>2000.0</v>
      </c>
      <c r="L14" s="93">
        <f t="shared" si="5"/>
        <v>178557.7612</v>
      </c>
      <c r="M14" s="108">
        <f t="shared" si="6"/>
        <v>190474.5567</v>
      </c>
      <c r="N14" s="96">
        <f t="shared" si="7"/>
        <v>66947.59677</v>
      </c>
      <c r="O14" s="97">
        <v>1.63</v>
      </c>
      <c r="P14" s="98">
        <f t="shared" si="8"/>
        <v>687734.4032</v>
      </c>
      <c r="Q14" s="99">
        <v>0.331988</v>
      </c>
      <c r="R14" s="100">
        <f t="shared" si="9"/>
        <v>9194.157083</v>
      </c>
      <c r="S14" s="101">
        <f t="shared" si="10"/>
        <v>346638.3089</v>
      </c>
      <c r="T14" s="56">
        <f t="shared" si="11"/>
        <v>0</v>
      </c>
      <c r="U14" s="102">
        <f t="shared" si="12"/>
        <v>156163.7522</v>
      </c>
      <c r="Y14" s="103" t="s">
        <v>107</v>
      </c>
      <c r="Z14" s="56">
        <v>176856.91388888887</v>
      </c>
      <c r="AA14" s="56">
        <v>326824.7504442205</v>
      </c>
    </row>
    <row r="15">
      <c r="A15" s="88"/>
      <c r="B15" s="103" t="s">
        <v>107</v>
      </c>
      <c r="C15" s="104">
        <v>720.0</v>
      </c>
      <c r="D15" s="105">
        <v>699750.0</v>
      </c>
      <c r="E15" s="106">
        <v>670221.1232876712</v>
      </c>
      <c r="F15" s="107">
        <f t="shared" si="1"/>
        <v>569687.9548</v>
      </c>
      <c r="G15" s="107">
        <f t="shared" si="2"/>
        <v>770754.2918</v>
      </c>
      <c r="H15" s="107">
        <f t="shared" si="3"/>
        <v>699750</v>
      </c>
      <c r="I15" s="93">
        <f t="shared" si="4"/>
        <v>7907.175</v>
      </c>
      <c r="J15" s="93">
        <f t="shared" si="13"/>
        <v>1388.888889</v>
      </c>
      <c r="K15" s="94">
        <v>2000.0</v>
      </c>
      <c r="L15" s="93">
        <f t="shared" si="5"/>
        <v>165560.85</v>
      </c>
      <c r="M15" s="108">
        <f t="shared" si="6"/>
        <v>176856.9139</v>
      </c>
      <c r="N15" s="96">
        <f t="shared" si="7"/>
        <v>62074.59677</v>
      </c>
      <c r="O15" s="109">
        <v>1.64</v>
      </c>
      <c r="P15" s="98">
        <f t="shared" si="8"/>
        <v>637675.4032</v>
      </c>
      <c r="Q15" s="99">
        <v>0.338461</v>
      </c>
      <c r="R15" s="100">
        <f t="shared" si="9"/>
        <v>9194.157083</v>
      </c>
      <c r="S15" s="101">
        <f t="shared" si="10"/>
        <v>326824.7504</v>
      </c>
      <c r="T15" s="56">
        <f t="shared" si="11"/>
        <v>0</v>
      </c>
      <c r="U15" s="102">
        <f t="shared" si="12"/>
        <v>149967.8366</v>
      </c>
      <c r="Y15" s="110" t="s">
        <v>109</v>
      </c>
      <c r="Z15" s="56">
        <v>151733.73628888887</v>
      </c>
      <c r="AA15" s="56">
        <v>266407.09492872044</v>
      </c>
    </row>
    <row r="16">
      <c r="A16" s="88"/>
      <c r="B16" s="110" t="s">
        <v>109</v>
      </c>
      <c r="C16" s="111">
        <v>744.0</v>
      </c>
      <c r="D16" s="112">
        <v>598406.0</v>
      </c>
      <c r="E16" s="113">
        <v>692561.8273972602</v>
      </c>
      <c r="F16" s="114">
        <f t="shared" si="1"/>
        <v>588677.5533</v>
      </c>
      <c r="G16" s="114">
        <f t="shared" si="2"/>
        <v>796446.1015</v>
      </c>
      <c r="H16" s="114">
        <f t="shared" si="3"/>
        <v>598406</v>
      </c>
      <c r="I16" s="115">
        <f t="shared" si="4"/>
        <v>6761.9878</v>
      </c>
      <c r="J16" s="115">
        <f t="shared" si="13"/>
        <v>1388.888889</v>
      </c>
      <c r="K16" s="116">
        <v>2000.0</v>
      </c>
      <c r="L16" s="93">
        <f t="shared" si="5"/>
        <v>141582.8596</v>
      </c>
      <c r="M16" s="108">
        <f t="shared" si="6"/>
        <v>151733.7363</v>
      </c>
      <c r="N16" s="117">
        <f t="shared" si="7"/>
        <v>53084.40323</v>
      </c>
      <c r="O16" s="118">
        <v>1.64</v>
      </c>
      <c r="P16" s="119">
        <f t="shared" si="8"/>
        <v>545321.5968</v>
      </c>
      <c r="Q16" s="120">
        <v>0.312026</v>
      </c>
      <c r="R16" s="121">
        <f t="shared" si="9"/>
        <v>9194.157083</v>
      </c>
      <c r="S16" s="122">
        <f t="shared" si="10"/>
        <v>266407.0949</v>
      </c>
      <c r="T16" s="56">
        <f t="shared" si="11"/>
        <v>0</v>
      </c>
      <c r="U16" s="102">
        <f t="shared" si="12"/>
        <v>114673.3586</v>
      </c>
    </row>
    <row r="17">
      <c r="A17" s="123"/>
      <c r="B17" s="124" t="s">
        <v>193</v>
      </c>
      <c r="C17" s="125">
        <v>8760.0</v>
      </c>
      <c r="D17" s="125">
        <v>8154357.0</v>
      </c>
      <c r="E17" s="125">
        <v>8154356.999999999</v>
      </c>
      <c r="F17" s="126"/>
      <c r="G17" s="126"/>
      <c r="H17" s="126"/>
      <c r="I17" s="126">
        <f t="shared" ref="I17:K17" si="14">SUM(I5:I16)</f>
        <v>92144.2341</v>
      </c>
      <c r="J17" s="126">
        <f t="shared" si="14"/>
        <v>22666.66667</v>
      </c>
      <c r="K17" s="126">
        <f t="shared" si="14"/>
        <v>24000</v>
      </c>
      <c r="L17" s="126"/>
      <c r="M17" s="126">
        <f>SUM(M5:M15)</f>
        <v>1916398.031</v>
      </c>
      <c r="N17" s="126"/>
      <c r="O17" s="126"/>
      <c r="P17" s="126"/>
      <c r="Q17" s="126"/>
      <c r="R17" s="126"/>
      <c r="S17" s="126">
        <f>SUM(S5:S16)</f>
        <v>3724459.26</v>
      </c>
      <c r="U17" s="102">
        <f t="shared" si="12"/>
        <v>1808061.229</v>
      </c>
    </row>
    <row r="18">
      <c r="A18" s="123"/>
      <c r="D18" s="56">
        <f>MEDIAN(D5:D16)</f>
        <v>702274.5</v>
      </c>
      <c r="I18" s="56">
        <f t="shared" ref="I18:K18" si="15">MEDIAN(I5:I16)</f>
        <v>7935.70185</v>
      </c>
      <c r="J18" s="56">
        <f t="shared" si="15"/>
        <v>1388.888889</v>
      </c>
      <c r="K18" s="56">
        <f t="shared" si="15"/>
        <v>2000</v>
      </c>
      <c r="R18" s="56">
        <f t="shared" ref="R18:S18" si="16">MEDIAN(R5:R16)</f>
        <v>9194.157083</v>
      </c>
      <c r="S18" s="56">
        <f t="shared" si="16"/>
        <v>315769.4546</v>
      </c>
    </row>
    <row r="19">
      <c r="A19" s="123"/>
    </row>
    <row r="20">
      <c r="A20" s="123"/>
      <c r="B20" s="127" t="s">
        <v>169</v>
      </c>
      <c r="C20" s="128"/>
      <c r="D20" s="129"/>
      <c r="G20" s="130" t="s">
        <v>318</v>
      </c>
      <c r="H20" s="129"/>
    </row>
    <row r="21">
      <c r="A21" s="123"/>
      <c r="B21" s="131" t="s">
        <v>171</v>
      </c>
      <c r="C21" s="132" t="s">
        <v>172</v>
      </c>
      <c r="D21" s="132" t="s">
        <v>173</v>
      </c>
      <c r="G21" s="131" t="s">
        <v>171</v>
      </c>
      <c r="H21" s="133" t="s">
        <v>173</v>
      </c>
    </row>
    <row r="22">
      <c r="A22" s="123"/>
      <c r="B22" s="132">
        <v>2022.0</v>
      </c>
      <c r="C22" s="132">
        <v>236.6</v>
      </c>
      <c r="D22" s="134">
        <f t="shared" ref="D22:D24" si="17">C22/1000</f>
        <v>0.2366</v>
      </c>
      <c r="G22" s="132">
        <v>2022.0</v>
      </c>
      <c r="H22" s="131">
        <v>0.4328</v>
      </c>
    </row>
    <row r="23">
      <c r="A23" s="123"/>
      <c r="B23" s="132">
        <v>2023.0</v>
      </c>
      <c r="C23" s="132">
        <v>196.34</v>
      </c>
      <c r="D23" s="134">
        <f t="shared" si="17"/>
        <v>0.19634</v>
      </c>
      <c r="G23" s="132">
        <v>2023.0</v>
      </c>
      <c r="H23" s="131">
        <v>0.4475</v>
      </c>
    </row>
    <row r="24">
      <c r="A24" s="123"/>
      <c r="B24" s="132">
        <v>2024.0</v>
      </c>
      <c r="C24" s="132">
        <v>184.19</v>
      </c>
      <c r="D24" s="134">
        <f t="shared" si="17"/>
        <v>0.18419</v>
      </c>
      <c r="G24" s="132">
        <v>2024.0</v>
      </c>
      <c r="H24" s="131">
        <v>0.4825</v>
      </c>
    </row>
    <row r="25">
      <c r="A25" s="123"/>
      <c r="N25" s="56">
        <f>22*3/(744)</f>
        <v>0.08870967742</v>
      </c>
    </row>
    <row r="26">
      <c r="A26" s="123"/>
    </row>
    <row r="27">
      <c r="A27" s="123"/>
      <c r="B27" s="135" t="s">
        <v>300</v>
      </c>
      <c r="C27" s="136" t="s">
        <v>177</v>
      </c>
      <c r="D27" s="137" t="s">
        <v>319</v>
      </c>
      <c r="E27" s="137" t="s">
        <v>302</v>
      </c>
      <c r="F27" s="137" t="s">
        <v>303</v>
      </c>
      <c r="G27" s="137" t="s">
        <v>320</v>
      </c>
      <c r="H27" s="137" t="s">
        <v>321</v>
      </c>
      <c r="I27" s="79" t="s">
        <v>306</v>
      </c>
      <c r="J27" s="79" t="s">
        <v>307</v>
      </c>
      <c r="K27" s="79" t="s">
        <v>308</v>
      </c>
      <c r="L27" s="79" t="s">
        <v>322</v>
      </c>
      <c r="M27" s="138" t="s">
        <v>310</v>
      </c>
      <c r="N27" s="139" t="s">
        <v>311</v>
      </c>
      <c r="O27" s="84" t="s">
        <v>312</v>
      </c>
      <c r="P27" s="84" t="s">
        <v>313</v>
      </c>
      <c r="Q27" s="84" t="s">
        <v>314</v>
      </c>
      <c r="R27" s="84" t="s">
        <v>315</v>
      </c>
      <c r="S27" s="85" t="s">
        <v>316</v>
      </c>
      <c r="U27" s="86" t="s">
        <v>317</v>
      </c>
      <c r="X27" s="87" t="s">
        <v>87</v>
      </c>
      <c r="Y27" s="56">
        <v>138746.2902888889</v>
      </c>
      <c r="Z27" s="56">
        <v>287631.20536474464</v>
      </c>
    </row>
    <row r="28">
      <c r="B28" s="87" t="s">
        <v>87</v>
      </c>
      <c r="C28" s="89">
        <v>744.0</v>
      </c>
      <c r="D28" s="140">
        <v>651885.0</v>
      </c>
      <c r="E28" s="141">
        <f t="shared" ref="E28:E40" si="18">$D$40*C28/$C$40</f>
        <v>713707.1397</v>
      </c>
      <c r="F28" s="141">
        <f t="shared" ref="F28:F40" si="19">0.85*E28</f>
        <v>606651.0688</v>
      </c>
      <c r="G28" s="141">
        <f t="shared" ref="G28:G40" si="20">E28*1.15</f>
        <v>820763.2107</v>
      </c>
      <c r="H28" s="141">
        <f t="shared" ref="H28:H39" si="21">IF(AND(D28&gt;F28,D28&lt;G28),D28,0)</f>
        <v>651885</v>
      </c>
      <c r="I28" s="142">
        <f t="shared" ref="I28:I39" si="22">11.3/1000*D28</f>
        <v>7366.3005</v>
      </c>
      <c r="J28" s="143">
        <f t="shared" ref="J28:J39" si="23">50000/36</f>
        <v>1388.888889</v>
      </c>
      <c r="K28" s="143">
        <v>2000.0</v>
      </c>
      <c r="L28" s="141">
        <f t="shared" ref="L28:L40" si="24">H28*$D$23</f>
        <v>127991.1009</v>
      </c>
      <c r="M28" s="144">
        <f t="shared" ref="M28:M39" si="25">SUM(I28:L28)</f>
        <v>138746.2903</v>
      </c>
      <c r="N28" s="145">
        <f t="shared" ref="N28:N40" si="26">$N$25*D28</f>
        <v>57828.50806</v>
      </c>
      <c r="O28" s="67">
        <v>1.61</v>
      </c>
      <c r="P28" s="107">
        <f t="shared" ref="P28:P40" si="27">D28-N28</f>
        <v>594056.4919</v>
      </c>
      <c r="Q28" s="72">
        <v>0.311979</v>
      </c>
      <c r="R28" s="100">
        <f t="shared" ref="R28:R39" si="28">441319.54/48</f>
        <v>9194.157083</v>
      </c>
      <c r="S28" s="146">
        <f t="shared" ref="S28:S39" si="29">N28*O28+P28*Q28+R28</f>
        <v>287631.2054</v>
      </c>
      <c r="U28" s="102">
        <f t="shared" ref="U28:U40" si="30">S28-M28</f>
        <v>148884.9151</v>
      </c>
      <c r="X28" s="103" t="s">
        <v>89</v>
      </c>
      <c r="Y28" s="56">
        <v>126380.0824488889</v>
      </c>
      <c r="Z28" s="56">
        <v>261403.58433601074</v>
      </c>
    </row>
    <row r="29">
      <c r="B29" s="103" t="s">
        <v>89</v>
      </c>
      <c r="C29" s="104">
        <v>672.0</v>
      </c>
      <c r="D29" s="147">
        <v>592329.0</v>
      </c>
      <c r="E29" s="98">
        <f t="shared" si="18"/>
        <v>644638.7068</v>
      </c>
      <c r="F29" s="98">
        <f t="shared" si="19"/>
        <v>547942.9008</v>
      </c>
      <c r="G29" s="98">
        <f t="shared" si="20"/>
        <v>741334.5129</v>
      </c>
      <c r="H29" s="98">
        <f t="shared" si="21"/>
        <v>592329</v>
      </c>
      <c r="I29" s="98">
        <f t="shared" si="22"/>
        <v>6693.3177</v>
      </c>
      <c r="J29" s="100">
        <f t="shared" si="23"/>
        <v>1388.888889</v>
      </c>
      <c r="K29" s="100">
        <v>2000.0</v>
      </c>
      <c r="L29" s="98">
        <f t="shared" si="24"/>
        <v>116297.8759</v>
      </c>
      <c r="M29" s="148">
        <f t="shared" si="25"/>
        <v>126380.0824</v>
      </c>
      <c r="N29" s="145">
        <f t="shared" si="26"/>
        <v>52545.31452</v>
      </c>
      <c r="O29" s="67">
        <v>1.61</v>
      </c>
      <c r="P29" s="107">
        <f t="shared" si="27"/>
        <v>539783.6855</v>
      </c>
      <c r="Q29" s="72">
        <v>0.310516</v>
      </c>
      <c r="R29" s="100">
        <f t="shared" si="28"/>
        <v>9194.157083</v>
      </c>
      <c r="S29" s="146">
        <f t="shared" si="29"/>
        <v>261403.5843</v>
      </c>
      <c r="U29" s="102">
        <f t="shared" si="30"/>
        <v>135023.5019</v>
      </c>
      <c r="X29" s="103" t="s">
        <v>91</v>
      </c>
      <c r="Y29" s="56">
        <v>154631.9961288889</v>
      </c>
      <c r="Z29" s="56">
        <v>320780.1896969382</v>
      </c>
    </row>
    <row r="30">
      <c r="B30" s="103" t="s">
        <v>91</v>
      </c>
      <c r="C30" s="104">
        <v>744.0</v>
      </c>
      <c r="D30" s="147">
        <v>728391.0</v>
      </c>
      <c r="E30" s="98">
        <f t="shared" si="18"/>
        <v>713707.1397</v>
      </c>
      <c r="F30" s="98">
        <f t="shared" si="19"/>
        <v>606651.0688</v>
      </c>
      <c r="G30" s="98">
        <f t="shared" si="20"/>
        <v>820763.2107</v>
      </c>
      <c r="H30" s="98">
        <f t="shared" si="21"/>
        <v>728391</v>
      </c>
      <c r="I30" s="98">
        <f t="shared" si="22"/>
        <v>8230.8183</v>
      </c>
      <c r="J30" s="100">
        <f t="shared" si="23"/>
        <v>1388.888889</v>
      </c>
      <c r="K30" s="100">
        <v>2000.0</v>
      </c>
      <c r="L30" s="98">
        <f t="shared" si="24"/>
        <v>143012.2889</v>
      </c>
      <c r="M30" s="148">
        <f t="shared" si="25"/>
        <v>154631.9961</v>
      </c>
      <c r="N30" s="145">
        <f t="shared" si="26"/>
        <v>64615.33065</v>
      </c>
      <c r="O30" s="67">
        <v>1.61</v>
      </c>
      <c r="P30" s="107">
        <f t="shared" si="27"/>
        <v>663775.6694</v>
      </c>
      <c r="Q30" s="72">
        <v>0.312689</v>
      </c>
      <c r="R30" s="100">
        <f t="shared" si="28"/>
        <v>9194.157083</v>
      </c>
      <c r="S30" s="146">
        <f t="shared" si="29"/>
        <v>320780.1897</v>
      </c>
      <c r="U30" s="102">
        <f t="shared" si="30"/>
        <v>166148.1936</v>
      </c>
      <c r="X30" s="103" t="s">
        <v>93</v>
      </c>
      <c r="Y30" s="56">
        <v>158200.7048088889</v>
      </c>
      <c r="Z30" s="56">
        <v>321191.8656062043</v>
      </c>
    </row>
    <row r="31">
      <c r="B31" s="103" t="s">
        <v>93</v>
      </c>
      <c r="C31" s="104">
        <v>720.0</v>
      </c>
      <c r="D31" s="147">
        <v>745578.0</v>
      </c>
      <c r="E31" s="98">
        <f t="shared" si="18"/>
        <v>690684.3288</v>
      </c>
      <c r="F31" s="98">
        <f t="shared" si="19"/>
        <v>587081.6795</v>
      </c>
      <c r="G31" s="98">
        <f t="shared" si="20"/>
        <v>794286.9781</v>
      </c>
      <c r="H31" s="98">
        <f t="shared" si="21"/>
        <v>745578</v>
      </c>
      <c r="I31" s="98">
        <f t="shared" si="22"/>
        <v>8425.0314</v>
      </c>
      <c r="J31" s="100">
        <f t="shared" si="23"/>
        <v>1388.888889</v>
      </c>
      <c r="K31" s="100">
        <v>2000.0</v>
      </c>
      <c r="L31" s="98">
        <f t="shared" si="24"/>
        <v>146386.7845</v>
      </c>
      <c r="M31" s="148">
        <f t="shared" si="25"/>
        <v>158200.7048</v>
      </c>
      <c r="N31" s="145">
        <f t="shared" si="26"/>
        <v>66139.98387</v>
      </c>
      <c r="O31" s="67">
        <v>1.61</v>
      </c>
      <c r="P31" s="107">
        <f t="shared" si="27"/>
        <v>679438.0161</v>
      </c>
      <c r="Q31" s="72">
        <v>0.302474</v>
      </c>
      <c r="R31" s="100">
        <f t="shared" si="28"/>
        <v>9194.157083</v>
      </c>
      <c r="S31" s="146">
        <f t="shared" si="29"/>
        <v>321191.8656</v>
      </c>
      <c r="U31" s="102">
        <f t="shared" si="30"/>
        <v>162991.1608</v>
      </c>
      <c r="X31" s="103" t="s">
        <v>95</v>
      </c>
      <c r="Y31" s="56">
        <v>155332.36584888888</v>
      </c>
      <c r="Z31" s="56">
        <v>320666.8126802366</v>
      </c>
    </row>
    <row r="32">
      <c r="B32" s="103" t="s">
        <v>95</v>
      </c>
      <c r="C32" s="104">
        <v>744.0</v>
      </c>
      <c r="D32" s="147">
        <v>731764.0</v>
      </c>
      <c r="E32" s="98">
        <f t="shared" si="18"/>
        <v>713707.1397</v>
      </c>
      <c r="F32" s="98">
        <f t="shared" si="19"/>
        <v>606651.0688</v>
      </c>
      <c r="G32" s="98">
        <f t="shared" si="20"/>
        <v>820763.2107</v>
      </c>
      <c r="H32" s="98">
        <f t="shared" si="21"/>
        <v>731764</v>
      </c>
      <c r="I32" s="98">
        <f t="shared" si="22"/>
        <v>8268.9332</v>
      </c>
      <c r="J32" s="100">
        <f t="shared" si="23"/>
        <v>1388.888889</v>
      </c>
      <c r="K32" s="100">
        <v>2000.0</v>
      </c>
      <c r="L32" s="98">
        <f t="shared" si="24"/>
        <v>143674.5438</v>
      </c>
      <c r="M32" s="148">
        <f t="shared" si="25"/>
        <v>155332.3658</v>
      </c>
      <c r="N32" s="145">
        <f t="shared" si="26"/>
        <v>64914.54839</v>
      </c>
      <c r="O32" s="67">
        <v>1.66</v>
      </c>
      <c r="P32" s="107">
        <f t="shared" si="27"/>
        <v>666849.4516</v>
      </c>
      <c r="Q32" s="72">
        <v>0.305488</v>
      </c>
      <c r="R32" s="100">
        <f t="shared" si="28"/>
        <v>9194.157083</v>
      </c>
      <c r="S32" s="146">
        <f t="shared" si="29"/>
        <v>320666.8127</v>
      </c>
      <c r="U32" s="102">
        <f t="shared" si="30"/>
        <v>165334.4468</v>
      </c>
      <c r="X32" s="103" t="s">
        <v>97</v>
      </c>
      <c r="Y32" s="56">
        <v>143692.8980088889</v>
      </c>
      <c r="Z32" s="56">
        <v>356075.8993247527</v>
      </c>
    </row>
    <row r="33">
      <c r="B33" s="103" t="s">
        <v>97</v>
      </c>
      <c r="C33" s="104">
        <v>720.0</v>
      </c>
      <c r="D33" s="147">
        <v>675708.0</v>
      </c>
      <c r="E33" s="98">
        <f t="shared" si="18"/>
        <v>690684.3288</v>
      </c>
      <c r="F33" s="98">
        <f t="shared" si="19"/>
        <v>587081.6795</v>
      </c>
      <c r="G33" s="98">
        <f t="shared" si="20"/>
        <v>794286.9781</v>
      </c>
      <c r="H33" s="98">
        <f t="shared" si="21"/>
        <v>675708</v>
      </c>
      <c r="I33" s="98">
        <f t="shared" si="22"/>
        <v>7635.5004</v>
      </c>
      <c r="J33" s="100">
        <f t="shared" si="23"/>
        <v>1388.888889</v>
      </c>
      <c r="K33" s="100">
        <v>2000.0</v>
      </c>
      <c r="L33" s="98">
        <f t="shared" si="24"/>
        <v>132668.5087</v>
      </c>
      <c r="M33" s="148">
        <f t="shared" si="25"/>
        <v>143692.898</v>
      </c>
      <c r="N33" s="145">
        <f t="shared" si="26"/>
        <v>59941.83871</v>
      </c>
      <c r="O33" s="67">
        <v>1.94</v>
      </c>
      <c r="P33" s="107">
        <f t="shared" si="27"/>
        <v>615766.1613</v>
      </c>
      <c r="Q33" s="72">
        <v>0.374484</v>
      </c>
      <c r="R33" s="100">
        <f t="shared" si="28"/>
        <v>9194.157083</v>
      </c>
      <c r="S33" s="146">
        <f t="shared" si="29"/>
        <v>356075.8993</v>
      </c>
      <c r="U33" s="102">
        <f t="shared" si="30"/>
        <v>212383.0013</v>
      </c>
      <c r="X33" s="103" t="s">
        <v>99</v>
      </c>
      <c r="Y33" s="56">
        <v>140834.7334088889</v>
      </c>
      <c r="Z33" s="56">
        <v>348984.76104008337</v>
      </c>
    </row>
    <row r="34">
      <c r="B34" s="103" t="s">
        <v>99</v>
      </c>
      <c r="C34" s="104">
        <v>744.0</v>
      </c>
      <c r="D34" s="147">
        <v>661943.0</v>
      </c>
      <c r="E34" s="98">
        <f t="shared" si="18"/>
        <v>713707.1397</v>
      </c>
      <c r="F34" s="98">
        <f t="shared" si="19"/>
        <v>606651.0688</v>
      </c>
      <c r="G34" s="98">
        <f t="shared" si="20"/>
        <v>820763.2107</v>
      </c>
      <c r="H34" s="98">
        <f t="shared" si="21"/>
        <v>661943</v>
      </c>
      <c r="I34" s="98">
        <f t="shared" si="22"/>
        <v>7479.9559</v>
      </c>
      <c r="J34" s="100">
        <f t="shared" si="23"/>
        <v>1388.888889</v>
      </c>
      <c r="K34" s="100">
        <v>2000.0</v>
      </c>
      <c r="L34" s="98">
        <f t="shared" si="24"/>
        <v>129965.8886</v>
      </c>
      <c r="M34" s="148">
        <f t="shared" si="25"/>
        <v>140834.7334</v>
      </c>
      <c r="N34" s="145">
        <f t="shared" si="26"/>
        <v>58720.75</v>
      </c>
      <c r="O34" s="67">
        <v>1.94</v>
      </c>
      <c r="P34" s="107">
        <f t="shared" si="27"/>
        <v>603222.25</v>
      </c>
      <c r="Q34" s="72">
        <v>0.374443</v>
      </c>
      <c r="R34" s="100">
        <f t="shared" si="28"/>
        <v>9194.157083</v>
      </c>
      <c r="S34" s="146">
        <f t="shared" si="29"/>
        <v>348984.761</v>
      </c>
      <c r="U34" s="102">
        <f t="shared" si="30"/>
        <v>208150.0276</v>
      </c>
      <c r="X34" s="103" t="s">
        <v>101</v>
      </c>
      <c r="Y34" s="56">
        <v>154041.2603288889</v>
      </c>
      <c r="Z34" s="56">
        <v>381805.85340220435</v>
      </c>
    </row>
    <row r="35">
      <c r="B35" s="103" t="s">
        <v>101</v>
      </c>
      <c r="C35" s="104">
        <v>744.0</v>
      </c>
      <c r="D35" s="147">
        <v>725546.0</v>
      </c>
      <c r="E35" s="98">
        <f t="shared" si="18"/>
        <v>713707.1397</v>
      </c>
      <c r="F35" s="98">
        <f t="shared" si="19"/>
        <v>606651.0688</v>
      </c>
      <c r="G35" s="98">
        <f t="shared" si="20"/>
        <v>820763.2107</v>
      </c>
      <c r="H35" s="98">
        <f t="shared" si="21"/>
        <v>725546</v>
      </c>
      <c r="I35" s="98">
        <f t="shared" si="22"/>
        <v>8198.6698</v>
      </c>
      <c r="J35" s="100">
        <f t="shared" si="23"/>
        <v>1388.888889</v>
      </c>
      <c r="K35" s="100">
        <v>2000.0</v>
      </c>
      <c r="L35" s="98">
        <f t="shared" si="24"/>
        <v>142453.7016</v>
      </c>
      <c r="M35" s="148">
        <f t="shared" si="25"/>
        <v>154041.2603</v>
      </c>
      <c r="N35" s="145">
        <f t="shared" si="26"/>
        <v>64362.95161</v>
      </c>
      <c r="O35" s="67">
        <v>1.95</v>
      </c>
      <c r="P35" s="107">
        <f t="shared" si="27"/>
        <v>661183.0484</v>
      </c>
      <c r="Q35" s="72">
        <v>0.37373</v>
      </c>
      <c r="R35" s="100">
        <f t="shared" si="28"/>
        <v>9194.157083</v>
      </c>
      <c r="S35" s="146">
        <f t="shared" si="29"/>
        <v>381805.8534</v>
      </c>
      <c r="U35" s="102">
        <f t="shared" si="30"/>
        <v>227764.5931</v>
      </c>
      <c r="X35" s="103" t="s">
        <v>103</v>
      </c>
      <c r="Y35" s="56">
        <v>164331.0681688889</v>
      </c>
      <c r="Z35" s="56">
        <v>406849.705547285</v>
      </c>
    </row>
    <row r="36">
      <c r="B36" s="103" t="s">
        <v>103</v>
      </c>
      <c r="C36" s="104">
        <v>720.0</v>
      </c>
      <c r="D36" s="147">
        <v>775102.0</v>
      </c>
      <c r="E36" s="98">
        <f t="shared" si="18"/>
        <v>690684.3288</v>
      </c>
      <c r="F36" s="98">
        <f t="shared" si="19"/>
        <v>587081.6795</v>
      </c>
      <c r="G36" s="98">
        <f t="shared" si="20"/>
        <v>794286.9781</v>
      </c>
      <c r="H36" s="98">
        <f t="shared" si="21"/>
        <v>775102</v>
      </c>
      <c r="I36" s="98">
        <f t="shared" si="22"/>
        <v>8758.6526</v>
      </c>
      <c r="J36" s="100">
        <f t="shared" si="23"/>
        <v>1388.888889</v>
      </c>
      <c r="K36" s="100">
        <v>2000.0</v>
      </c>
      <c r="L36" s="98">
        <f t="shared" si="24"/>
        <v>152183.5267</v>
      </c>
      <c r="M36" s="148">
        <f t="shared" si="25"/>
        <v>164331.0682</v>
      </c>
      <c r="N36" s="145">
        <f t="shared" si="26"/>
        <v>68759.04839</v>
      </c>
      <c r="O36" s="67">
        <v>1.95</v>
      </c>
      <c r="P36" s="107">
        <f t="shared" si="27"/>
        <v>706342.9516</v>
      </c>
      <c r="Q36" s="72">
        <v>0.373155</v>
      </c>
      <c r="R36" s="100">
        <f t="shared" si="28"/>
        <v>9194.157083</v>
      </c>
      <c r="S36" s="146">
        <f t="shared" si="29"/>
        <v>406849.7055</v>
      </c>
      <c r="U36" s="102">
        <f t="shared" si="30"/>
        <v>242518.6374</v>
      </c>
      <c r="X36" s="103" t="s">
        <v>105</v>
      </c>
      <c r="Y36" s="56">
        <v>164399.17408888892</v>
      </c>
      <c r="Z36" s="56">
        <v>411904.4099163979</v>
      </c>
    </row>
    <row r="37">
      <c r="B37" s="103" t="s">
        <v>105</v>
      </c>
      <c r="C37" s="104">
        <v>744.0</v>
      </c>
      <c r="D37" s="147">
        <v>775430.0</v>
      </c>
      <c r="E37" s="98">
        <f t="shared" si="18"/>
        <v>713707.1397</v>
      </c>
      <c r="F37" s="98">
        <f t="shared" si="19"/>
        <v>606651.0688</v>
      </c>
      <c r="G37" s="98">
        <f t="shared" si="20"/>
        <v>820763.2107</v>
      </c>
      <c r="H37" s="98">
        <f t="shared" si="21"/>
        <v>775430</v>
      </c>
      <c r="I37" s="98">
        <f t="shared" si="22"/>
        <v>8762.359</v>
      </c>
      <c r="J37" s="100">
        <f t="shared" si="23"/>
        <v>1388.888889</v>
      </c>
      <c r="K37" s="100">
        <v>2000.0</v>
      </c>
      <c r="L37" s="98">
        <f t="shared" si="24"/>
        <v>152247.9262</v>
      </c>
      <c r="M37" s="148">
        <f t="shared" si="25"/>
        <v>164399.1741</v>
      </c>
      <c r="N37" s="145">
        <f t="shared" si="26"/>
        <v>68788.14516</v>
      </c>
      <c r="O37" s="67">
        <v>1.95</v>
      </c>
      <c r="P37" s="107">
        <f t="shared" si="27"/>
        <v>706641.8548</v>
      </c>
      <c r="Q37" s="72">
        <v>0.38007</v>
      </c>
      <c r="R37" s="100">
        <f t="shared" si="28"/>
        <v>9194.157083</v>
      </c>
      <c r="S37" s="146">
        <f t="shared" si="29"/>
        <v>411904.4099</v>
      </c>
      <c r="U37" s="102">
        <f t="shared" si="30"/>
        <v>247505.2358</v>
      </c>
      <c r="X37" s="103" t="s">
        <v>107</v>
      </c>
      <c r="Y37" s="56">
        <v>152992.8859688889</v>
      </c>
      <c r="Z37" s="56">
        <v>359139.03866288177</v>
      </c>
    </row>
    <row r="38">
      <c r="B38" s="103" t="s">
        <v>107</v>
      </c>
      <c r="C38" s="104">
        <v>720.0</v>
      </c>
      <c r="D38" s="147">
        <v>720497.0</v>
      </c>
      <c r="E38" s="98">
        <f t="shared" si="18"/>
        <v>690684.3288</v>
      </c>
      <c r="F38" s="98">
        <f t="shared" si="19"/>
        <v>587081.6795</v>
      </c>
      <c r="G38" s="98">
        <f t="shared" si="20"/>
        <v>794286.9781</v>
      </c>
      <c r="H38" s="98">
        <f t="shared" si="21"/>
        <v>720497</v>
      </c>
      <c r="I38" s="98">
        <f t="shared" si="22"/>
        <v>8141.6161</v>
      </c>
      <c r="J38" s="100">
        <f t="shared" si="23"/>
        <v>1388.888889</v>
      </c>
      <c r="K38" s="100">
        <v>2000.0</v>
      </c>
      <c r="L38" s="98">
        <f t="shared" si="24"/>
        <v>141462.381</v>
      </c>
      <c r="M38" s="148">
        <f t="shared" si="25"/>
        <v>152992.886</v>
      </c>
      <c r="N38" s="145">
        <f t="shared" si="26"/>
        <v>63915.05645</v>
      </c>
      <c r="O38" s="67">
        <v>1.9</v>
      </c>
      <c r="P38" s="107">
        <f t="shared" si="27"/>
        <v>656581.9435</v>
      </c>
      <c r="Q38" s="72">
        <v>0.348024</v>
      </c>
      <c r="R38" s="100">
        <f t="shared" si="28"/>
        <v>9194.157083</v>
      </c>
      <c r="S38" s="146">
        <f t="shared" si="29"/>
        <v>359139.0387</v>
      </c>
      <c r="U38" s="102">
        <f t="shared" si="30"/>
        <v>206146.1527</v>
      </c>
      <c r="X38" s="103" t="s">
        <v>109</v>
      </c>
      <c r="Y38" s="56">
        <v>131949.8178088889</v>
      </c>
      <c r="Z38" s="56">
        <v>305458.9275013656</v>
      </c>
    </row>
    <row r="39">
      <c r="B39" s="103" t="s">
        <v>109</v>
      </c>
      <c r="C39" s="104">
        <v>744.0</v>
      </c>
      <c r="D39" s="147">
        <v>619153.0</v>
      </c>
      <c r="E39" s="98">
        <f t="shared" si="18"/>
        <v>713707.1397</v>
      </c>
      <c r="F39" s="98">
        <f t="shared" si="19"/>
        <v>606651.0688</v>
      </c>
      <c r="G39" s="98">
        <f t="shared" si="20"/>
        <v>820763.2107</v>
      </c>
      <c r="H39" s="98">
        <f t="shared" si="21"/>
        <v>619153</v>
      </c>
      <c r="I39" s="98">
        <f t="shared" si="22"/>
        <v>6996.4289</v>
      </c>
      <c r="J39" s="100">
        <f t="shared" si="23"/>
        <v>1388.888889</v>
      </c>
      <c r="K39" s="100">
        <v>2000.0</v>
      </c>
      <c r="L39" s="98">
        <f t="shared" si="24"/>
        <v>121564.5</v>
      </c>
      <c r="M39" s="148">
        <f t="shared" si="25"/>
        <v>131949.8178</v>
      </c>
      <c r="N39" s="145">
        <f t="shared" si="26"/>
        <v>54924.8629</v>
      </c>
      <c r="O39" s="67">
        <v>1.9</v>
      </c>
      <c r="P39" s="107">
        <f t="shared" si="27"/>
        <v>564228.1371</v>
      </c>
      <c r="Q39" s="72">
        <v>0.340124</v>
      </c>
      <c r="R39" s="100">
        <f t="shared" si="28"/>
        <v>9194.157083</v>
      </c>
      <c r="S39" s="146">
        <f t="shared" si="29"/>
        <v>305458.9275</v>
      </c>
      <c r="U39" s="102">
        <f t="shared" si="30"/>
        <v>173509.1097</v>
      </c>
    </row>
    <row r="40">
      <c r="B40" s="149" t="s">
        <v>193</v>
      </c>
      <c r="C40" s="150">
        <v>8760.0</v>
      </c>
      <c r="D40" s="151">
        <v>8403326.0</v>
      </c>
      <c r="E40" s="152">
        <f t="shared" si="18"/>
        <v>8403326</v>
      </c>
      <c r="F40" s="152">
        <f t="shared" si="19"/>
        <v>7142827.1</v>
      </c>
      <c r="G40" s="152">
        <f t="shared" si="20"/>
        <v>9663824.9</v>
      </c>
      <c r="H40" s="152">
        <f>SUM(H28:H39)</f>
        <v>8403326</v>
      </c>
      <c r="I40" s="152"/>
      <c r="J40" s="153">
        <f t="shared" ref="J40:K40" si="31">SUM(J28:J39)</f>
        <v>16666.66667</v>
      </c>
      <c r="K40" s="153">
        <f t="shared" si="31"/>
        <v>24000</v>
      </c>
      <c r="L40" s="152">
        <f t="shared" si="24"/>
        <v>1649909.027</v>
      </c>
      <c r="M40" s="154">
        <f>SUM(M28:M39)</f>
        <v>1785533.277</v>
      </c>
      <c r="N40" s="155">
        <f t="shared" si="26"/>
        <v>745456.3387</v>
      </c>
      <c r="O40" s="126"/>
      <c r="P40" s="126">
        <f t="shared" si="27"/>
        <v>7657869.661</v>
      </c>
      <c r="Q40" s="126"/>
      <c r="R40" s="126"/>
      <c r="S40" s="126">
        <f>SUM(S28:S39)</f>
        <v>4081892.253</v>
      </c>
      <c r="U40" s="102">
        <f t="shared" si="30"/>
        <v>2296358.976</v>
      </c>
    </row>
    <row r="43">
      <c r="B43" s="137" t="s">
        <v>300</v>
      </c>
      <c r="C43" s="136" t="s">
        <v>177</v>
      </c>
      <c r="D43" s="137" t="s">
        <v>323</v>
      </c>
      <c r="E43" s="137" t="s">
        <v>302</v>
      </c>
      <c r="F43" s="137" t="s">
        <v>303</v>
      </c>
      <c r="G43" s="137" t="s">
        <v>320</v>
      </c>
      <c r="H43" s="137" t="s">
        <v>321</v>
      </c>
      <c r="I43" s="79" t="s">
        <v>306</v>
      </c>
      <c r="J43" s="79" t="s">
        <v>307</v>
      </c>
      <c r="K43" s="79" t="s">
        <v>308</v>
      </c>
      <c r="L43" s="79" t="s">
        <v>322</v>
      </c>
      <c r="M43" s="82" t="s">
        <v>310</v>
      </c>
      <c r="N43" s="83" t="s">
        <v>311</v>
      </c>
      <c r="O43" s="84" t="s">
        <v>312</v>
      </c>
      <c r="P43" s="84" t="s">
        <v>313</v>
      </c>
      <c r="Q43" s="84" t="s">
        <v>314</v>
      </c>
      <c r="R43" s="84" t="s">
        <v>315</v>
      </c>
      <c r="S43" s="85" t="s">
        <v>316</v>
      </c>
      <c r="U43" s="86" t="s">
        <v>317</v>
      </c>
      <c r="X43" s="87" t="s">
        <v>87</v>
      </c>
      <c r="Y43" s="56">
        <v>134881.91405888888</v>
      </c>
      <c r="Z43" s="56">
        <v>331034.4015422044</v>
      </c>
    </row>
    <row r="44">
      <c r="B44" s="87" t="s">
        <v>87</v>
      </c>
      <c r="C44" s="89">
        <v>744.0</v>
      </c>
      <c r="D44" s="140">
        <v>672633.0</v>
      </c>
      <c r="E44" s="141">
        <f t="shared" ref="E44:E56" si="32">$D$56*C44/$C$56</f>
        <v>734852.4521</v>
      </c>
      <c r="F44" s="141">
        <f t="shared" ref="F44:F56" si="33">0.85*E44</f>
        <v>624624.5842</v>
      </c>
      <c r="G44" s="141">
        <f t="shared" ref="G44:G56" si="34">1.15*E44</f>
        <v>845080.3199</v>
      </c>
      <c r="H44" s="141">
        <f t="shared" ref="H44:H56" si="35">IF(AND(D44&gt;F44,D44&lt;G44),D44,0)</f>
        <v>672633</v>
      </c>
      <c r="I44" s="156">
        <f t="shared" ref="I44:I56" si="36">11.3/1000*D44</f>
        <v>7600.7529</v>
      </c>
      <c r="J44" s="143">
        <f t="shared" ref="J44:J56" si="37">50000/36</f>
        <v>1388.888889</v>
      </c>
      <c r="K44" s="143">
        <v>2000.0</v>
      </c>
      <c r="L44" s="141">
        <f t="shared" ref="L44:L56" si="38">$D$24*H44</f>
        <v>123892.2723</v>
      </c>
      <c r="M44" s="144">
        <f t="shared" ref="M44:M56" si="39">SUM(I44:L44)</f>
        <v>134881.9141</v>
      </c>
      <c r="N44" s="145">
        <f t="shared" ref="N44:N56" si="40">$N$25*D44</f>
        <v>59669.05645</v>
      </c>
      <c r="O44" s="157">
        <v>1.9</v>
      </c>
      <c r="P44" s="107">
        <f t="shared" ref="P44:P56" si="41">D44-N44</f>
        <v>612963.9435</v>
      </c>
      <c r="Q44" s="158">
        <v>0.3401</v>
      </c>
      <c r="R44" s="100">
        <f t="shared" ref="R44:R55" si="42">441319.54/48</f>
        <v>9194.157083</v>
      </c>
      <c r="S44" s="146">
        <f t="shared" ref="S44:S55" si="43">N44*O44+P44*Q44+R44</f>
        <v>331034.4015</v>
      </c>
      <c r="U44" s="102">
        <f t="shared" ref="U44:U56" si="44">S44-M44</f>
        <v>196152.4875</v>
      </c>
      <c r="X44" s="103" t="s">
        <v>89</v>
      </c>
      <c r="Y44" s="56">
        <v>123239.31161888888</v>
      </c>
      <c r="Z44" s="56">
        <v>302119.1339732527</v>
      </c>
    </row>
    <row r="45">
      <c r="B45" s="103" t="s">
        <v>89</v>
      </c>
      <c r="C45" s="104">
        <v>672.0</v>
      </c>
      <c r="D45" s="147">
        <v>613077.0</v>
      </c>
      <c r="E45" s="98">
        <f t="shared" si="32"/>
        <v>663737.6986</v>
      </c>
      <c r="F45" s="98">
        <f t="shared" si="33"/>
        <v>564177.0438</v>
      </c>
      <c r="G45" s="98">
        <f t="shared" si="34"/>
        <v>763298.3534</v>
      </c>
      <c r="H45" s="98">
        <f t="shared" si="35"/>
        <v>613077</v>
      </c>
      <c r="I45" s="159">
        <f t="shared" si="36"/>
        <v>6927.7701</v>
      </c>
      <c r="J45" s="100">
        <f t="shared" si="37"/>
        <v>1388.888889</v>
      </c>
      <c r="K45" s="100">
        <v>2000.0</v>
      </c>
      <c r="L45" s="98">
        <f t="shared" si="38"/>
        <v>112922.6526</v>
      </c>
      <c r="M45" s="148">
        <f t="shared" si="39"/>
        <v>123239.3116</v>
      </c>
      <c r="N45" s="145">
        <f t="shared" si="40"/>
        <v>54385.8629</v>
      </c>
      <c r="O45" s="157">
        <v>1.9</v>
      </c>
      <c r="P45" s="107">
        <f t="shared" si="41"/>
        <v>558691.1371</v>
      </c>
      <c r="Q45" s="158">
        <v>0.33935</v>
      </c>
      <c r="R45" s="100">
        <f t="shared" si="42"/>
        <v>9194.157083</v>
      </c>
      <c r="S45" s="146">
        <f t="shared" si="43"/>
        <v>302119.134</v>
      </c>
      <c r="U45" s="102">
        <f t="shared" si="44"/>
        <v>178879.8224</v>
      </c>
      <c r="X45" s="103" t="s">
        <v>91</v>
      </c>
      <c r="Y45" s="56">
        <v>149838.0719988889</v>
      </c>
      <c r="Z45" s="56">
        <v>367888.670658664</v>
      </c>
    </row>
    <row r="46">
      <c r="B46" s="103" t="s">
        <v>91</v>
      </c>
      <c r="C46" s="104">
        <v>744.0</v>
      </c>
      <c r="D46" s="147">
        <v>749139.0</v>
      </c>
      <c r="E46" s="98">
        <f t="shared" si="32"/>
        <v>734852.4521</v>
      </c>
      <c r="F46" s="98">
        <f t="shared" si="33"/>
        <v>624624.5842</v>
      </c>
      <c r="G46" s="98">
        <f t="shared" si="34"/>
        <v>845080.3199</v>
      </c>
      <c r="H46" s="98">
        <f t="shared" si="35"/>
        <v>749139</v>
      </c>
      <c r="I46" s="159">
        <f t="shared" si="36"/>
        <v>8465.2707</v>
      </c>
      <c r="J46" s="100">
        <f t="shared" si="37"/>
        <v>1388.888889</v>
      </c>
      <c r="K46" s="100">
        <v>2000.0</v>
      </c>
      <c r="L46" s="98">
        <f t="shared" si="38"/>
        <v>137983.9124</v>
      </c>
      <c r="M46" s="148">
        <f t="shared" si="39"/>
        <v>149838.072</v>
      </c>
      <c r="N46" s="145">
        <f t="shared" si="40"/>
        <v>66455.87903</v>
      </c>
      <c r="O46" s="157">
        <v>1.9</v>
      </c>
      <c r="P46" s="107">
        <f t="shared" si="41"/>
        <v>682683.121</v>
      </c>
      <c r="Q46" s="158">
        <v>0.340463</v>
      </c>
      <c r="R46" s="100">
        <f t="shared" si="42"/>
        <v>9194.157083</v>
      </c>
      <c r="S46" s="146">
        <f t="shared" si="43"/>
        <v>367888.6707</v>
      </c>
      <c r="U46" s="102">
        <f t="shared" si="44"/>
        <v>218050.5987</v>
      </c>
      <c r="X46" s="103" t="s">
        <v>93</v>
      </c>
      <c r="Y46" s="56">
        <v>153197.95862888888</v>
      </c>
      <c r="Z46" s="56">
        <v>372418.8254148495</v>
      </c>
    </row>
    <row r="47">
      <c r="B47" s="103" t="s">
        <v>93</v>
      </c>
      <c r="C47" s="104">
        <v>720.0</v>
      </c>
      <c r="D47" s="147">
        <v>766326.0</v>
      </c>
      <c r="E47" s="98">
        <f t="shared" si="32"/>
        <v>711147.5342</v>
      </c>
      <c r="F47" s="98">
        <f t="shared" si="33"/>
        <v>604475.4041</v>
      </c>
      <c r="G47" s="98">
        <f t="shared" si="34"/>
        <v>817819.6644</v>
      </c>
      <c r="H47" s="98">
        <f t="shared" si="35"/>
        <v>766326</v>
      </c>
      <c r="I47" s="159">
        <f t="shared" si="36"/>
        <v>8659.4838</v>
      </c>
      <c r="J47" s="100">
        <f t="shared" si="37"/>
        <v>1388.888889</v>
      </c>
      <c r="K47" s="100">
        <v>2000.0</v>
      </c>
      <c r="L47" s="98">
        <f t="shared" si="38"/>
        <v>141149.5859</v>
      </c>
      <c r="M47" s="148">
        <f t="shared" si="39"/>
        <v>153197.9586</v>
      </c>
      <c r="N47" s="145">
        <f t="shared" si="40"/>
        <v>67980.53226</v>
      </c>
      <c r="O47" s="157">
        <v>1.9</v>
      </c>
      <c r="P47" s="107">
        <f t="shared" si="41"/>
        <v>698345.4677</v>
      </c>
      <c r="Q47" s="158">
        <v>0.335166</v>
      </c>
      <c r="R47" s="100">
        <f t="shared" si="42"/>
        <v>9194.157083</v>
      </c>
      <c r="S47" s="146">
        <f t="shared" si="43"/>
        <v>372418.8254</v>
      </c>
      <c r="U47" s="102">
        <f t="shared" si="44"/>
        <v>219220.8668</v>
      </c>
      <c r="X47" s="103" t="s">
        <v>95</v>
      </c>
      <c r="Y47" s="56">
        <v>150497.2642788889</v>
      </c>
      <c r="Z47" s="56">
        <v>376181.34928319626</v>
      </c>
    </row>
    <row r="48">
      <c r="B48" s="103" t="s">
        <v>95</v>
      </c>
      <c r="C48" s="104">
        <v>744.0</v>
      </c>
      <c r="D48" s="147">
        <v>752511.0</v>
      </c>
      <c r="E48" s="98">
        <f t="shared" si="32"/>
        <v>734852.4521</v>
      </c>
      <c r="F48" s="98">
        <f t="shared" si="33"/>
        <v>624624.5842</v>
      </c>
      <c r="G48" s="98">
        <f t="shared" si="34"/>
        <v>845080.3199</v>
      </c>
      <c r="H48" s="98">
        <f t="shared" si="35"/>
        <v>752511</v>
      </c>
      <c r="I48" s="159">
        <f t="shared" si="36"/>
        <v>8503.3743</v>
      </c>
      <c r="J48" s="100">
        <f t="shared" si="37"/>
        <v>1388.888889</v>
      </c>
      <c r="K48" s="100">
        <v>2000.0</v>
      </c>
      <c r="L48" s="98">
        <f t="shared" si="38"/>
        <v>138605.0011</v>
      </c>
      <c r="M48" s="148">
        <f t="shared" si="39"/>
        <v>150497.2643</v>
      </c>
      <c r="N48" s="145">
        <f t="shared" si="40"/>
        <v>66755.00806</v>
      </c>
      <c r="O48" s="157">
        <v>1.93</v>
      </c>
      <c r="P48" s="107">
        <f t="shared" si="41"/>
        <v>685755.9919</v>
      </c>
      <c r="Q48" s="158">
        <v>0.347281</v>
      </c>
      <c r="R48" s="100">
        <f t="shared" si="42"/>
        <v>9194.157083</v>
      </c>
      <c r="S48" s="146">
        <f t="shared" si="43"/>
        <v>376181.3493</v>
      </c>
      <c r="U48" s="102">
        <f t="shared" si="44"/>
        <v>225684.085</v>
      </c>
      <c r="X48" s="103" t="s">
        <v>97</v>
      </c>
      <c r="Y48" s="56">
        <v>139538.8768388889</v>
      </c>
      <c r="Z48" s="56">
        <v>368898.02792022855</v>
      </c>
    </row>
    <row r="49">
      <c r="B49" s="103" t="s">
        <v>97</v>
      </c>
      <c r="C49" s="104">
        <v>720.0</v>
      </c>
      <c r="D49" s="147">
        <v>696455.0</v>
      </c>
      <c r="E49" s="98">
        <f t="shared" si="32"/>
        <v>711147.5342</v>
      </c>
      <c r="F49" s="98">
        <f t="shared" si="33"/>
        <v>604475.4041</v>
      </c>
      <c r="G49" s="98">
        <f t="shared" si="34"/>
        <v>817819.6644</v>
      </c>
      <c r="H49" s="98">
        <f t="shared" si="35"/>
        <v>696455</v>
      </c>
      <c r="I49" s="159">
        <f t="shared" si="36"/>
        <v>7869.9415</v>
      </c>
      <c r="J49" s="100">
        <f t="shared" si="37"/>
        <v>1388.888889</v>
      </c>
      <c r="K49" s="100">
        <v>2000.0</v>
      </c>
      <c r="L49" s="98">
        <f t="shared" si="38"/>
        <v>128280.0465</v>
      </c>
      <c r="M49" s="148">
        <f t="shared" si="39"/>
        <v>139538.8768</v>
      </c>
      <c r="N49" s="145">
        <f t="shared" si="40"/>
        <v>61782.29839</v>
      </c>
      <c r="O49" s="157">
        <v>1.97</v>
      </c>
      <c r="P49" s="107">
        <f t="shared" si="41"/>
        <v>634672.7016</v>
      </c>
      <c r="Q49" s="158">
        <v>0.374985</v>
      </c>
      <c r="R49" s="100">
        <f t="shared" si="42"/>
        <v>9194.157083</v>
      </c>
      <c r="S49" s="146">
        <f t="shared" si="43"/>
        <v>368898.0279</v>
      </c>
      <c r="U49" s="102">
        <f t="shared" si="44"/>
        <v>229359.1511</v>
      </c>
      <c r="X49" s="103" t="s">
        <v>99</v>
      </c>
      <c r="Y49" s="56">
        <v>136847.95698888888</v>
      </c>
      <c r="Z49" s="56">
        <v>368904.8944744624</v>
      </c>
    </row>
    <row r="50">
      <c r="B50" s="103" t="s">
        <v>99</v>
      </c>
      <c r="C50" s="104">
        <v>744.0</v>
      </c>
      <c r="D50" s="147">
        <v>682690.0</v>
      </c>
      <c r="E50" s="98">
        <f t="shared" si="32"/>
        <v>734852.4521</v>
      </c>
      <c r="F50" s="98">
        <f t="shared" si="33"/>
        <v>624624.5842</v>
      </c>
      <c r="G50" s="98">
        <f t="shared" si="34"/>
        <v>845080.3199</v>
      </c>
      <c r="H50" s="98">
        <f t="shared" si="35"/>
        <v>682690</v>
      </c>
      <c r="I50" s="159">
        <f t="shared" si="36"/>
        <v>7714.397</v>
      </c>
      <c r="J50" s="100">
        <f t="shared" si="37"/>
        <v>1388.888889</v>
      </c>
      <c r="K50" s="100">
        <v>2000.0</v>
      </c>
      <c r="L50" s="98">
        <f t="shared" si="38"/>
        <v>125744.6711</v>
      </c>
      <c r="M50" s="148">
        <f t="shared" si="39"/>
        <v>136847.957</v>
      </c>
      <c r="N50" s="145">
        <f t="shared" si="40"/>
        <v>60561.20968</v>
      </c>
      <c r="O50" s="157">
        <v>1.98</v>
      </c>
      <c r="P50" s="107">
        <f t="shared" si="41"/>
        <v>622128.7903</v>
      </c>
      <c r="Q50" s="158">
        <v>0.38545</v>
      </c>
      <c r="R50" s="100">
        <f t="shared" si="42"/>
        <v>9194.157083</v>
      </c>
      <c r="S50" s="146">
        <f t="shared" si="43"/>
        <v>368904.8945</v>
      </c>
      <c r="U50" s="102">
        <f t="shared" si="44"/>
        <v>232056.9375</v>
      </c>
      <c r="X50" s="103" t="s">
        <v>101</v>
      </c>
      <c r="Y50" s="56">
        <v>149281.70745888888</v>
      </c>
      <c r="Z50" s="56">
        <v>414765.76386510755</v>
      </c>
    </row>
    <row r="51">
      <c r="B51" s="103" t="s">
        <v>101</v>
      </c>
      <c r="C51" s="104">
        <v>744.0</v>
      </c>
      <c r="D51" s="147">
        <v>746293.0</v>
      </c>
      <c r="E51" s="98">
        <f t="shared" si="32"/>
        <v>734852.4521</v>
      </c>
      <c r="F51" s="98">
        <f t="shared" si="33"/>
        <v>624624.5842</v>
      </c>
      <c r="G51" s="98">
        <f t="shared" si="34"/>
        <v>845080.3199</v>
      </c>
      <c r="H51" s="98">
        <f t="shared" si="35"/>
        <v>746293</v>
      </c>
      <c r="I51" s="159">
        <f t="shared" si="36"/>
        <v>8433.1109</v>
      </c>
      <c r="J51" s="100">
        <f t="shared" si="37"/>
        <v>1388.888889</v>
      </c>
      <c r="K51" s="100">
        <v>2000.0</v>
      </c>
      <c r="L51" s="98">
        <f t="shared" si="38"/>
        <v>137459.7077</v>
      </c>
      <c r="M51" s="148">
        <f t="shared" si="39"/>
        <v>149281.7075</v>
      </c>
      <c r="N51" s="145">
        <f t="shared" si="40"/>
        <v>66203.41129</v>
      </c>
      <c r="O51" s="157">
        <v>2.0</v>
      </c>
      <c r="P51" s="107">
        <f t="shared" si="41"/>
        <v>680089.5887</v>
      </c>
      <c r="Q51" s="158">
        <v>0.40166</v>
      </c>
      <c r="R51" s="100">
        <f t="shared" si="42"/>
        <v>9194.157083</v>
      </c>
      <c r="S51" s="146">
        <f t="shared" si="43"/>
        <v>414765.7639</v>
      </c>
      <c r="U51" s="102">
        <f t="shared" si="44"/>
        <v>265484.0564</v>
      </c>
      <c r="X51" s="103" t="s">
        <v>103</v>
      </c>
      <c r="Y51" s="56">
        <v>158969.4098988889</v>
      </c>
      <c r="Z51" s="56">
        <v>441069.5433326479</v>
      </c>
    </row>
    <row r="52">
      <c r="B52" s="103" t="s">
        <v>103</v>
      </c>
      <c r="C52" s="104">
        <v>720.0</v>
      </c>
      <c r="D52" s="147">
        <v>795849.0</v>
      </c>
      <c r="E52" s="98">
        <f t="shared" si="32"/>
        <v>711147.5342</v>
      </c>
      <c r="F52" s="98">
        <f t="shared" si="33"/>
        <v>604475.4041</v>
      </c>
      <c r="G52" s="98">
        <f t="shared" si="34"/>
        <v>817819.6644</v>
      </c>
      <c r="H52" s="98">
        <f t="shared" si="35"/>
        <v>795849</v>
      </c>
      <c r="I52" s="159">
        <f t="shared" si="36"/>
        <v>8993.0937</v>
      </c>
      <c r="J52" s="100">
        <f t="shared" si="37"/>
        <v>1388.888889</v>
      </c>
      <c r="K52" s="100">
        <v>2000.0</v>
      </c>
      <c r="L52" s="98">
        <f t="shared" si="38"/>
        <v>146587.4273</v>
      </c>
      <c r="M52" s="148">
        <f t="shared" si="39"/>
        <v>158969.4099</v>
      </c>
      <c r="N52" s="145">
        <f t="shared" si="40"/>
        <v>70599.50806</v>
      </c>
      <c r="O52" s="157">
        <v>2.0</v>
      </c>
      <c r="P52" s="107">
        <f t="shared" si="41"/>
        <v>725249.4919</v>
      </c>
      <c r="Q52" s="158">
        <v>0.400795</v>
      </c>
      <c r="R52" s="100">
        <f t="shared" si="42"/>
        <v>9194.157083</v>
      </c>
      <c r="S52" s="146">
        <f t="shared" si="43"/>
        <v>441069.5433</v>
      </c>
      <c r="U52" s="102">
        <f t="shared" si="44"/>
        <v>282100.1334</v>
      </c>
      <c r="X52" s="103" t="s">
        <v>105</v>
      </c>
      <c r="Y52" s="56">
        <v>159033.53061888888</v>
      </c>
      <c r="Z52" s="56">
        <v>430792.4540537527</v>
      </c>
    </row>
    <row r="53">
      <c r="B53" s="103" t="s">
        <v>105</v>
      </c>
      <c r="C53" s="104">
        <v>744.0</v>
      </c>
      <c r="D53" s="147">
        <v>796177.0</v>
      </c>
      <c r="E53" s="98">
        <f t="shared" si="32"/>
        <v>734852.4521</v>
      </c>
      <c r="F53" s="98">
        <f t="shared" si="33"/>
        <v>624624.5842</v>
      </c>
      <c r="G53" s="98">
        <f t="shared" si="34"/>
        <v>845080.3199</v>
      </c>
      <c r="H53" s="98">
        <f t="shared" si="35"/>
        <v>796177</v>
      </c>
      <c r="I53" s="159">
        <f t="shared" si="36"/>
        <v>8996.8001</v>
      </c>
      <c r="J53" s="100">
        <f t="shared" si="37"/>
        <v>1388.888889</v>
      </c>
      <c r="K53" s="100">
        <v>2000.0</v>
      </c>
      <c r="L53" s="98">
        <f t="shared" si="38"/>
        <v>146647.8416</v>
      </c>
      <c r="M53" s="148">
        <f t="shared" si="39"/>
        <v>159033.5306</v>
      </c>
      <c r="N53" s="145">
        <f t="shared" si="40"/>
        <v>70628.60484</v>
      </c>
      <c r="O53" s="157">
        <v>1.98</v>
      </c>
      <c r="P53" s="107">
        <f t="shared" si="41"/>
        <v>725548.3952</v>
      </c>
      <c r="Q53" s="158">
        <v>0.388332</v>
      </c>
      <c r="R53" s="100">
        <f t="shared" si="42"/>
        <v>9194.157083</v>
      </c>
      <c r="S53" s="146">
        <f t="shared" si="43"/>
        <v>430792.4541</v>
      </c>
      <c r="U53" s="102">
        <f t="shared" si="44"/>
        <v>271758.9234</v>
      </c>
      <c r="X53" s="103" t="s">
        <v>107</v>
      </c>
      <c r="Y53" s="56">
        <v>148294.8739388889</v>
      </c>
      <c r="Z53" s="56">
        <v>410137.82180873654</v>
      </c>
    </row>
    <row r="54">
      <c r="B54" s="103" t="s">
        <v>107</v>
      </c>
      <c r="C54" s="104">
        <v>720.0</v>
      </c>
      <c r="D54" s="147">
        <v>741245.0</v>
      </c>
      <c r="E54" s="98">
        <f t="shared" si="32"/>
        <v>711147.5342</v>
      </c>
      <c r="F54" s="98">
        <f t="shared" si="33"/>
        <v>604475.4041</v>
      </c>
      <c r="G54" s="98">
        <f t="shared" si="34"/>
        <v>817819.6644</v>
      </c>
      <c r="H54" s="98">
        <f t="shared" si="35"/>
        <v>741245</v>
      </c>
      <c r="I54" s="159">
        <f t="shared" si="36"/>
        <v>8376.0685</v>
      </c>
      <c r="J54" s="100">
        <f t="shared" si="37"/>
        <v>1388.888889</v>
      </c>
      <c r="K54" s="100">
        <v>2000.0</v>
      </c>
      <c r="L54" s="98">
        <f t="shared" si="38"/>
        <v>136529.9166</v>
      </c>
      <c r="M54" s="148">
        <f t="shared" si="39"/>
        <v>148294.8739</v>
      </c>
      <c r="N54" s="145">
        <f t="shared" si="40"/>
        <v>65755.60484</v>
      </c>
      <c r="O54" s="157">
        <v>2.0</v>
      </c>
      <c r="P54" s="107">
        <f t="shared" si="41"/>
        <v>675489.3952</v>
      </c>
      <c r="Q54" s="158">
        <v>0.39887</v>
      </c>
      <c r="R54" s="100">
        <f t="shared" si="42"/>
        <v>9194.157083</v>
      </c>
      <c r="S54" s="146">
        <f t="shared" si="43"/>
        <v>410137.8218</v>
      </c>
      <c r="U54" s="102">
        <f t="shared" si="44"/>
        <v>261842.9479</v>
      </c>
      <c r="X54" s="103" t="s">
        <v>109</v>
      </c>
      <c r="Y54" s="56">
        <v>128482.93988888888</v>
      </c>
      <c r="Z54" s="56">
        <v>340911.1130478495</v>
      </c>
    </row>
    <row r="55">
      <c r="B55" s="103" t="s">
        <v>109</v>
      </c>
      <c r="C55" s="104">
        <v>744.0</v>
      </c>
      <c r="D55" s="147">
        <v>639900.0</v>
      </c>
      <c r="E55" s="98">
        <f t="shared" si="32"/>
        <v>734852.4521</v>
      </c>
      <c r="F55" s="98">
        <f t="shared" si="33"/>
        <v>624624.5842</v>
      </c>
      <c r="G55" s="98">
        <f t="shared" si="34"/>
        <v>845080.3199</v>
      </c>
      <c r="H55" s="98">
        <f t="shared" si="35"/>
        <v>639900</v>
      </c>
      <c r="I55" s="159">
        <f t="shared" si="36"/>
        <v>7230.87</v>
      </c>
      <c r="J55" s="100">
        <f t="shared" si="37"/>
        <v>1388.888889</v>
      </c>
      <c r="K55" s="100">
        <v>2000.0</v>
      </c>
      <c r="L55" s="98">
        <f t="shared" si="38"/>
        <v>117863.181</v>
      </c>
      <c r="M55" s="148">
        <f t="shared" si="39"/>
        <v>128482.9399</v>
      </c>
      <c r="N55" s="145">
        <f t="shared" si="40"/>
        <v>56765.32258</v>
      </c>
      <c r="O55" s="157">
        <v>1.98</v>
      </c>
      <c r="P55" s="107">
        <f t="shared" si="41"/>
        <v>583134.6774</v>
      </c>
      <c r="Q55" s="158">
        <v>0.376108</v>
      </c>
      <c r="R55" s="100">
        <f t="shared" si="42"/>
        <v>9194.157083</v>
      </c>
      <c r="S55" s="146">
        <f t="shared" si="43"/>
        <v>340911.113</v>
      </c>
      <c r="U55" s="102">
        <f t="shared" si="44"/>
        <v>212428.1732</v>
      </c>
    </row>
    <row r="56">
      <c r="B56" s="160" t="s">
        <v>193</v>
      </c>
      <c r="C56" s="161">
        <v>8760.0</v>
      </c>
      <c r="D56" s="162">
        <v>8652295.0</v>
      </c>
      <c r="E56" s="162">
        <f t="shared" si="32"/>
        <v>8652295</v>
      </c>
      <c r="F56" s="162">
        <f t="shared" si="33"/>
        <v>7354450.75</v>
      </c>
      <c r="G56" s="162">
        <f t="shared" si="34"/>
        <v>9950139.25</v>
      </c>
      <c r="H56" s="162">
        <f t="shared" si="35"/>
        <v>8652295</v>
      </c>
      <c r="I56" s="163">
        <f t="shared" si="36"/>
        <v>97770.9335</v>
      </c>
      <c r="J56" s="164">
        <f t="shared" si="37"/>
        <v>1388.888889</v>
      </c>
      <c r="K56" s="164">
        <v>2000.0</v>
      </c>
      <c r="L56" s="162">
        <f t="shared" si="38"/>
        <v>1593666.216</v>
      </c>
      <c r="M56" s="165">
        <f t="shared" si="39"/>
        <v>1694826.038</v>
      </c>
      <c r="N56" s="166">
        <f t="shared" si="40"/>
        <v>767542.2984</v>
      </c>
      <c r="O56" s="167"/>
      <c r="P56" s="167">
        <f t="shared" si="41"/>
        <v>7884752.702</v>
      </c>
      <c r="Q56" s="167"/>
      <c r="R56" s="167"/>
      <c r="S56" s="167">
        <f>SUM(S44:S55)</f>
        <v>4525121.999</v>
      </c>
      <c r="U56" s="102">
        <f t="shared" si="44"/>
        <v>2830295.961</v>
      </c>
    </row>
    <row r="64">
      <c r="X64" s="168">
        <v>1808061.2289853273</v>
      </c>
    </row>
    <row r="65">
      <c r="X65" s="168">
        <v>2296358.9757724386</v>
      </c>
    </row>
    <row r="66">
      <c r="U66" s="53">
        <v>2022.0</v>
      </c>
      <c r="X66" s="168">
        <v>2830295.9609360634</v>
      </c>
    </row>
    <row r="67">
      <c r="U67" s="53">
        <v>2023.0</v>
      </c>
    </row>
    <row r="68">
      <c r="U68" s="53">
        <v>2024.0</v>
      </c>
    </row>
  </sheetData>
  <mergeCells count="3">
    <mergeCell ref="B3:T3"/>
    <mergeCell ref="B20:D20"/>
    <mergeCell ref="G20:H20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2009-06-25T11:56:43Z</dcterms:created>
  <dc:creator>PETROBRAS S.A.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2020-11-13T21:56:53Z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0b4115b5-c4d8-4f9a-a7d4-10d0770aab67</vt:lpwstr>
  </property>
  <property fmtid="{D5CDD505-2E9C-101B-9397-08002B2CF9AE}" pid="8" name="MSIP_Label_8e61996e-cafd-4c9a-8a94-2dc1b82131ae_ContentBits">
    <vt:lpwstr>0</vt:lpwstr>
  </property>
</Properties>
</file>