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 activeTab="2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Y6" i="3" l="1"/>
  <c r="AB6" i="3" s="1"/>
  <c r="Y7" i="3"/>
  <c r="AB7" i="3" s="1"/>
  <c r="Y8" i="3"/>
  <c r="AB8" i="3" s="1"/>
  <c r="Y5" i="3"/>
  <c r="AB5" i="3" s="1"/>
  <c r="V6" i="3"/>
  <c r="V7" i="3"/>
  <c r="V8" i="3"/>
  <c r="V5" i="3"/>
  <c r="U2" i="3"/>
  <c r="U6" i="3" s="1"/>
  <c r="X6" i="3" s="1"/>
  <c r="AA6" i="3" s="1"/>
  <c r="T2" i="3"/>
  <c r="T6" i="3" s="1"/>
  <c r="W6" i="3" s="1"/>
  <c r="Z6" i="3" s="1"/>
  <c r="S6" i="3"/>
  <c r="S7" i="3"/>
  <c r="S8" i="3"/>
  <c r="S5" i="3"/>
  <c r="R6" i="3"/>
  <c r="R7" i="3"/>
  <c r="R8" i="3"/>
  <c r="R5" i="3"/>
  <c r="Q6" i="3"/>
  <c r="Q7" i="3"/>
  <c r="Q8" i="3"/>
  <c r="Q5" i="3"/>
  <c r="P6" i="3"/>
  <c r="P7" i="3"/>
  <c r="P8" i="3"/>
  <c r="P5" i="3"/>
  <c r="O6" i="3"/>
  <c r="O7" i="3"/>
  <c r="O8" i="3"/>
  <c r="O5" i="3"/>
  <c r="N8" i="3"/>
  <c r="N7" i="3"/>
  <c r="N6" i="3"/>
  <c r="N5" i="3"/>
  <c r="M6" i="3"/>
  <c r="M7" i="3"/>
  <c r="M8" i="3"/>
  <c r="M5" i="3"/>
  <c r="F29" i="1"/>
  <c r="I20" i="1"/>
  <c r="G11" i="1"/>
  <c r="G12" i="1"/>
  <c r="G13" i="1"/>
  <c r="G14" i="1"/>
  <c r="G15" i="1"/>
  <c r="G16" i="1"/>
  <c r="G17" i="1"/>
  <c r="G18" i="1"/>
  <c r="G19" i="1"/>
  <c r="G20" i="1"/>
  <c r="G10" i="1"/>
  <c r="F23" i="1"/>
  <c r="G44" i="1"/>
  <c r="C23" i="1"/>
  <c r="C24" i="1"/>
  <c r="C25" i="1"/>
  <c r="C26" i="1"/>
  <c r="E33" i="1"/>
  <c r="E32" i="1"/>
  <c r="E34" i="1"/>
  <c r="E31" i="1"/>
  <c r="E30" i="1" s="1"/>
  <c r="E29" i="1" s="1"/>
  <c r="E28" i="1" s="1"/>
  <c r="E27" i="1" s="1"/>
  <c r="E26" i="1" s="1"/>
  <c r="E25" i="1" s="1"/>
  <c r="E24" i="1" s="1"/>
  <c r="E23" i="1" s="1"/>
  <c r="T5" i="3" l="1"/>
  <c r="W5" i="3" s="1"/>
  <c r="Z5" i="3" s="1"/>
  <c r="T8" i="3"/>
  <c r="W8" i="3" s="1"/>
  <c r="Z8" i="3" s="1"/>
  <c r="T7" i="3"/>
  <c r="W7" i="3" s="1"/>
  <c r="Z7" i="3" s="1"/>
  <c r="U5" i="3"/>
  <c r="X5" i="3" s="1"/>
  <c r="AA5" i="3" s="1"/>
  <c r="U8" i="3"/>
  <c r="X8" i="3" s="1"/>
  <c r="AA8" i="3" s="1"/>
  <c r="U7" i="3"/>
  <c r="X7" i="3" s="1"/>
  <c r="AA7" i="3" s="1"/>
  <c r="H46" i="1"/>
  <c r="D46" i="1"/>
  <c r="H45" i="1"/>
  <c r="H44" i="1"/>
  <c r="D44" i="1"/>
  <c r="D45" i="1"/>
  <c r="C7" i="1"/>
  <c r="B7" i="1"/>
  <c r="C28" i="1"/>
  <c r="C29" i="1"/>
  <c r="C30" i="1"/>
  <c r="C31" i="1"/>
  <c r="C32" i="1"/>
  <c r="C33" i="1"/>
  <c r="C34" i="1"/>
  <c r="C27" i="1"/>
  <c r="D12" i="1"/>
  <c r="E12" i="1" s="1"/>
  <c r="F12" i="1" s="1"/>
  <c r="D13" i="1"/>
  <c r="E13" i="1" s="1"/>
  <c r="F13" i="1" s="1"/>
  <c r="D14" i="1"/>
  <c r="E14" i="1" s="1"/>
  <c r="F14" i="1" s="1"/>
  <c r="D15" i="1"/>
  <c r="E15" i="1" s="1"/>
  <c r="F15" i="1" s="1"/>
  <c r="D16" i="1"/>
  <c r="E16" i="1" s="1"/>
  <c r="F16" i="1" s="1"/>
  <c r="D17" i="1"/>
  <c r="E17" i="1" s="1"/>
  <c r="F17" i="1" s="1"/>
  <c r="D18" i="1"/>
  <c r="E18" i="1" s="1"/>
  <c r="F18" i="1" s="1"/>
  <c r="D19" i="1"/>
  <c r="E19" i="1" s="1"/>
  <c r="F19" i="1" s="1"/>
  <c r="D20" i="1"/>
  <c r="E20" i="1" s="1"/>
  <c r="F20" i="1" s="1"/>
  <c r="D11" i="1"/>
  <c r="E11" i="1" s="1"/>
  <c r="F11" i="1" s="1"/>
  <c r="D10" i="1"/>
  <c r="E10" i="1" s="1"/>
  <c r="F10" i="1" s="1"/>
</calcChain>
</file>

<file path=xl/sharedStrings.xml><?xml version="1.0" encoding="utf-8"?>
<sst xmlns="http://schemas.openxmlformats.org/spreadsheetml/2006/main" count="152" uniqueCount="125">
  <si>
    <t>перелік областей з визначенням сонячної радіації в кожній</t>
  </si>
  <si>
    <t>вид споживача</t>
  </si>
  <si>
    <t>промислові підприємства</t>
  </si>
  <si>
    <t>домогосподарства</t>
  </si>
  <si>
    <t>тариф</t>
  </si>
  <si>
    <t>до 100</t>
  </si>
  <si>
    <t>тариф з 01.03.2016 по 31.08.2016, грн за 1 кВт</t>
  </si>
  <si>
    <t xml:space="preserve">Разрахунок </t>
  </si>
  <si>
    <t>іста / Місяці</t>
  </si>
  <si>
    <t>Січ</t>
  </si>
  <si>
    <t>Лют</t>
  </si>
  <si>
    <t>Бер</t>
  </si>
  <si>
    <t>Кві</t>
  </si>
  <si>
    <t>Тра</t>
  </si>
  <si>
    <t>Чер</t>
  </si>
  <si>
    <t>Лип</t>
  </si>
  <si>
    <t>Сер</t>
  </si>
  <si>
    <t>Вер</t>
  </si>
  <si>
    <t>Жов</t>
  </si>
  <si>
    <t>Лис</t>
  </si>
  <si>
    <t>Груд</t>
  </si>
  <si>
    <t>Середньорічне</t>
  </si>
  <si>
    <t>значення</t>
  </si>
  <si>
    <t>Сімферополь</t>
  </si>
  <si>
    <t>Вінниця</t>
  </si>
  <si>
    <t>Луцьк</t>
  </si>
  <si>
    <t>Дніпропетровськ</t>
  </si>
  <si>
    <t>Донецьк</t>
  </si>
  <si>
    <t>Житомир</t>
  </si>
  <si>
    <t>Ужгород</t>
  </si>
  <si>
    <t>Запоріжжя</t>
  </si>
  <si>
    <t>Івано-Франківськ</t>
  </si>
  <si>
    <t>Київ</t>
  </si>
  <si>
    <t>Кіровоград</t>
  </si>
  <si>
    <t>Луганськ</t>
  </si>
  <si>
    <t>Львів</t>
  </si>
  <si>
    <t>Миколаїв</t>
  </si>
  <si>
    <t>Одеса</t>
  </si>
  <si>
    <t>Полтава</t>
  </si>
  <si>
    <t>Рівне</t>
  </si>
  <si>
    <t>Суми</t>
  </si>
  <si>
    <t>Тернопіль</t>
  </si>
  <si>
    <t>Харьків</t>
  </si>
  <si>
    <t>Херсон</t>
  </si>
  <si>
    <t>Хмельницький</t>
  </si>
  <si>
    <t>Черкаси</t>
  </si>
  <si>
    <t>Чернігів</t>
  </si>
  <si>
    <t>Чернівці</t>
  </si>
  <si>
    <t>* Дані НАСА за останні 22 роки</t>
  </si>
  <si>
    <t>до 27.5 кВт\год</t>
  </si>
  <si>
    <t>понад 27,5</t>
  </si>
  <si>
    <t>виробник</t>
  </si>
  <si>
    <t xml:space="preserve">клас батарей </t>
  </si>
  <si>
    <t>стандарт</t>
  </si>
  <si>
    <t>преміум</t>
  </si>
  <si>
    <t>люкс</t>
  </si>
  <si>
    <r>
      <t>Середній рівень сонячної радіації в містах України (сонячна стала) за місяць (кВт*год/м²/день) </t>
    </r>
    <r>
      <rPr>
        <sz val="8"/>
        <color rgb="FF103A42"/>
        <rFont val="Arial"/>
        <family val="2"/>
        <charset val="204"/>
      </rPr>
      <t>*</t>
    </r>
  </si>
  <si>
    <t>місто</t>
  </si>
  <si>
    <t>потреба в електроенергії (Квт на місяць) для домогосподарств</t>
  </si>
  <si>
    <t>потреба на день, середня ,квт</t>
  </si>
  <si>
    <r>
      <t>Мережева (On-Grid)</t>
    </r>
    <r>
      <rPr>
        <sz val="14"/>
        <color rgb="FF333333"/>
        <rFont val="Inherit"/>
      </rPr>
      <t>. Призначена для генерації і подальшого продажу в електромережу електроенергії.</t>
    </r>
  </si>
  <si>
    <r>
      <t>Автономна (Off-Grid)</t>
    </r>
    <r>
      <rPr>
        <sz val="14"/>
        <color rgb="FF333333"/>
        <rFont val="Inherit"/>
      </rPr>
      <t>. Слугує лише для отримання електроенергії від сонячної радіації з подальшим накопиченням і використанням у власних потребах.</t>
    </r>
  </si>
  <si>
    <r>
      <t>Гібридна (Hybrid)</t>
    </r>
    <r>
      <rPr>
        <sz val="14"/>
        <color rgb="FF333333"/>
        <rFont val="Inherit"/>
      </rPr>
      <t>. Цей тип електростанцій поєднує характеристики двох попередніх. Слугує як для накопичення і використання електроенергії для себе, так і для продажу її надлишків.</t>
    </r>
  </si>
  <si>
    <t>потреба за рік Мвт</t>
  </si>
  <si>
    <t>Площа фотомодулів для отримання 1 кВт складає 6-6,5 кв. м. Відповідно, для електростанції потужністю 10 кВт потрібно використати 60-65 кв. м поверхні.</t>
  </si>
  <si>
    <t>Пікова потужність усіх приладів, кВт</t>
  </si>
  <si>
    <t>площа панелей, м.кв.</t>
  </si>
  <si>
    <t>пояснення</t>
  </si>
  <si>
    <t>сонячна радіація середньорічна (кВт*год/м²/день)</t>
  </si>
  <si>
    <t>площа м,кв.</t>
  </si>
  <si>
    <t>ККД</t>
  </si>
  <si>
    <t>ціна,грн</t>
  </si>
  <si>
    <t>ціна. Євро</t>
  </si>
  <si>
    <t>Solar (сонячна батарея FS-280M</t>
  </si>
  <si>
    <t>максимальна потужність, вт</t>
  </si>
  <si>
    <t>Формула вартості</t>
  </si>
  <si>
    <t>1. Мережева сонячна електростанція потужністю 10 кВт</t>
  </si>
  <si>
    <t>Вартість сонячних панелей і супутнього обладнання: 10650 євро.</t>
  </si>
  <si>
    <t>Проектні і погоджувальні робіт 10%: 1065 євро.</t>
  </si>
  <si>
    <t>Накладні, транспортні витрати 10%: 1065 євро.</t>
  </si>
  <si>
    <t>Вартість монтажних робіт 15%: 1598 євро.</t>
  </si>
  <si>
    <t>Загальна вартість електростанції: 14378 євро.</t>
  </si>
  <si>
    <t>Кількість згенерованої електроенергії за рік: 13,4 МВт.</t>
  </si>
  <si>
    <t>Вартість згенерованої електроенергії: 2305 євро.</t>
  </si>
  <si>
    <t>Окупність електростанції: 6,2 років.</t>
  </si>
  <si>
    <t>2. Мережева сонячна електростанція потужністю 20 кВт</t>
  </si>
  <si>
    <t>Вартість сонячних панелей і супутнього обладнання: 18400 євро.</t>
  </si>
  <si>
    <t>Проектні і погоджувальні робіт 7%: 1288 євро.</t>
  </si>
  <si>
    <t>Накладні, транспортні витрати 7%: 1288 євро.</t>
  </si>
  <si>
    <t>Вартість монтажних робіт 10%: 1840 євро.</t>
  </si>
  <si>
    <t>Загальна вартість електростанції: 22816 євро.</t>
  </si>
  <si>
    <t>Кількість згенерованої електроенергії за рік: 26,8 МВт.</t>
  </si>
  <si>
    <t>Вартість згенерованої електроенергії: 4610 євро.</t>
  </si>
  <si>
    <t>Окупність електростанції: 5,0 років.</t>
  </si>
  <si>
    <t>3. Мережева сонячна електростанція потужністю 30 кВт</t>
  </si>
  <si>
    <t>Вартість сонячних панелей і супутнього обладнання: 27800 євро.</t>
  </si>
  <si>
    <t>Проектні і погоджувальні робіт 5%: 1390 євро.</t>
  </si>
  <si>
    <t>Накладні, транспортні витрати 5%: 1390 євро.</t>
  </si>
  <si>
    <t>Вартість монтажних робіт 7%: 1946 євро.</t>
  </si>
  <si>
    <t>Загальна вартість електростанції: 32500 євро.</t>
  </si>
  <si>
    <t>Кількість згенерованої електроенергії за рік: 40,2 МВт.</t>
  </si>
  <si>
    <t>Вартість згенерованої електроенергії: 6910 євро.</t>
  </si>
  <si>
    <t>Окупність електростанції: 4,7 років.</t>
  </si>
  <si>
    <t xml:space="preserve">За умови що батареї розміщені правильної орієнтації  за сторонами світу і  кутом нахилу до горизонту. При відхиленні від цих параметрів кількість згенерованої електроенергії і, відповідно, строки окупності можуть  коливатися в межах 10-20%. Розрахунки проведені без врахування системи оподаткування та форми власності на геліосистему. </t>
  </si>
  <si>
    <t>вартість, євро</t>
  </si>
  <si>
    <t>енергія за рік, Квт/год</t>
  </si>
  <si>
    <t>оплата за рік, грн</t>
  </si>
  <si>
    <t>оплата за рік, євро</t>
  </si>
  <si>
    <t>зелений тариф</t>
  </si>
  <si>
    <t>Мешканці</t>
  </si>
  <si>
    <t>потужність</t>
  </si>
  <si>
    <t>к-сть</t>
  </si>
  <si>
    <t>клас панелаей, макс. Віддача потужність Квт</t>
  </si>
  <si>
    <t>площа</t>
  </si>
  <si>
    <t>панелі, площа м.кв.</t>
  </si>
  <si>
    <t>ККД панелей, %</t>
  </si>
  <si>
    <t>кВт/год</t>
  </si>
  <si>
    <t>м.кв.</t>
  </si>
  <si>
    <t>к-сть згенерованої енергії, Квт/рік</t>
  </si>
  <si>
    <t>радіація, кВт/год на рік на 1 м.кв.</t>
  </si>
  <si>
    <t>ціна, євро за 1 панель</t>
  </si>
  <si>
    <t>вартість згенерованої енергії</t>
  </si>
  <si>
    <t xml:space="preserve"> КвТ</t>
  </si>
  <si>
    <t>зелений тариф Євро за 1</t>
  </si>
  <si>
    <t>простий строк окупності, років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</si>
</sst>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i/>
      <u/>
      <sz val="8"/>
      <color theme="1"/>
      <name val="Arial"/>
      <family val="2"/>
      <charset val="204"/>
    </font>
    <font>
      <i/>
      <u/>
      <sz val="8"/>
      <color theme="1"/>
      <name val="Arial"/>
      <family val="2"/>
      <charset val="204"/>
    </font>
    <font>
      <sz val="10"/>
      <color rgb="FF1A3337"/>
      <name val="Arial"/>
      <family val="2"/>
      <charset val="204"/>
    </font>
    <font>
      <i/>
      <sz val="10"/>
      <color rgb="FF1A3337"/>
      <name val="Arial"/>
      <family val="2"/>
      <charset val="204"/>
    </font>
    <font>
      <sz val="11"/>
      <color rgb="FF333333"/>
      <name val="Arial"/>
      <family val="2"/>
      <charset val="204"/>
    </font>
    <font>
      <b/>
      <i/>
      <sz val="8"/>
      <color rgb="FF103A42"/>
      <name val="Arial"/>
      <family val="2"/>
      <charset val="204"/>
    </font>
    <font>
      <sz val="8"/>
      <color rgb="FF103A42"/>
      <name val="Arial"/>
      <family val="2"/>
      <charset val="204"/>
    </font>
    <font>
      <sz val="14"/>
      <color rgb="FF333333"/>
      <name val="Times New Roman"/>
      <family val="1"/>
      <charset val="204"/>
    </font>
    <font>
      <sz val="14"/>
      <color rgb="FF333333"/>
      <name val="Inherit"/>
    </font>
    <font>
      <b/>
      <sz val="14"/>
      <color rgb="FF333333"/>
      <name val="Inherit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808080"/>
      </left>
      <right style="thin">
        <color rgb="FF000000"/>
      </right>
      <top style="thin">
        <color rgb="FF000000"/>
      </top>
      <bottom/>
      <diagonal/>
    </border>
    <border>
      <left style="medium">
        <color rgb="FF80808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808080"/>
      </left>
      <right style="thin">
        <color rgb="FF000000"/>
      </right>
      <top/>
      <bottom style="medium">
        <color rgb="FF80808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808080"/>
      </right>
      <top style="thin">
        <color rgb="FF000000"/>
      </top>
      <bottom/>
      <diagonal/>
    </border>
    <border>
      <left style="medium">
        <color rgb="FF000000"/>
      </left>
      <right style="medium">
        <color rgb="FF808080"/>
      </right>
      <top/>
      <bottom/>
      <diagonal/>
    </border>
    <border>
      <left style="medium">
        <color rgb="FF000000"/>
      </left>
      <right style="medium">
        <color rgb="FF80808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12" fillId="0" borderId="0" xfId="0" applyFont="1" applyAlignment="1">
      <alignment horizontal="left" vertical="center" wrapText="1" indent="1"/>
    </xf>
    <xf numFmtId="2" fontId="0" fillId="0" borderId="0" xfId="0" applyNumberFormat="1"/>
    <xf numFmtId="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1" fontId="0" fillId="0" borderId="19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28" workbookViewId="0">
      <selection activeCell="C39" sqref="C39"/>
    </sheetView>
  </sheetViews>
  <sheetFormatPr defaultRowHeight="15"/>
  <cols>
    <col min="2" max="2" width="62.140625" customWidth="1"/>
    <col min="3" max="3" width="40.140625" customWidth="1"/>
    <col min="4" max="4" width="42.5703125" customWidth="1"/>
    <col min="5" max="5" width="23.85546875" customWidth="1"/>
    <col min="6" max="6" width="17.85546875" customWidth="1"/>
    <col min="7" max="7" width="18.5703125" customWidth="1"/>
    <col min="8" max="8" width="18.28515625" customWidth="1"/>
    <col min="9" max="9" width="29.42578125" customWidth="1"/>
  </cols>
  <sheetData>
    <row r="1" spans="1:8">
      <c r="B1" t="s">
        <v>103</v>
      </c>
    </row>
    <row r="4" spans="1:8">
      <c r="B4" s="26" t="s">
        <v>0</v>
      </c>
      <c r="C4" s="26"/>
    </row>
    <row r="5" spans="1:8">
      <c r="B5" t="s">
        <v>7</v>
      </c>
    </row>
    <row r="6" spans="1:8">
      <c r="A6">
        <v>1</v>
      </c>
      <c r="B6" t="s">
        <v>57</v>
      </c>
      <c r="C6" t="s">
        <v>68</v>
      </c>
    </row>
    <row r="7" spans="1:8">
      <c r="B7" t="str">
        <f>Лист2!B21</f>
        <v>Рівне</v>
      </c>
      <c r="C7">
        <f>Лист2!O21</f>
        <v>3.01</v>
      </c>
    </row>
    <row r="8" spans="1:8">
      <c r="H8" s="19" t="s">
        <v>108</v>
      </c>
    </row>
    <row r="9" spans="1:8">
      <c r="A9">
        <v>2</v>
      </c>
      <c r="B9" t="s">
        <v>58</v>
      </c>
      <c r="C9" t="s">
        <v>6</v>
      </c>
      <c r="D9" t="s">
        <v>59</v>
      </c>
      <c r="E9" t="s">
        <v>63</v>
      </c>
      <c r="F9" t="s">
        <v>106</v>
      </c>
      <c r="G9" t="s">
        <v>107</v>
      </c>
    </row>
    <row r="10" spans="1:8">
      <c r="B10" s="1" t="s">
        <v>5</v>
      </c>
      <c r="C10">
        <v>0.56999999999999995</v>
      </c>
      <c r="D10" s="21">
        <f>100/31</f>
        <v>3.225806451612903</v>
      </c>
      <c r="E10" s="21">
        <f>D10*365/1000</f>
        <v>1.1774193548387095</v>
      </c>
      <c r="F10">
        <f>E10*1000*C10</f>
        <v>671.1290322580644</v>
      </c>
      <c r="G10">
        <f>F10/28</f>
        <v>23.968894009216587</v>
      </c>
    </row>
    <row r="11" spans="1:8">
      <c r="B11">
        <v>200</v>
      </c>
      <c r="C11">
        <v>0.99</v>
      </c>
      <c r="D11" s="21">
        <f>B11/31</f>
        <v>6.4516129032258061</v>
      </c>
      <c r="E11" s="21">
        <f t="shared" ref="E11:E20" si="0">D11*365/1000</f>
        <v>2.354838709677419</v>
      </c>
      <c r="F11">
        <f t="shared" ref="F11:F20" si="1">E11*1000*C11</f>
        <v>2331.2903225806449</v>
      </c>
      <c r="G11">
        <f t="shared" ref="G11:G20" si="2">F11/28</f>
        <v>83.260368663594463</v>
      </c>
    </row>
    <row r="12" spans="1:8">
      <c r="B12">
        <v>250</v>
      </c>
      <c r="C12">
        <v>0.99</v>
      </c>
      <c r="D12" s="21">
        <f t="shared" ref="D12:D20" si="3">B12/31</f>
        <v>8.064516129032258</v>
      </c>
      <c r="E12" s="21">
        <f t="shared" si="0"/>
        <v>2.943548387096774</v>
      </c>
      <c r="F12">
        <f t="shared" si="1"/>
        <v>2914.1129032258063</v>
      </c>
      <c r="G12">
        <f t="shared" si="2"/>
        <v>104.07546082949308</v>
      </c>
    </row>
    <row r="13" spans="1:8">
      <c r="B13">
        <v>300</v>
      </c>
      <c r="C13">
        <v>0.99</v>
      </c>
      <c r="D13" s="21">
        <f t="shared" si="3"/>
        <v>9.67741935483871</v>
      </c>
      <c r="E13" s="21">
        <f t="shared" si="0"/>
        <v>3.5322580645161294</v>
      </c>
      <c r="F13">
        <f t="shared" si="1"/>
        <v>3496.9354838709678</v>
      </c>
      <c r="G13">
        <f t="shared" si="2"/>
        <v>124.8905529953917</v>
      </c>
    </row>
    <row r="14" spans="1:8">
      <c r="B14">
        <v>350</v>
      </c>
      <c r="C14">
        <v>0.99</v>
      </c>
      <c r="D14" s="21">
        <f t="shared" si="3"/>
        <v>11.290322580645162</v>
      </c>
      <c r="E14" s="21">
        <f t="shared" si="0"/>
        <v>4.120967741935484</v>
      </c>
      <c r="F14">
        <f t="shared" si="1"/>
        <v>4079.7580645161288</v>
      </c>
      <c r="G14">
        <f t="shared" si="2"/>
        <v>145.70564516129031</v>
      </c>
    </row>
    <row r="15" spans="1:8">
      <c r="B15">
        <v>400</v>
      </c>
      <c r="C15">
        <v>0.99</v>
      </c>
      <c r="D15" s="21">
        <f t="shared" si="3"/>
        <v>12.903225806451612</v>
      </c>
      <c r="E15" s="21">
        <f t="shared" si="0"/>
        <v>4.7096774193548381</v>
      </c>
      <c r="F15">
        <f t="shared" si="1"/>
        <v>4662.5806451612898</v>
      </c>
      <c r="G15">
        <f t="shared" si="2"/>
        <v>166.52073732718893</v>
      </c>
    </row>
    <row r="16" spans="1:8">
      <c r="B16">
        <v>450</v>
      </c>
      <c r="C16">
        <v>0.99</v>
      </c>
      <c r="D16" s="21">
        <f t="shared" si="3"/>
        <v>14.516129032258064</v>
      </c>
      <c r="E16" s="21">
        <f t="shared" si="0"/>
        <v>5.2983870967741931</v>
      </c>
      <c r="F16">
        <f t="shared" si="1"/>
        <v>5245.4032258064508</v>
      </c>
      <c r="G16">
        <f t="shared" si="2"/>
        <v>187.33582949308752</v>
      </c>
    </row>
    <row r="17" spans="1:9">
      <c r="B17">
        <v>500</v>
      </c>
      <c r="C17">
        <v>0.99</v>
      </c>
      <c r="D17" s="21">
        <f t="shared" si="3"/>
        <v>16.129032258064516</v>
      </c>
      <c r="E17" s="21">
        <f t="shared" si="0"/>
        <v>5.887096774193548</v>
      </c>
      <c r="F17">
        <f t="shared" si="1"/>
        <v>5828.2258064516127</v>
      </c>
      <c r="G17">
        <f t="shared" si="2"/>
        <v>208.15092165898616</v>
      </c>
    </row>
    <row r="18" spans="1:9">
      <c r="B18">
        <v>550</v>
      </c>
      <c r="C18">
        <v>0.99</v>
      </c>
      <c r="D18" s="21">
        <f t="shared" si="3"/>
        <v>17.741935483870968</v>
      </c>
      <c r="E18" s="21">
        <f t="shared" si="0"/>
        <v>6.475806451612903</v>
      </c>
      <c r="F18">
        <f t="shared" si="1"/>
        <v>6411.0483870967746</v>
      </c>
      <c r="G18">
        <f t="shared" si="2"/>
        <v>228.96601382488481</v>
      </c>
    </row>
    <row r="19" spans="1:9">
      <c r="B19">
        <v>600</v>
      </c>
      <c r="C19">
        <v>1.56</v>
      </c>
      <c r="D19" s="21">
        <f t="shared" si="3"/>
        <v>19.35483870967742</v>
      </c>
      <c r="E19" s="21">
        <f t="shared" si="0"/>
        <v>7.0645161290322589</v>
      </c>
      <c r="F19">
        <f t="shared" si="1"/>
        <v>11020.645161290324</v>
      </c>
      <c r="G19">
        <f t="shared" si="2"/>
        <v>393.59447004608302</v>
      </c>
    </row>
    <row r="20" spans="1:9">
      <c r="B20">
        <v>650</v>
      </c>
      <c r="C20">
        <v>1.56</v>
      </c>
      <c r="D20" s="21">
        <f t="shared" si="3"/>
        <v>20.967741935483872</v>
      </c>
      <c r="E20" s="21">
        <f t="shared" si="0"/>
        <v>7.6532258064516139</v>
      </c>
      <c r="F20">
        <f t="shared" si="1"/>
        <v>11939.032258064517</v>
      </c>
      <c r="G20">
        <f t="shared" si="2"/>
        <v>426.39400921658989</v>
      </c>
      <c r="H20">
        <v>0.19</v>
      </c>
      <c r="I20">
        <f>E20*H20*1000</f>
        <v>1454.1129032258066</v>
      </c>
    </row>
    <row r="21" spans="1:9">
      <c r="D21" s="21"/>
      <c r="E21" s="21"/>
    </row>
    <row r="22" spans="1:9">
      <c r="A22">
        <v>3</v>
      </c>
      <c r="B22" t="s">
        <v>65</v>
      </c>
      <c r="C22" t="s">
        <v>66</v>
      </c>
      <c r="D22" t="s">
        <v>67</v>
      </c>
      <c r="E22" t="s">
        <v>104</v>
      </c>
      <c r="F22" t="s">
        <v>105</v>
      </c>
    </row>
    <row r="23" spans="1:9">
      <c r="B23">
        <v>1</v>
      </c>
      <c r="C23" s="22">
        <f t="shared" ref="C23:C26" si="4">B23*6.5</f>
        <v>6.5</v>
      </c>
      <c r="E23">
        <f>E24/B24*B23</f>
        <v>1065</v>
      </c>
      <c r="F23">
        <f>C23*C7*365</f>
        <v>7141.2249999999995</v>
      </c>
    </row>
    <row r="24" spans="1:9">
      <c r="B24">
        <v>2</v>
      </c>
      <c r="C24" s="22">
        <f t="shared" si="4"/>
        <v>13</v>
      </c>
      <c r="E24">
        <f t="shared" ref="E23:E29" si="5">E25/B25*B24</f>
        <v>2130</v>
      </c>
    </row>
    <row r="25" spans="1:9">
      <c r="B25">
        <v>3</v>
      </c>
      <c r="C25" s="22">
        <f t="shared" si="4"/>
        <v>19.5</v>
      </c>
      <c r="E25">
        <f t="shared" si="5"/>
        <v>3195</v>
      </c>
    </row>
    <row r="26" spans="1:9">
      <c r="B26">
        <v>4</v>
      </c>
      <c r="C26" s="22">
        <f t="shared" si="4"/>
        <v>26</v>
      </c>
      <c r="E26">
        <f t="shared" si="5"/>
        <v>4260</v>
      </c>
    </row>
    <row r="27" spans="1:9" ht="23.25" customHeight="1">
      <c r="B27">
        <v>5</v>
      </c>
      <c r="C27" s="22">
        <f>B27*6.5</f>
        <v>32.5</v>
      </c>
      <c r="D27" s="27" t="s">
        <v>64</v>
      </c>
      <c r="E27">
        <f t="shared" si="5"/>
        <v>5325</v>
      </c>
    </row>
    <row r="28" spans="1:9">
      <c r="B28">
        <v>6</v>
      </c>
      <c r="C28" s="22">
        <f t="shared" ref="C28:C34" si="6">B28*6.5</f>
        <v>39</v>
      </c>
      <c r="D28" s="27"/>
      <c r="E28">
        <f t="shared" si="5"/>
        <v>6390</v>
      </c>
    </row>
    <row r="29" spans="1:9">
      <c r="B29">
        <v>7</v>
      </c>
      <c r="C29" s="22">
        <f t="shared" si="6"/>
        <v>45.5</v>
      </c>
      <c r="D29" s="27"/>
      <c r="E29">
        <f t="shared" si="5"/>
        <v>7455</v>
      </c>
      <c r="F29">
        <f>E29/I20</f>
        <v>5.1268371138594642</v>
      </c>
    </row>
    <row r="30" spans="1:9">
      <c r="B30">
        <v>8</v>
      </c>
      <c r="C30" s="22">
        <f t="shared" si="6"/>
        <v>52</v>
      </c>
      <c r="D30" s="27"/>
      <c r="E30">
        <f>E31/B31*B30</f>
        <v>8520</v>
      </c>
    </row>
    <row r="31" spans="1:9">
      <c r="B31">
        <v>9</v>
      </c>
      <c r="C31" s="22">
        <f t="shared" si="6"/>
        <v>58.5</v>
      </c>
      <c r="D31" s="27"/>
      <c r="E31">
        <f>E32/B32*B31</f>
        <v>9585</v>
      </c>
    </row>
    <row r="32" spans="1:9">
      <c r="B32">
        <v>10</v>
      </c>
      <c r="C32" s="22">
        <f t="shared" si="6"/>
        <v>65</v>
      </c>
      <c r="D32" s="27"/>
      <c r="E32">
        <f>10650</f>
        <v>10650</v>
      </c>
    </row>
    <row r="33" spans="1:9">
      <c r="B33">
        <v>11</v>
      </c>
      <c r="C33" s="22">
        <f t="shared" si="6"/>
        <v>71.5</v>
      </c>
      <c r="D33" s="27"/>
      <c r="E33">
        <f>10650</f>
        <v>10650</v>
      </c>
    </row>
    <row r="34" spans="1:9">
      <c r="B34">
        <v>12</v>
      </c>
      <c r="C34" s="22">
        <f t="shared" si="6"/>
        <v>78</v>
      </c>
      <c r="D34" s="27"/>
      <c r="E34">
        <f>10650</f>
        <v>10650</v>
      </c>
    </row>
    <row r="36" spans="1:9">
      <c r="A36">
        <v>4</v>
      </c>
      <c r="B36" t="s">
        <v>1</v>
      </c>
      <c r="C36" t="s">
        <v>4</v>
      </c>
    </row>
    <row r="37" spans="1:9">
      <c r="B37" t="s">
        <v>2</v>
      </c>
    </row>
    <row r="38" spans="1:9">
      <c r="B38" t="s">
        <v>49</v>
      </c>
      <c r="C38">
        <v>1.56</v>
      </c>
    </row>
    <row r="39" spans="1:9">
      <c r="B39" t="s">
        <v>50</v>
      </c>
      <c r="C39">
        <v>2.0217999999999998</v>
      </c>
    </row>
    <row r="40" spans="1:9">
      <c r="B40" t="s">
        <v>3</v>
      </c>
    </row>
    <row r="43" spans="1:9">
      <c r="A43">
        <v>5</v>
      </c>
      <c r="B43" s="16" t="s">
        <v>52</v>
      </c>
      <c r="C43" t="s">
        <v>74</v>
      </c>
      <c r="D43" t="s">
        <v>69</v>
      </c>
      <c r="E43" t="s">
        <v>70</v>
      </c>
      <c r="F43" t="s">
        <v>71</v>
      </c>
      <c r="H43" t="s">
        <v>72</v>
      </c>
      <c r="I43" s="19" t="s">
        <v>51</v>
      </c>
    </row>
    <row r="44" spans="1:9">
      <c r="B44" t="s">
        <v>53</v>
      </c>
      <c r="C44" s="17">
        <v>100</v>
      </c>
      <c r="D44">
        <f>1.07*0.67</f>
        <v>0.71690000000000009</v>
      </c>
      <c r="E44" s="23">
        <v>0.183</v>
      </c>
      <c r="F44">
        <v>3112</v>
      </c>
      <c r="G44">
        <f>D44*C7*365*E44*0.1</f>
        <v>14.413485985500001</v>
      </c>
      <c r="H44">
        <f>F44/28</f>
        <v>111.14285714285714</v>
      </c>
    </row>
    <row r="45" spans="1:9">
      <c r="B45" t="s">
        <v>54</v>
      </c>
      <c r="C45">
        <v>200</v>
      </c>
      <c r="D45" s="17">
        <f>1.58*0.808</f>
        <v>1.2766400000000002</v>
      </c>
      <c r="E45" s="23">
        <v>0.183</v>
      </c>
      <c r="F45">
        <v>5924</v>
      </c>
      <c r="H45">
        <f>F45/28</f>
        <v>211.57142857142858</v>
      </c>
    </row>
    <row r="46" spans="1:9">
      <c r="B46" t="s">
        <v>55</v>
      </c>
      <c r="C46">
        <v>280</v>
      </c>
      <c r="D46">
        <f>1.956*0.992</f>
        <v>1.9403519999999999</v>
      </c>
      <c r="E46" s="23">
        <v>0.16600000000000001</v>
      </c>
      <c r="F46">
        <v>8712</v>
      </c>
      <c r="H46">
        <f>F46/28</f>
        <v>311.14285714285717</v>
      </c>
      <c r="I46" t="s">
        <v>73</v>
      </c>
    </row>
    <row r="48" spans="1:9">
      <c r="B48" t="s">
        <v>75</v>
      </c>
    </row>
    <row r="54" spans="2:5" ht="162">
      <c r="B54" s="20" t="s">
        <v>60</v>
      </c>
      <c r="C54" s="20" t="s">
        <v>76</v>
      </c>
      <c r="D54" s="20" t="s">
        <v>85</v>
      </c>
      <c r="E54" s="20" t="s">
        <v>94</v>
      </c>
    </row>
    <row r="55" spans="2:5" ht="72">
      <c r="B55" s="20" t="s">
        <v>61</v>
      </c>
      <c r="C55" s="24"/>
      <c r="D55" s="24"/>
      <c r="E55" s="24"/>
    </row>
    <row r="56" spans="2:5" ht="162">
      <c r="B56" s="20" t="s">
        <v>62</v>
      </c>
      <c r="C56" s="25" t="s">
        <v>77</v>
      </c>
      <c r="D56" s="25" t="s">
        <v>86</v>
      </c>
      <c r="E56" s="25" t="s">
        <v>95</v>
      </c>
    </row>
    <row r="57" spans="2:5" ht="126">
      <c r="C57" s="25" t="s">
        <v>78</v>
      </c>
      <c r="D57" s="25" t="s">
        <v>87</v>
      </c>
      <c r="E57" s="25" t="s">
        <v>96</v>
      </c>
    </row>
    <row r="58" spans="2:5" ht="108">
      <c r="C58" s="25" t="s">
        <v>79</v>
      </c>
      <c r="D58" s="25" t="s">
        <v>88</v>
      </c>
      <c r="E58" s="25" t="s">
        <v>97</v>
      </c>
    </row>
    <row r="59" spans="2:5" ht="90">
      <c r="C59" s="25" t="s">
        <v>80</v>
      </c>
      <c r="D59" s="25" t="s">
        <v>89</v>
      </c>
      <c r="E59" s="25" t="s">
        <v>98</v>
      </c>
    </row>
    <row r="60" spans="2:5" ht="108">
      <c r="C60" s="25" t="s">
        <v>81</v>
      </c>
      <c r="D60" s="25" t="s">
        <v>90</v>
      </c>
      <c r="E60" s="25" t="s">
        <v>99</v>
      </c>
    </row>
    <row r="61" spans="2:5" ht="126">
      <c r="C61" s="25" t="s">
        <v>82</v>
      </c>
      <c r="D61" s="25" t="s">
        <v>91</v>
      </c>
      <c r="E61" s="25" t="s">
        <v>100</v>
      </c>
    </row>
    <row r="62" spans="2:5" ht="126">
      <c r="C62" s="25" t="s">
        <v>83</v>
      </c>
      <c r="D62" s="25" t="s">
        <v>92</v>
      </c>
      <c r="E62" s="25" t="s">
        <v>101</v>
      </c>
    </row>
    <row r="63" spans="2:5" ht="36" customHeight="1">
      <c r="C63" s="20" t="s">
        <v>84</v>
      </c>
      <c r="D63" s="20" t="s">
        <v>93</v>
      </c>
      <c r="E63" s="20" t="s">
        <v>102</v>
      </c>
    </row>
  </sheetData>
  <mergeCells count="2">
    <mergeCell ref="B4:C4"/>
    <mergeCell ref="D27:D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workbookViewId="0">
      <selection activeCell="O21" sqref="O21"/>
    </sheetView>
  </sheetViews>
  <sheetFormatPr defaultRowHeight="15"/>
  <cols>
    <col min="2" max="2" width="21.5703125" customWidth="1"/>
  </cols>
  <sheetData>
    <row r="1" spans="2:15">
      <c r="B1" s="18" t="s">
        <v>56</v>
      </c>
    </row>
    <row r="2" spans="2:15" ht="22.5">
      <c r="B2" s="34" t="s">
        <v>8</v>
      </c>
      <c r="C2" s="31" t="s">
        <v>9</v>
      </c>
      <c r="D2" s="31" t="s">
        <v>10</v>
      </c>
      <c r="E2" s="31" t="s">
        <v>11</v>
      </c>
      <c r="F2" s="31" t="s">
        <v>12</v>
      </c>
      <c r="G2" s="31" t="s">
        <v>13</v>
      </c>
      <c r="H2" s="31" t="s">
        <v>14</v>
      </c>
      <c r="I2" s="31" t="s">
        <v>15</v>
      </c>
      <c r="J2" s="31" t="s">
        <v>16</v>
      </c>
      <c r="K2" s="31" t="s">
        <v>17</v>
      </c>
      <c r="L2" s="31" t="s">
        <v>18</v>
      </c>
      <c r="M2" s="31" t="s">
        <v>19</v>
      </c>
      <c r="N2" s="28" t="s">
        <v>20</v>
      </c>
      <c r="O2" s="4" t="s">
        <v>21</v>
      </c>
    </row>
    <row r="3" spans="2:15">
      <c r="B3" s="35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29"/>
      <c r="O3" s="5"/>
    </row>
    <row r="4" spans="2:15" ht="15.75" thickBot="1">
      <c r="B4" s="36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0"/>
      <c r="O4" s="6" t="s">
        <v>22</v>
      </c>
    </row>
    <row r="5" spans="2:15" ht="15.75" thickBot="1">
      <c r="B5" s="7" t="s">
        <v>23</v>
      </c>
      <c r="C5" s="2">
        <v>1.27</v>
      </c>
      <c r="D5" s="2">
        <v>2.06</v>
      </c>
      <c r="E5" s="2">
        <v>3.05</v>
      </c>
      <c r="F5" s="2">
        <v>4.3</v>
      </c>
      <c r="G5" s="2">
        <v>5.44</v>
      </c>
      <c r="H5" s="2">
        <v>5.84</v>
      </c>
      <c r="I5" s="2">
        <v>6.2</v>
      </c>
      <c r="J5" s="2">
        <v>5.34</v>
      </c>
      <c r="K5" s="2">
        <v>4.07</v>
      </c>
      <c r="L5" s="2">
        <v>2.67</v>
      </c>
      <c r="M5" s="2">
        <v>1.55</v>
      </c>
      <c r="N5" s="2">
        <v>1.07</v>
      </c>
      <c r="O5" s="8">
        <v>3.58</v>
      </c>
    </row>
    <row r="6" spans="2:15" ht="15.75" thickBot="1">
      <c r="B6" s="9" t="s">
        <v>24</v>
      </c>
      <c r="C6" s="3">
        <v>1.07</v>
      </c>
      <c r="D6" s="3">
        <v>1.89</v>
      </c>
      <c r="E6" s="3">
        <v>2.94</v>
      </c>
      <c r="F6" s="3">
        <v>3.92</v>
      </c>
      <c r="G6" s="3">
        <v>5.19</v>
      </c>
      <c r="H6" s="3">
        <v>5.3</v>
      </c>
      <c r="I6" s="3">
        <v>5.16</v>
      </c>
      <c r="J6" s="3">
        <v>4.68</v>
      </c>
      <c r="K6" s="3">
        <v>3.21</v>
      </c>
      <c r="L6" s="3">
        <v>1.97</v>
      </c>
      <c r="M6" s="3">
        <v>1.1000000000000001</v>
      </c>
      <c r="N6" s="3">
        <v>0.9</v>
      </c>
      <c r="O6" s="10">
        <v>3.11</v>
      </c>
    </row>
    <row r="7" spans="2:15" ht="15.75" thickBot="1">
      <c r="B7" s="7" t="s">
        <v>25</v>
      </c>
      <c r="C7" s="2">
        <v>1.02</v>
      </c>
      <c r="D7" s="2">
        <v>1.77</v>
      </c>
      <c r="E7" s="2">
        <v>2.83</v>
      </c>
      <c r="F7" s="2">
        <v>3.91</v>
      </c>
      <c r="G7" s="2">
        <v>5.05</v>
      </c>
      <c r="H7" s="2">
        <v>5.08</v>
      </c>
      <c r="I7" s="2">
        <v>4.9400000000000004</v>
      </c>
      <c r="J7" s="2">
        <v>4.55</v>
      </c>
      <c r="K7" s="2">
        <v>3.01</v>
      </c>
      <c r="L7" s="2">
        <v>1.83</v>
      </c>
      <c r="M7" s="2">
        <v>1.05</v>
      </c>
      <c r="N7" s="2">
        <v>0.79</v>
      </c>
      <c r="O7" s="8">
        <v>2.99</v>
      </c>
    </row>
    <row r="8" spans="2:15" ht="15.75" thickBot="1">
      <c r="B8" s="7" t="s">
        <v>26</v>
      </c>
      <c r="C8" s="2">
        <v>1.21</v>
      </c>
      <c r="D8" s="2">
        <v>1.99</v>
      </c>
      <c r="E8" s="2">
        <v>2.98</v>
      </c>
      <c r="F8" s="2">
        <v>4.05</v>
      </c>
      <c r="G8" s="2">
        <v>5.55</v>
      </c>
      <c r="H8" s="2">
        <v>5.57</v>
      </c>
      <c r="I8" s="2">
        <v>5.7</v>
      </c>
      <c r="J8" s="2">
        <v>5.08</v>
      </c>
      <c r="K8" s="2">
        <v>3.66</v>
      </c>
      <c r="L8" s="2">
        <v>2.27</v>
      </c>
      <c r="M8" s="2">
        <v>1.2</v>
      </c>
      <c r="N8" s="2">
        <v>0.96</v>
      </c>
      <c r="O8" s="8">
        <v>3.36</v>
      </c>
    </row>
    <row r="9" spans="2:15" ht="15.75" thickBot="1">
      <c r="B9" s="7" t="s">
        <v>27</v>
      </c>
      <c r="C9" s="2">
        <v>1.21</v>
      </c>
      <c r="D9" s="2">
        <v>1.99</v>
      </c>
      <c r="E9" s="2">
        <v>2.94</v>
      </c>
      <c r="F9" s="2">
        <v>4.04</v>
      </c>
      <c r="G9" s="2">
        <v>5.48</v>
      </c>
      <c r="H9" s="2">
        <v>5.55</v>
      </c>
      <c r="I9" s="2">
        <v>5.66</v>
      </c>
      <c r="J9" s="2">
        <v>5.09</v>
      </c>
      <c r="K9" s="2">
        <v>3.67</v>
      </c>
      <c r="L9" s="2">
        <v>2.2400000000000002</v>
      </c>
      <c r="M9" s="2">
        <v>1.23</v>
      </c>
      <c r="N9" s="2">
        <v>0.96</v>
      </c>
      <c r="O9" s="8">
        <v>3.34</v>
      </c>
    </row>
    <row r="10" spans="2:15" ht="15.75" thickBot="1">
      <c r="B10" s="7" t="s">
        <v>28</v>
      </c>
      <c r="C10" s="2">
        <v>1.01</v>
      </c>
      <c r="D10" s="2">
        <v>1.82</v>
      </c>
      <c r="E10" s="2">
        <v>2.87</v>
      </c>
      <c r="F10" s="2">
        <v>3.88</v>
      </c>
      <c r="G10" s="2">
        <v>5.16</v>
      </c>
      <c r="H10" s="2">
        <v>5.19</v>
      </c>
      <c r="I10" s="2">
        <v>5.04</v>
      </c>
      <c r="J10" s="2">
        <v>4.66</v>
      </c>
      <c r="K10" s="2">
        <v>3.06</v>
      </c>
      <c r="L10" s="2">
        <v>1.87</v>
      </c>
      <c r="M10" s="2">
        <v>1.04</v>
      </c>
      <c r="N10" s="2">
        <v>0.83</v>
      </c>
      <c r="O10" s="8">
        <v>3.04</v>
      </c>
    </row>
    <row r="11" spans="2:15" ht="15.75" thickBot="1">
      <c r="B11" s="7" t="s">
        <v>29</v>
      </c>
      <c r="C11" s="2">
        <v>1.1299999999999999</v>
      </c>
      <c r="D11" s="2">
        <v>1.91</v>
      </c>
      <c r="E11" s="2">
        <v>3.01</v>
      </c>
      <c r="F11" s="2">
        <v>4.03</v>
      </c>
      <c r="G11" s="2">
        <v>5.01</v>
      </c>
      <c r="H11" s="2">
        <v>5.31</v>
      </c>
      <c r="I11" s="2">
        <v>5.25</v>
      </c>
      <c r="J11" s="2">
        <v>4.82</v>
      </c>
      <c r="K11" s="2">
        <v>3.33</v>
      </c>
      <c r="L11" s="2">
        <v>2.02</v>
      </c>
      <c r="M11" s="2">
        <v>1.19</v>
      </c>
      <c r="N11" s="2">
        <v>0.88</v>
      </c>
      <c r="O11" s="8">
        <v>3.16</v>
      </c>
    </row>
    <row r="12" spans="2:15" ht="15.75" thickBot="1">
      <c r="B12" s="7" t="s">
        <v>30</v>
      </c>
      <c r="C12" s="2">
        <v>1.21</v>
      </c>
      <c r="D12" s="2">
        <v>2</v>
      </c>
      <c r="E12" s="2">
        <v>2.91</v>
      </c>
      <c r="F12" s="2">
        <v>4.2</v>
      </c>
      <c r="G12" s="2">
        <v>5.62</v>
      </c>
      <c r="H12" s="2">
        <v>5.72</v>
      </c>
      <c r="I12" s="2">
        <v>5.88</v>
      </c>
      <c r="J12" s="2">
        <v>5.18</v>
      </c>
      <c r="K12" s="2">
        <v>3.87</v>
      </c>
      <c r="L12" s="2">
        <v>2.44</v>
      </c>
      <c r="M12" s="2">
        <v>1.25</v>
      </c>
      <c r="N12" s="2">
        <v>0.95</v>
      </c>
      <c r="O12" s="8">
        <v>3.44</v>
      </c>
    </row>
    <row r="13" spans="2:15" ht="15.75" thickBot="1">
      <c r="B13" s="7" t="s">
        <v>31</v>
      </c>
      <c r="C13" s="2">
        <v>1.19</v>
      </c>
      <c r="D13" s="2">
        <v>1.93</v>
      </c>
      <c r="E13" s="2">
        <v>2.84</v>
      </c>
      <c r="F13" s="2">
        <v>3.68</v>
      </c>
      <c r="G13" s="2">
        <v>4.54</v>
      </c>
      <c r="H13" s="2">
        <v>4.75</v>
      </c>
      <c r="I13" s="2">
        <v>4.76</v>
      </c>
      <c r="J13" s="2">
        <v>4.4000000000000004</v>
      </c>
      <c r="K13" s="2">
        <v>3.06</v>
      </c>
      <c r="L13" s="2">
        <v>2</v>
      </c>
      <c r="M13" s="2">
        <v>1.2</v>
      </c>
      <c r="N13" s="2">
        <v>0.94</v>
      </c>
      <c r="O13" s="8">
        <v>2.94</v>
      </c>
    </row>
    <row r="14" spans="2:15" ht="15.75" thickBot="1">
      <c r="B14" s="7" t="s">
        <v>32</v>
      </c>
      <c r="C14" s="2">
        <v>1.07</v>
      </c>
      <c r="D14" s="2">
        <v>1.87</v>
      </c>
      <c r="E14" s="2">
        <v>2.95</v>
      </c>
      <c r="F14" s="2">
        <v>3.96</v>
      </c>
      <c r="G14" s="2">
        <v>5.25</v>
      </c>
      <c r="H14" s="2">
        <v>5.22</v>
      </c>
      <c r="I14" s="2">
        <v>5.25</v>
      </c>
      <c r="J14" s="2">
        <v>4.67</v>
      </c>
      <c r="K14" s="2">
        <v>3.12</v>
      </c>
      <c r="L14" s="2">
        <v>1.94</v>
      </c>
      <c r="M14" s="2">
        <v>1.02</v>
      </c>
      <c r="N14" s="2">
        <v>0.86</v>
      </c>
      <c r="O14" s="8">
        <v>3.1</v>
      </c>
    </row>
    <row r="15" spans="2:15" ht="15.75" thickBot="1">
      <c r="B15" s="7" t="s">
        <v>33</v>
      </c>
      <c r="C15" s="2">
        <v>1.2</v>
      </c>
      <c r="D15" s="2">
        <v>1.95</v>
      </c>
      <c r="E15" s="2">
        <v>2.96</v>
      </c>
      <c r="F15" s="2">
        <v>4.07</v>
      </c>
      <c r="G15" s="2">
        <v>5.47</v>
      </c>
      <c r="H15" s="2">
        <v>5.49</v>
      </c>
      <c r="I15" s="2">
        <v>5.57</v>
      </c>
      <c r="J15" s="2">
        <v>4.92</v>
      </c>
      <c r="K15" s="2">
        <v>3.57</v>
      </c>
      <c r="L15" s="2">
        <v>2.2400000000000002</v>
      </c>
      <c r="M15" s="2">
        <v>1.1399999999999999</v>
      </c>
      <c r="N15" s="2">
        <v>0.96</v>
      </c>
      <c r="O15" s="8">
        <v>3.3</v>
      </c>
    </row>
    <row r="16" spans="2:15" ht="15.75" thickBot="1">
      <c r="B16" s="7" t="s">
        <v>34</v>
      </c>
      <c r="C16" s="2">
        <v>1.23</v>
      </c>
      <c r="D16" s="2">
        <v>2.06</v>
      </c>
      <c r="E16" s="2">
        <v>3.05</v>
      </c>
      <c r="F16" s="2">
        <v>4.05</v>
      </c>
      <c r="G16" s="2">
        <v>5.46</v>
      </c>
      <c r="H16" s="2">
        <v>5.57</v>
      </c>
      <c r="I16" s="2">
        <v>5.65</v>
      </c>
      <c r="J16" s="2">
        <v>4.99</v>
      </c>
      <c r="K16" s="2">
        <v>3.62</v>
      </c>
      <c r="L16" s="2">
        <v>2.23</v>
      </c>
      <c r="M16" s="2">
        <v>1.26</v>
      </c>
      <c r="N16" s="2">
        <v>0.93</v>
      </c>
      <c r="O16" s="8">
        <v>3.34</v>
      </c>
    </row>
    <row r="17" spans="2:15" ht="15.75" thickBot="1">
      <c r="B17" s="7" t="s">
        <v>35</v>
      </c>
      <c r="C17" s="2">
        <v>1.08</v>
      </c>
      <c r="D17" s="2">
        <v>1.83</v>
      </c>
      <c r="E17" s="2">
        <v>2.82</v>
      </c>
      <c r="F17" s="2">
        <v>3.78</v>
      </c>
      <c r="G17" s="2">
        <v>4.67</v>
      </c>
      <c r="H17" s="2">
        <v>4.83</v>
      </c>
      <c r="I17" s="2">
        <v>4.83</v>
      </c>
      <c r="J17" s="2">
        <v>4.45</v>
      </c>
      <c r="K17" s="2">
        <v>3</v>
      </c>
      <c r="L17" s="2">
        <v>1.85</v>
      </c>
      <c r="M17" s="2">
        <v>1.06</v>
      </c>
      <c r="N17" s="2">
        <v>0.83</v>
      </c>
      <c r="O17" s="8">
        <v>2.92</v>
      </c>
    </row>
    <row r="18" spans="2:15" ht="15.75" thickBot="1">
      <c r="B18" s="7" t="s">
        <v>36</v>
      </c>
      <c r="C18" s="2">
        <v>1.25</v>
      </c>
      <c r="D18" s="2">
        <v>2.1</v>
      </c>
      <c r="E18" s="2">
        <v>3.07</v>
      </c>
      <c r="F18" s="2">
        <v>4.38</v>
      </c>
      <c r="G18" s="2">
        <v>5.65</v>
      </c>
      <c r="H18" s="2">
        <v>5.85</v>
      </c>
      <c r="I18" s="2">
        <v>6.03</v>
      </c>
      <c r="J18" s="2">
        <v>5.34</v>
      </c>
      <c r="K18" s="2">
        <v>3.93</v>
      </c>
      <c r="L18" s="2">
        <v>2.52</v>
      </c>
      <c r="M18" s="2">
        <v>1.36</v>
      </c>
      <c r="N18" s="2">
        <v>1.04</v>
      </c>
      <c r="O18" s="8">
        <v>3.55</v>
      </c>
    </row>
    <row r="19" spans="2:15" ht="15.75" thickBot="1">
      <c r="B19" s="7" t="s">
        <v>37</v>
      </c>
      <c r="C19" s="2">
        <v>1.25</v>
      </c>
      <c r="D19" s="2">
        <v>2.11</v>
      </c>
      <c r="E19" s="2">
        <v>3.08</v>
      </c>
      <c r="F19" s="2">
        <v>4.38</v>
      </c>
      <c r="G19" s="2">
        <v>5.65</v>
      </c>
      <c r="H19" s="2">
        <v>5.85</v>
      </c>
      <c r="I19" s="2">
        <v>6.04</v>
      </c>
      <c r="J19" s="2">
        <v>5.33</v>
      </c>
      <c r="K19" s="2">
        <v>3.93</v>
      </c>
      <c r="L19" s="2">
        <v>2.52</v>
      </c>
      <c r="M19" s="2">
        <v>1.36</v>
      </c>
      <c r="N19" s="2">
        <v>1.04</v>
      </c>
      <c r="O19" s="8">
        <v>3.55</v>
      </c>
    </row>
    <row r="20" spans="2:15" ht="15.75" thickBot="1">
      <c r="B20" s="7" t="s">
        <v>38</v>
      </c>
      <c r="C20" s="2">
        <v>1.18</v>
      </c>
      <c r="D20" s="2">
        <v>1.96</v>
      </c>
      <c r="E20" s="2">
        <v>3.05</v>
      </c>
      <c r="F20" s="2">
        <v>4</v>
      </c>
      <c r="G20" s="2">
        <v>5.4</v>
      </c>
      <c r="H20" s="2">
        <v>5.44</v>
      </c>
      <c r="I20" s="2">
        <v>5.51</v>
      </c>
      <c r="J20" s="2">
        <v>4.87</v>
      </c>
      <c r="K20" s="2">
        <v>3.42</v>
      </c>
      <c r="L20" s="2">
        <v>2.11</v>
      </c>
      <c r="M20" s="2">
        <v>1.1499999999999999</v>
      </c>
      <c r="N20" s="2">
        <v>0.91</v>
      </c>
      <c r="O20" s="8">
        <v>3.25</v>
      </c>
    </row>
    <row r="21" spans="2:15" ht="15.75" thickBot="1">
      <c r="B21" s="7" t="s">
        <v>39</v>
      </c>
      <c r="C21" s="2">
        <v>1.01</v>
      </c>
      <c r="D21" s="2">
        <v>1.81</v>
      </c>
      <c r="E21" s="2">
        <v>2.83</v>
      </c>
      <c r="F21" s="2">
        <v>3.87</v>
      </c>
      <c r="G21" s="2">
        <v>5.08</v>
      </c>
      <c r="H21" s="2">
        <v>5.17</v>
      </c>
      <c r="I21" s="2">
        <v>4.9800000000000004</v>
      </c>
      <c r="J21" s="2">
        <v>4.58</v>
      </c>
      <c r="K21" s="2">
        <v>3.02</v>
      </c>
      <c r="L21" s="2">
        <v>1.87</v>
      </c>
      <c r="M21" s="2">
        <v>1.04</v>
      </c>
      <c r="N21" s="2">
        <v>0.81</v>
      </c>
      <c r="O21" s="8">
        <v>3.01</v>
      </c>
    </row>
    <row r="22" spans="2:15" ht="15.75" thickBot="1">
      <c r="B22" s="7" t="s">
        <v>40</v>
      </c>
      <c r="C22" s="2">
        <v>1.1299999999999999</v>
      </c>
      <c r="D22" s="2">
        <v>1.93</v>
      </c>
      <c r="E22" s="2">
        <v>3.05</v>
      </c>
      <c r="F22" s="2">
        <v>3.98</v>
      </c>
      <c r="G22" s="2">
        <v>5.27</v>
      </c>
      <c r="H22" s="2">
        <v>5.32</v>
      </c>
      <c r="I22" s="2">
        <v>5.38</v>
      </c>
      <c r="J22" s="2">
        <v>4.67</v>
      </c>
      <c r="K22" s="2">
        <v>3.19</v>
      </c>
      <c r="L22" s="2">
        <v>1.98</v>
      </c>
      <c r="M22" s="2">
        <v>1.1000000000000001</v>
      </c>
      <c r="N22" s="2">
        <v>0.86</v>
      </c>
      <c r="O22" s="8">
        <v>3.16</v>
      </c>
    </row>
    <row r="23" spans="2:15" ht="15.75" thickBot="1">
      <c r="B23" s="7" t="s">
        <v>41</v>
      </c>
      <c r="C23" s="2">
        <v>1.0900000000000001</v>
      </c>
      <c r="D23" s="2">
        <v>1.86</v>
      </c>
      <c r="E23" s="2">
        <v>2.85</v>
      </c>
      <c r="F23" s="2">
        <v>3.85</v>
      </c>
      <c r="G23" s="2">
        <v>4.84</v>
      </c>
      <c r="H23" s="2">
        <v>5</v>
      </c>
      <c r="I23" s="2">
        <v>4.93</v>
      </c>
      <c r="J23" s="2">
        <v>4.51</v>
      </c>
      <c r="K23" s="2">
        <v>3.08</v>
      </c>
      <c r="L23" s="2">
        <v>1.91</v>
      </c>
      <c r="M23" s="2">
        <v>1.0900000000000001</v>
      </c>
      <c r="N23" s="2">
        <v>0.85</v>
      </c>
      <c r="O23" s="8">
        <v>2.99</v>
      </c>
    </row>
    <row r="24" spans="2:15" ht="15.75" thickBot="1">
      <c r="B24" s="7" t="s">
        <v>42</v>
      </c>
      <c r="C24" s="2">
        <v>1.19</v>
      </c>
      <c r="D24" s="2">
        <v>2.02</v>
      </c>
      <c r="E24" s="2">
        <v>3.05</v>
      </c>
      <c r="F24" s="2">
        <v>3.92</v>
      </c>
      <c r="G24" s="2">
        <v>5.38</v>
      </c>
      <c r="H24" s="2">
        <v>5.46</v>
      </c>
      <c r="I24" s="2">
        <v>5.56</v>
      </c>
      <c r="J24" s="2">
        <v>4.88</v>
      </c>
      <c r="K24" s="2">
        <v>3.49</v>
      </c>
      <c r="L24" s="2">
        <v>2.1</v>
      </c>
      <c r="M24" s="2">
        <v>1.19</v>
      </c>
      <c r="N24" s="2">
        <v>0.9</v>
      </c>
      <c r="O24" s="8">
        <v>3.26</v>
      </c>
    </row>
    <row r="25" spans="2:15" ht="15.75" thickBot="1">
      <c r="B25" s="7" t="s">
        <v>43</v>
      </c>
      <c r="C25" s="2">
        <v>1.3</v>
      </c>
      <c r="D25" s="2">
        <v>2.13</v>
      </c>
      <c r="E25" s="2">
        <v>3.08</v>
      </c>
      <c r="F25" s="2">
        <v>4.3600000000000003</v>
      </c>
      <c r="G25" s="2">
        <v>5.68</v>
      </c>
      <c r="H25" s="2">
        <v>5.76</v>
      </c>
      <c r="I25" s="2">
        <v>6</v>
      </c>
      <c r="J25" s="2">
        <v>5.29</v>
      </c>
      <c r="K25" s="2">
        <v>4</v>
      </c>
      <c r="L25" s="2">
        <v>2.57</v>
      </c>
      <c r="M25" s="2">
        <v>1.36</v>
      </c>
      <c r="N25" s="2">
        <v>1.04</v>
      </c>
      <c r="O25" s="8">
        <v>3.55</v>
      </c>
    </row>
    <row r="26" spans="2:15" ht="15.75" thickBot="1">
      <c r="B26" s="7" t="s">
        <v>44</v>
      </c>
      <c r="C26" s="2">
        <v>1.0900000000000001</v>
      </c>
      <c r="D26" s="2">
        <v>1.86</v>
      </c>
      <c r="E26" s="2">
        <v>2.87</v>
      </c>
      <c r="F26" s="2">
        <v>3.85</v>
      </c>
      <c r="G26" s="2">
        <v>5.08</v>
      </c>
      <c r="H26" s="2">
        <v>5.21</v>
      </c>
      <c r="I26" s="2">
        <v>5.04</v>
      </c>
      <c r="J26" s="2">
        <v>4.58</v>
      </c>
      <c r="K26" s="2">
        <v>3.14</v>
      </c>
      <c r="L26" s="2">
        <v>1.98</v>
      </c>
      <c r="M26" s="2">
        <v>1.1000000000000001</v>
      </c>
      <c r="N26" s="2">
        <v>0.87</v>
      </c>
      <c r="O26" s="8">
        <v>3.06</v>
      </c>
    </row>
    <row r="27" spans="2:15" ht="15.75" thickBot="1">
      <c r="B27" s="7" t="s">
        <v>45</v>
      </c>
      <c r="C27" s="2">
        <v>1.1499999999999999</v>
      </c>
      <c r="D27" s="2">
        <v>1.91</v>
      </c>
      <c r="E27" s="2">
        <v>2.94</v>
      </c>
      <c r="F27" s="2">
        <v>3.99</v>
      </c>
      <c r="G27" s="2">
        <v>5.44</v>
      </c>
      <c r="H27" s="2">
        <v>5.46</v>
      </c>
      <c r="I27" s="2">
        <v>5.54</v>
      </c>
      <c r="J27" s="2">
        <v>4.87</v>
      </c>
      <c r="K27" s="2">
        <v>3.4</v>
      </c>
      <c r="L27" s="2">
        <v>2.13</v>
      </c>
      <c r="M27" s="2">
        <v>1.0900000000000001</v>
      </c>
      <c r="N27" s="2">
        <v>0.91</v>
      </c>
      <c r="O27" s="8">
        <v>3.24</v>
      </c>
    </row>
    <row r="28" spans="2:15" ht="15.75" thickBot="1">
      <c r="B28" s="7" t="s">
        <v>46</v>
      </c>
      <c r="C28" s="2">
        <v>0.99</v>
      </c>
      <c r="D28" s="2">
        <v>1.8</v>
      </c>
      <c r="E28" s="2">
        <v>2.92</v>
      </c>
      <c r="F28" s="2">
        <v>3.96</v>
      </c>
      <c r="G28" s="2">
        <v>5.17</v>
      </c>
      <c r="H28" s="2">
        <v>5.19</v>
      </c>
      <c r="I28" s="2">
        <v>5.12</v>
      </c>
      <c r="J28" s="2">
        <v>4.54</v>
      </c>
      <c r="K28" s="2">
        <v>3</v>
      </c>
      <c r="L28" s="2">
        <v>1.86</v>
      </c>
      <c r="M28" s="2">
        <v>0.98</v>
      </c>
      <c r="N28" s="2">
        <v>0.75</v>
      </c>
      <c r="O28" s="8">
        <v>3.03</v>
      </c>
    </row>
    <row r="29" spans="2:15">
      <c r="B29" s="11" t="s">
        <v>47</v>
      </c>
      <c r="C29" s="12">
        <v>1.19</v>
      </c>
      <c r="D29" s="12">
        <v>1.93</v>
      </c>
      <c r="E29" s="12">
        <v>2.84</v>
      </c>
      <c r="F29" s="12">
        <v>3.68</v>
      </c>
      <c r="G29" s="12">
        <v>4.54</v>
      </c>
      <c r="H29" s="12">
        <v>4.75</v>
      </c>
      <c r="I29" s="12">
        <v>4.76</v>
      </c>
      <c r="J29" s="12">
        <v>4.4000000000000004</v>
      </c>
      <c r="K29" s="12">
        <v>3.06</v>
      </c>
      <c r="L29" s="12">
        <v>2</v>
      </c>
      <c r="M29" s="12">
        <v>1.2</v>
      </c>
      <c r="N29" s="12">
        <v>0.94</v>
      </c>
      <c r="O29" s="13">
        <v>2.94</v>
      </c>
    </row>
    <row r="30" spans="2:15">
      <c r="B30" s="14"/>
    </row>
    <row r="31" spans="2:15">
      <c r="B31" s="15" t="s">
        <v>48</v>
      </c>
    </row>
  </sheetData>
  <mergeCells count="13">
    <mergeCell ref="G2:G4"/>
    <mergeCell ref="B2:B4"/>
    <mergeCell ref="C2:C4"/>
    <mergeCell ref="D2:D4"/>
    <mergeCell ref="E2:E4"/>
    <mergeCell ref="F2:F4"/>
    <mergeCell ref="N2:N4"/>
    <mergeCell ref="H2:H4"/>
    <mergeCell ref="I2:I4"/>
    <mergeCell ref="J2:J4"/>
    <mergeCell ref="K2:K4"/>
    <mergeCell ref="L2:L4"/>
    <mergeCell ref="M2:M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8"/>
  <sheetViews>
    <sheetView tabSelected="1" topLeftCell="N1" workbookViewId="0">
      <selection activeCell="T4" sqref="T4:V8"/>
    </sheetView>
  </sheetViews>
  <sheetFormatPr defaultRowHeight="15"/>
  <cols>
    <col min="2" max="2" width="11.140625" customWidth="1"/>
    <col min="3" max="3" width="14.140625" customWidth="1"/>
    <col min="4" max="4" width="19.28515625" customWidth="1"/>
    <col min="5" max="5" width="12.5703125" customWidth="1"/>
    <col min="6" max="6" width="12" customWidth="1"/>
    <col min="7" max="7" width="9" bestFit="1" customWidth="1"/>
    <col min="9" max="9" width="10" customWidth="1"/>
    <col min="13" max="13" width="31.85546875" customWidth="1"/>
    <col min="14" max="16" width="10.5703125" customWidth="1"/>
    <col min="17" max="17" width="9" bestFit="1" customWidth="1"/>
    <col min="19" max="19" width="16.5703125" customWidth="1"/>
    <col min="23" max="23" width="24.140625" customWidth="1"/>
    <col min="24" max="24" width="9" customWidth="1"/>
    <col min="28" max="28" width="11.85546875" customWidth="1"/>
  </cols>
  <sheetData>
    <row r="1" spans="2:28">
      <c r="B1" s="38" t="s">
        <v>109</v>
      </c>
      <c r="C1" s="38" t="s">
        <v>110</v>
      </c>
      <c r="D1" s="39" t="s">
        <v>112</v>
      </c>
      <c r="E1" s="39"/>
      <c r="F1" s="39"/>
      <c r="G1" s="39" t="s">
        <v>114</v>
      </c>
      <c r="H1" s="39"/>
      <c r="I1" s="39"/>
      <c r="J1" s="39" t="s">
        <v>115</v>
      </c>
      <c r="K1" s="39"/>
      <c r="L1" s="39"/>
      <c r="M1" s="38" t="s">
        <v>57</v>
      </c>
      <c r="N1" s="42" t="s">
        <v>113</v>
      </c>
      <c r="O1" s="43"/>
      <c r="P1" s="44"/>
      <c r="Q1" s="39" t="s">
        <v>118</v>
      </c>
      <c r="R1" s="39"/>
      <c r="S1" s="39"/>
      <c r="T1" s="42" t="s">
        <v>120</v>
      </c>
      <c r="U1" s="43"/>
      <c r="V1" s="44"/>
      <c r="W1" s="37" t="s">
        <v>121</v>
      </c>
      <c r="X1" s="37"/>
      <c r="Y1" s="37"/>
      <c r="Z1" s="39" t="s">
        <v>124</v>
      </c>
      <c r="AA1" s="39"/>
      <c r="AB1" s="39"/>
    </row>
    <row r="2" spans="2:28"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 t="s">
        <v>39</v>
      </c>
      <c r="N2" s="38" t="s">
        <v>117</v>
      </c>
      <c r="O2" s="38"/>
      <c r="P2" s="38"/>
      <c r="Q2" s="37"/>
      <c r="R2" s="37"/>
      <c r="S2" s="37"/>
      <c r="T2" s="45">
        <f>Лист1!H44</f>
        <v>111.14285714285714</v>
      </c>
      <c r="U2" s="45">
        <f>Лист1!H45</f>
        <v>211.57142857142858</v>
      </c>
      <c r="V2" s="45">
        <v>290</v>
      </c>
      <c r="W2" s="37" t="s">
        <v>123</v>
      </c>
      <c r="X2" s="37" t="s">
        <v>122</v>
      </c>
      <c r="Y2" s="37">
        <v>0.19</v>
      </c>
      <c r="Z2" s="42" t="s">
        <v>108</v>
      </c>
      <c r="AA2" s="43"/>
      <c r="AB2" s="44"/>
    </row>
    <row r="3" spans="2:28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46"/>
      <c r="N3" s="38"/>
      <c r="O3" s="38"/>
      <c r="P3" s="38"/>
      <c r="Q3" s="37"/>
      <c r="R3" s="37"/>
      <c r="S3" s="37"/>
      <c r="T3" s="45"/>
      <c r="U3" s="45"/>
      <c r="V3" s="45"/>
      <c r="W3" s="37"/>
      <c r="X3" s="37"/>
      <c r="Y3" s="37"/>
      <c r="Z3" s="47"/>
      <c r="AA3" s="48"/>
      <c r="AB3" s="49"/>
    </row>
    <row r="4" spans="2:28">
      <c r="B4" s="38" t="s">
        <v>111</v>
      </c>
      <c r="C4" s="38" t="s">
        <v>116</v>
      </c>
      <c r="D4" s="38" t="s">
        <v>53</v>
      </c>
      <c r="E4" s="38" t="s">
        <v>54</v>
      </c>
      <c r="F4" s="38" t="s">
        <v>55</v>
      </c>
      <c r="G4" s="38" t="s">
        <v>53</v>
      </c>
      <c r="H4" s="38" t="s">
        <v>54</v>
      </c>
      <c r="I4" s="38" t="s">
        <v>55</v>
      </c>
      <c r="J4" s="38" t="s">
        <v>53</v>
      </c>
      <c r="K4" s="38" t="s">
        <v>54</v>
      </c>
      <c r="L4" s="38" t="s">
        <v>55</v>
      </c>
      <c r="M4" s="41" t="s">
        <v>119</v>
      </c>
      <c r="N4" s="38" t="s">
        <v>53</v>
      </c>
      <c r="O4" s="38" t="s">
        <v>54</v>
      </c>
      <c r="P4" s="37" t="s">
        <v>55</v>
      </c>
      <c r="Q4" s="38" t="s">
        <v>53</v>
      </c>
      <c r="R4" s="38" t="s">
        <v>54</v>
      </c>
      <c r="S4" s="38" t="s">
        <v>55</v>
      </c>
      <c r="T4" s="38" t="s">
        <v>53</v>
      </c>
      <c r="U4" s="38" t="s">
        <v>54</v>
      </c>
      <c r="V4" s="38" t="s">
        <v>55</v>
      </c>
      <c r="W4" s="37" t="s">
        <v>53</v>
      </c>
      <c r="X4" s="37" t="s">
        <v>54</v>
      </c>
      <c r="Y4" s="37" t="s">
        <v>55</v>
      </c>
      <c r="Z4" s="37" t="s">
        <v>53</v>
      </c>
      <c r="AA4" s="37" t="s">
        <v>54</v>
      </c>
      <c r="AB4" s="37" t="s">
        <v>55</v>
      </c>
    </row>
    <row r="5" spans="2:28">
      <c r="B5" s="38">
        <v>1</v>
      </c>
      <c r="C5" s="38">
        <v>3</v>
      </c>
      <c r="D5" s="38">
        <v>0.1</v>
      </c>
      <c r="E5" s="38">
        <v>0.2</v>
      </c>
      <c r="F5" s="38">
        <v>0.28000000000000003</v>
      </c>
      <c r="G5" s="40">
        <v>0.71690000000000009</v>
      </c>
      <c r="H5" s="40">
        <v>1.2766400000000002</v>
      </c>
      <c r="I5" s="40">
        <v>1.9403519999999999</v>
      </c>
      <c r="J5" s="38">
        <v>18.3</v>
      </c>
      <c r="K5" s="38">
        <v>18</v>
      </c>
      <c r="L5" s="38">
        <v>16.600000000000001</v>
      </c>
      <c r="M5" s="38">
        <f>3.01*365</f>
        <v>1098.6499999999999</v>
      </c>
      <c r="N5" s="38">
        <f>C$5/D5*G5</f>
        <v>21.507000000000001</v>
      </c>
      <c r="O5" s="38">
        <f>C5/E5*H5</f>
        <v>19.149600000000003</v>
      </c>
      <c r="P5" s="38">
        <f>C5/F5*I5</f>
        <v>20.789485714285711</v>
      </c>
      <c r="Q5" s="37">
        <f>J5/100*M5*N5</f>
        <v>4324.0457956499995</v>
      </c>
      <c r="R5" s="37">
        <f>M5*K5/100*O5</f>
        <v>3786.9674472000002</v>
      </c>
      <c r="S5" s="37">
        <f>M5*L5/100*P5</f>
        <v>3791.5011676799995</v>
      </c>
      <c r="T5" s="37">
        <f>N5/G5*$T$2</f>
        <v>3334.2857142857138</v>
      </c>
      <c r="U5" s="37">
        <f>O5/H5*$U$2</f>
        <v>3173.5714285714289</v>
      </c>
      <c r="V5" s="37">
        <f>P5/I5*$V$2</f>
        <v>3107.1428571428569</v>
      </c>
      <c r="W5" s="37">
        <f>T5*$Y$2</f>
        <v>633.51428571428562</v>
      </c>
      <c r="X5" s="37">
        <f t="shared" ref="X5:Y5" si="0">U5*$Y$2</f>
        <v>602.97857142857151</v>
      </c>
      <c r="Y5" s="37">
        <f t="shared" si="0"/>
        <v>590.35714285714278</v>
      </c>
      <c r="Z5" s="37">
        <f>T5/W5</f>
        <v>5.2631578947368425</v>
      </c>
      <c r="AA5" s="37">
        <f t="shared" ref="AA5:AB5" si="1">U5/X5</f>
        <v>5.2631578947368416</v>
      </c>
      <c r="AB5" s="37">
        <f t="shared" si="1"/>
        <v>5.2631578947368425</v>
      </c>
    </row>
    <row r="6" spans="2:28">
      <c r="B6" s="38">
        <v>2</v>
      </c>
      <c r="C6" s="38">
        <v>6</v>
      </c>
      <c r="D6" s="38">
        <v>0.1</v>
      </c>
      <c r="E6" s="38">
        <v>0.2</v>
      </c>
      <c r="F6" s="38">
        <v>0.28000000000000003</v>
      </c>
      <c r="G6" s="40">
        <v>0.71690000000000009</v>
      </c>
      <c r="H6" s="40">
        <v>1.2766400000000002</v>
      </c>
      <c r="I6" s="40">
        <v>1.9403519999999999</v>
      </c>
      <c r="J6" s="38">
        <v>18.3</v>
      </c>
      <c r="K6" s="38">
        <v>18</v>
      </c>
      <c r="L6" s="38">
        <v>16.2</v>
      </c>
      <c r="M6" s="38">
        <f t="shared" ref="M6:M8" si="2">3.01*365</f>
        <v>1098.6499999999999</v>
      </c>
      <c r="N6" s="38">
        <f>$C$6/D6*G6</f>
        <v>43.014000000000003</v>
      </c>
      <c r="O6" s="38">
        <f t="shared" ref="O6:O8" si="3">C6/E6*H6</f>
        <v>38.299200000000006</v>
      </c>
      <c r="P6" s="38">
        <f t="shared" ref="P6:P8" si="4">C6/F6*I6</f>
        <v>41.578971428571421</v>
      </c>
      <c r="Q6" s="37">
        <f t="shared" ref="Q6:Q8" si="5">J6/100*M6*N6</f>
        <v>8648.091591299999</v>
      </c>
      <c r="R6" s="37">
        <f t="shared" ref="R6:R8" si="6">M6*K6/100*O6</f>
        <v>7573.9348944000003</v>
      </c>
      <c r="S6" s="37">
        <f t="shared" ref="S6:S8" si="7">M6*L6/100*P6</f>
        <v>7400.2793875199977</v>
      </c>
      <c r="T6" s="37">
        <f t="shared" ref="T6:T8" si="8">N6/G6*$T$2</f>
        <v>6668.5714285714275</v>
      </c>
      <c r="U6" s="37">
        <f t="shared" ref="U6:U8" si="9">O6/H6*$U$2</f>
        <v>6347.1428571428578</v>
      </c>
      <c r="V6" s="37">
        <f t="shared" ref="V6:V8" si="10">P6/I6*$V$2</f>
        <v>6214.2857142857138</v>
      </c>
      <c r="W6" s="37">
        <f t="shared" ref="W6:W8" si="11">T6*$Y$2</f>
        <v>1267.0285714285712</v>
      </c>
      <c r="X6" s="37">
        <f t="shared" ref="X6:X8" si="12">U6*$Y$2</f>
        <v>1205.957142857143</v>
      </c>
      <c r="Y6" s="37">
        <f t="shared" ref="Y6:Y8" si="13">V6*$Y$2</f>
        <v>1180.7142857142856</v>
      </c>
      <c r="Z6" s="37">
        <f t="shared" ref="Z6:Z8" si="14">T6/W6</f>
        <v>5.2631578947368425</v>
      </c>
      <c r="AA6" s="37">
        <f t="shared" ref="AA6:AA8" si="15">U6/X6</f>
        <v>5.2631578947368416</v>
      </c>
      <c r="AB6" s="37">
        <f t="shared" ref="AB6:AB8" si="16">V6/Y6</f>
        <v>5.2631578947368425</v>
      </c>
    </row>
    <row r="7" spans="2:28">
      <c r="B7" s="38">
        <v>3</v>
      </c>
      <c r="C7" s="38">
        <v>9</v>
      </c>
      <c r="D7" s="38">
        <v>0.1</v>
      </c>
      <c r="E7" s="38">
        <v>0.2</v>
      </c>
      <c r="F7" s="38">
        <v>0.28000000000000003</v>
      </c>
      <c r="G7" s="40">
        <v>0.71690000000000009</v>
      </c>
      <c r="H7" s="40">
        <v>1.2766400000000002</v>
      </c>
      <c r="I7" s="40">
        <v>1.9403519999999999</v>
      </c>
      <c r="J7" s="38">
        <v>18.3</v>
      </c>
      <c r="K7" s="38">
        <v>18</v>
      </c>
      <c r="L7" s="38">
        <v>16.2</v>
      </c>
      <c r="M7" s="38">
        <f t="shared" si="2"/>
        <v>1098.6499999999999</v>
      </c>
      <c r="N7" s="38">
        <f>$C$7/D7*G7</f>
        <v>64.521000000000015</v>
      </c>
      <c r="O7" s="38">
        <f t="shared" si="3"/>
        <v>57.448800000000013</v>
      </c>
      <c r="P7" s="38">
        <f t="shared" si="4"/>
        <v>62.368457142857132</v>
      </c>
      <c r="Q7" s="37">
        <f t="shared" si="5"/>
        <v>12972.137386950002</v>
      </c>
      <c r="R7" s="37">
        <f t="shared" si="6"/>
        <v>11360.902341600002</v>
      </c>
      <c r="S7" s="37">
        <f t="shared" si="7"/>
        <v>11100.419081279997</v>
      </c>
      <c r="T7" s="37">
        <f t="shared" si="8"/>
        <v>10002.857142857145</v>
      </c>
      <c r="U7" s="37">
        <f t="shared" si="9"/>
        <v>9520.7142857142862</v>
      </c>
      <c r="V7" s="37">
        <f t="shared" si="10"/>
        <v>9321.4285714285706</v>
      </c>
      <c r="W7" s="37">
        <f t="shared" si="11"/>
        <v>1900.5428571428577</v>
      </c>
      <c r="X7" s="37">
        <f t="shared" si="12"/>
        <v>1808.9357142857143</v>
      </c>
      <c r="Y7" s="37">
        <f t="shared" si="13"/>
        <v>1771.0714285714284</v>
      </c>
      <c r="Z7" s="37">
        <f t="shared" si="14"/>
        <v>5.2631578947368416</v>
      </c>
      <c r="AA7" s="37">
        <f t="shared" si="15"/>
        <v>5.2631578947368425</v>
      </c>
      <c r="AB7" s="37">
        <f t="shared" si="16"/>
        <v>5.2631578947368425</v>
      </c>
    </row>
    <row r="8" spans="2:28">
      <c r="B8" s="38">
        <v>4</v>
      </c>
      <c r="C8" s="38">
        <v>12</v>
      </c>
      <c r="D8" s="38">
        <v>0.1</v>
      </c>
      <c r="E8" s="38">
        <v>0.2</v>
      </c>
      <c r="F8" s="38">
        <v>0.28000000000000003</v>
      </c>
      <c r="G8" s="40">
        <v>0.71690000000000009</v>
      </c>
      <c r="H8" s="40">
        <v>1.2766400000000002</v>
      </c>
      <c r="I8" s="40">
        <v>1.9403519999999999</v>
      </c>
      <c r="J8" s="38">
        <v>18.3</v>
      </c>
      <c r="K8" s="38">
        <v>18</v>
      </c>
      <c r="L8" s="38">
        <v>16.2</v>
      </c>
      <c r="M8" s="38">
        <f t="shared" si="2"/>
        <v>1098.6499999999999</v>
      </c>
      <c r="N8" s="38">
        <f>$C$8/D8*G8</f>
        <v>86.028000000000006</v>
      </c>
      <c r="O8" s="38">
        <f t="shared" si="3"/>
        <v>76.598400000000012</v>
      </c>
      <c r="P8" s="38">
        <f t="shared" si="4"/>
        <v>83.157942857142842</v>
      </c>
      <c r="Q8" s="37">
        <f t="shared" si="5"/>
        <v>17296.183182599998</v>
      </c>
      <c r="R8" s="37">
        <f t="shared" si="6"/>
        <v>15147.869788800001</v>
      </c>
      <c r="S8" s="37">
        <f t="shared" si="7"/>
        <v>14800.558775039995</v>
      </c>
      <c r="T8" s="37">
        <f t="shared" si="8"/>
        <v>13337.142857142855</v>
      </c>
      <c r="U8" s="37">
        <f t="shared" si="9"/>
        <v>12694.285714285716</v>
      </c>
      <c r="V8" s="37">
        <f t="shared" si="10"/>
        <v>12428.571428571428</v>
      </c>
      <c r="W8" s="37">
        <f t="shared" si="11"/>
        <v>2534.0571428571425</v>
      </c>
      <c r="X8" s="37">
        <f t="shared" si="12"/>
        <v>2411.9142857142861</v>
      </c>
      <c r="Y8" s="37">
        <f t="shared" si="13"/>
        <v>2361.4285714285711</v>
      </c>
      <c r="Z8" s="37">
        <f t="shared" si="14"/>
        <v>5.2631578947368425</v>
      </c>
      <c r="AA8" s="37">
        <f t="shared" si="15"/>
        <v>5.2631578947368416</v>
      </c>
      <c r="AB8" s="37">
        <f t="shared" si="16"/>
        <v>5.2631578947368425</v>
      </c>
    </row>
  </sheetData>
  <mergeCells count="8">
    <mergeCell ref="Z1:AB1"/>
    <mergeCell ref="Z2:AB2"/>
    <mergeCell ref="D1:F1"/>
    <mergeCell ref="G1:I1"/>
    <mergeCell ref="J1:L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2016-06-29T19:35:31Z</dcterms:created>
  <dcterms:modified xsi:type="dcterms:W3CDTF">2016-06-30T20:25:48Z</dcterms:modified>
</cp:coreProperties>
</file>