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5"/>
  </bookViews>
  <sheets>
    <sheet name="MARCH15" sheetId="15" r:id="rId1"/>
    <sheet name="feb15" sheetId="14" r:id="rId2"/>
    <sheet name="JAN 2015" sheetId="13" r:id="rId3"/>
    <sheet name="DEC 2014 " sheetId="12" r:id="rId4"/>
    <sheet name="NOV 2014" sheetId="11" r:id="rId5"/>
    <sheet name="OCT 2014" sheetId="10" r:id="rId6"/>
    <sheet name="SEP 2014" sheetId="9" r:id="rId7"/>
    <sheet name="aug2014" sheetId="8" r:id="rId8"/>
    <sheet name="JULY 2014" sheetId="7" r:id="rId9"/>
    <sheet name="JUNE 2014" sheetId="6" r:id="rId10"/>
    <sheet name="MAY2014 " sheetId="5" r:id="rId11"/>
    <sheet name="2013-2014 coll detail" sheetId="4" r:id="rId12"/>
    <sheet name="ACXLOSSLED COM CH" sheetId="1" r:id="rId13"/>
    <sheet name="APRIL2014" sheetId="2" r:id="rId14"/>
    <sheet name="Sheet3" sheetId="3" r:id="rId15"/>
    <sheet name="Sheet1" sheetId="16" r:id="rId16"/>
  </sheets>
  <definedNames>
    <definedName name="_xlnm.Print_Titles" localSheetId="11">'2013-2014 coll detail'!$3:$4</definedName>
  </definedNames>
  <calcPr calcId="124519"/>
</workbook>
</file>

<file path=xl/calcChain.xml><?xml version="1.0" encoding="utf-8"?>
<calcChain xmlns="http://schemas.openxmlformats.org/spreadsheetml/2006/main">
  <c r="F53" i="12"/>
  <c r="F48"/>
  <c r="E7"/>
  <c r="E8"/>
  <c r="E13"/>
  <c r="E6"/>
  <c r="E5"/>
  <c r="Z90" i="1"/>
  <c r="AA90" s="1"/>
  <c r="Z91"/>
  <c r="AA91"/>
  <c r="Z92"/>
  <c r="AA92"/>
  <c r="Z83"/>
  <c r="AA83" s="1"/>
  <c r="Z84"/>
  <c r="AA84"/>
  <c r="Z85"/>
  <c r="AA85" s="1"/>
  <c r="Z86"/>
  <c r="AA86" s="1"/>
  <c r="Z87"/>
  <c r="AA87" s="1"/>
  <c r="Z88"/>
  <c r="AA88" s="1"/>
  <c r="Z89"/>
  <c r="AA89" s="1"/>
  <c r="G92"/>
  <c r="F5" i="15" l="1"/>
  <c r="F6"/>
  <c r="F7"/>
  <c r="F8"/>
  <c r="F9"/>
  <c r="F10"/>
  <c r="F11"/>
  <c r="F12"/>
  <c r="F13"/>
  <c r="F46"/>
  <c r="F27"/>
  <c r="F26"/>
  <c r="F25"/>
  <c r="F24"/>
  <c r="F23"/>
  <c r="F22"/>
  <c r="F21"/>
  <c r="F20"/>
  <c r="F19"/>
  <c r="F18"/>
  <c r="F17"/>
  <c r="F16"/>
  <c r="E15"/>
  <c r="E28" s="1"/>
  <c r="D15"/>
  <c r="D28" s="1"/>
  <c r="Z82" i="1"/>
  <c r="AA82" s="1"/>
  <c r="F46" i="14"/>
  <c r="F27"/>
  <c r="F26"/>
  <c r="F25"/>
  <c r="F24"/>
  <c r="F23"/>
  <c r="F22"/>
  <c r="F21"/>
  <c r="F20"/>
  <c r="F19"/>
  <c r="F18"/>
  <c r="F17"/>
  <c r="F16"/>
  <c r="E15"/>
  <c r="E28" s="1"/>
  <c r="D15"/>
  <c r="D28" s="1"/>
  <c r="F13"/>
  <c r="F12"/>
  <c r="F11"/>
  <c r="F10"/>
  <c r="F9"/>
  <c r="F8"/>
  <c r="F7"/>
  <c r="F6"/>
  <c r="F5"/>
  <c r="E17" i="13"/>
  <c r="E17" i="12"/>
  <c r="F15" i="15" l="1"/>
  <c r="F28"/>
  <c r="F30" s="1"/>
  <c r="F15" i="14"/>
  <c r="F28"/>
  <c r="F30" s="1"/>
  <c r="F17" i="13"/>
  <c r="F12"/>
  <c r="F11"/>
  <c r="F10"/>
  <c r="F9"/>
  <c r="F8"/>
  <c r="F7"/>
  <c r="F6"/>
  <c r="F5"/>
  <c r="F13"/>
  <c r="F46"/>
  <c r="F27"/>
  <c r="F26"/>
  <c r="F25"/>
  <c r="F24"/>
  <c r="F23"/>
  <c r="F22"/>
  <c r="F21"/>
  <c r="F20"/>
  <c r="F19"/>
  <c r="F18"/>
  <c r="F16"/>
  <c r="E15"/>
  <c r="E28" s="1"/>
  <c r="D15"/>
  <c r="D28" s="1"/>
  <c r="D6" i="12"/>
  <c r="F28" i="13" l="1"/>
  <c r="F30" s="1"/>
  <c r="F15"/>
  <c r="Z79" i="1"/>
  <c r="AA79" s="1"/>
  <c r="Z80"/>
  <c r="AA80" s="1"/>
  <c r="F27" i="12"/>
  <c r="F26"/>
  <c r="F25"/>
  <c r="F24"/>
  <c r="F23"/>
  <c r="F22"/>
  <c r="F21"/>
  <c r="F20"/>
  <c r="F19"/>
  <c r="F18"/>
  <c r="F17"/>
  <c r="F16"/>
  <c r="E15"/>
  <c r="D15"/>
  <c r="F14"/>
  <c r="F13"/>
  <c r="F12"/>
  <c r="F11"/>
  <c r="F10"/>
  <c r="F9"/>
  <c r="F8"/>
  <c r="F7"/>
  <c r="F6"/>
  <c r="F5"/>
  <c r="D5" i="10"/>
  <c r="D6"/>
  <c r="F45" i="11"/>
  <c r="F27"/>
  <c r="F26"/>
  <c r="F25"/>
  <c r="F24"/>
  <c r="F23"/>
  <c r="F22"/>
  <c r="F21"/>
  <c r="F20"/>
  <c r="F19"/>
  <c r="F18"/>
  <c r="F17"/>
  <c r="F16"/>
  <c r="E15"/>
  <c r="E28" s="1"/>
  <c r="D15"/>
  <c r="D28" s="1"/>
  <c r="F14"/>
  <c r="F13"/>
  <c r="F12"/>
  <c r="F11"/>
  <c r="F10"/>
  <c r="F9"/>
  <c r="F8"/>
  <c r="F7"/>
  <c r="F6"/>
  <c r="F5"/>
  <c r="F45" i="10"/>
  <c r="E28" i="12" l="1"/>
  <c r="F28" s="1"/>
  <c r="F30" s="1"/>
  <c r="D28"/>
  <c r="F15"/>
  <c r="F15" i="11"/>
  <c r="F28"/>
  <c r="X75" i="1"/>
  <c r="W75"/>
  <c r="V75"/>
  <c r="U75"/>
  <c r="T75"/>
  <c r="S75"/>
  <c r="R75"/>
  <c r="Q75"/>
  <c r="P75"/>
  <c r="O75"/>
  <c r="N75"/>
  <c r="M75"/>
  <c r="L75"/>
  <c r="G75"/>
  <c r="K75"/>
  <c r="Z76" l="1"/>
  <c r="AA76" s="1"/>
  <c r="Z75"/>
  <c r="AA75" s="1"/>
  <c r="Z74"/>
  <c r="AA74" s="1"/>
  <c r="Z73"/>
  <c r="AA73" s="1"/>
  <c r="Z72"/>
  <c r="AA72" s="1"/>
  <c r="Z70"/>
  <c r="AA70" s="1"/>
  <c r="Z69"/>
  <c r="AA69" s="1"/>
  <c r="Z71"/>
  <c r="AA71" s="1"/>
  <c r="F27" i="10" l="1"/>
  <c r="F26"/>
  <c r="F25"/>
  <c r="F24"/>
  <c r="F23"/>
  <c r="F22"/>
  <c r="F21"/>
  <c r="F20"/>
  <c r="F19"/>
  <c r="F18"/>
  <c r="F17"/>
  <c r="F16"/>
  <c r="E15"/>
  <c r="D15"/>
  <c r="D28" s="1"/>
  <c r="F14"/>
  <c r="F13"/>
  <c r="F12"/>
  <c r="F11"/>
  <c r="F10"/>
  <c r="F9"/>
  <c r="F8"/>
  <c r="F7"/>
  <c r="F6"/>
  <c r="F5"/>
  <c r="Z67" i="1"/>
  <c r="AA67" s="1"/>
  <c r="Z66"/>
  <c r="AA66" s="1"/>
  <c r="Z65"/>
  <c r="AA65" s="1"/>
  <c r="Z64"/>
  <c r="AA64" s="1"/>
  <c r="F27" i="9"/>
  <c r="F26"/>
  <c r="F25"/>
  <c r="F24"/>
  <c r="F23"/>
  <c r="F22"/>
  <c r="F21"/>
  <c r="F20"/>
  <c r="F19"/>
  <c r="F18"/>
  <c r="F17"/>
  <c r="F16"/>
  <c r="F6"/>
  <c r="F7"/>
  <c r="F8"/>
  <c r="F9"/>
  <c r="F10"/>
  <c r="F11"/>
  <c r="F12"/>
  <c r="F13"/>
  <c r="F14"/>
  <c r="F5"/>
  <c r="E28" i="10" l="1"/>
  <c r="F28" s="1"/>
  <c r="F15"/>
  <c r="F36" i="9"/>
  <c r="K31"/>
  <c r="K33" s="1"/>
  <c r="I24"/>
  <c r="E15"/>
  <c r="E28" s="1"/>
  <c r="D15"/>
  <c r="D28" s="1"/>
  <c r="F15"/>
  <c r="F15" i="8"/>
  <c r="F6"/>
  <c r="F7"/>
  <c r="F8"/>
  <c r="F9"/>
  <c r="F10"/>
  <c r="F11"/>
  <c r="F12"/>
  <c r="F13"/>
  <c r="F5"/>
  <c r="F28" i="9" l="1"/>
  <c r="G29" s="1"/>
  <c r="I24" i="8"/>
  <c r="Z59" i="1" l="1"/>
  <c r="X59"/>
  <c r="G59"/>
  <c r="Z32"/>
  <c r="Z33"/>
  <c r="Z34"/>
  <c r="Z35"/>
  <c r="Z36"/>
  <c r="Z37"/>
  <c r="Z38"/>
  <c r="Z39"/>
  <c r="Z40"/>
  <c r="Z41"/>
  <c r="Z42"/>
  <c r="Z43"/>
  <c r="Z44"/>
  <c r="Z45"/>
  <c r="Z46"/>
  <c r="Z31"/>
  <c r="H47"/>
  <c r="K47"/>
  <c r="L47"/>
  <c r="M47"/>
  <c r="N47"/>
  <c r="O47"/>
  <c r="P47"/>
  <c r="Q47"/>
  <c r="R47"/>
  <c r="Y47"/>
  <c r="AA58"/>
  <c r="AA57"/>
  <c r="AA56"/>
  <c r="AA55"/>
  <c r="AA54"/>
  <c r="AA53"/>
  <c r="AA52"/>
  <c r="AA51"/>
  <c r="AA50"/>
  <c r="AA49"/>
  <c r="G61"/>
  <c r="X60"/>
  <c r="Z60" s="1"/>
  <c r="AA60" s="1"/>
  <c r="AA44"/>
  <c r="AA42"/>
  <c r="AA45"/>
  <c r="AA37"/>
  <c r="AA32"/>
  <c r="AA39"/>
  <c r="AA38"/>
  <c r="AA41"/>
  <c r="AA34"/>
  <c r="AA30"/>
  <c r="AA31"/>
  <c r="AA36"/>
  <c r="AA40"/>
  <c r="AA46"/>
  <c r="AA35"/>
  <c r="Z47" l="1"/>
  <c r="K33" i="8"/>
  <c r="K31"/>
  <c r="F18"/>
  <c r="F19"/>
  <c r="F20"/>
  <c r="F21"/>
  <c r="F22"/>
  <c r="F23"/>
  <c r="F24"/>
  <c r="F25"/>
  <c r="F26"/>
  <c r="F27"/>
  <c r="F17"/>
  <c r="F36"/>
  <c r="F16"/>
  <c r="E15"/>
  <c r="E28" s="1"/>
  <c r="D15"/>
  <c r="G47" i="1"/>
  <c r="AA47" s="1"/>
  <c r="D28" i="8" l="1"/>
  <c r="F28" s="1"/>
  <c r="G29" s="1"/>
  <c r="E6" i="5" l="1"/>
  <c r="E13"/>
  <c r="E8"/>
  <c r="E7"/>
  <c r="E5"/>
  <c r="G29" i="7"/>
  <c r="E6"/>
  <c r="D6"/>
  <c r="F7" l="1"/>
  <c r="F36" l="1"/>
  <c r="F27"/>
  <c r="F26"/>
  <c r="F25"/>
  <c r="F24"/>
  <c r="F23"/>
  <c r="F22"/>
  <c r="F21"/>
  <c r="F20"/>
  <c r="F19"/>
  <c r="F18"/>
  <c r="F17"/>
  <c r="F16"/>
  <c r="D15"/>
  <c r="D28" s="1"/>
  <c r="F14"/>
  <c r="F13"/>
  <c r="F12"/>
  <c r="E15"/>
  <c r="E28" s="1"/>
  <c r="F10"/>
  <c r="F9"/>
  <c r="F8"/>
  <c r="F6"/>
  <c r="F5"/>
  <c r="AC73" i="4"/>
  <c r="AA74"/>
  <c r="Z74"/>
  <c r="Y74"/>
  <c r="X74"/>
  <c r="W74"/>
  <c r="V74"/>
  <c r="U74"/>
  <c r="T74"/>
  <c r="S74"/>
  <c r="R74"/>
  <c r="Q74"/>
  <c r="P74"/>
  <c r="M74"/>
  <c r="L74"/>
  <c r="K74"/>
  <c r="J74"/>
  <c r="I74"/>
  <c r="H74"/>
  <c r="G74"/>
  <c r="F74"/>
  <c r="E74"/>
  <c r="D74"/>
  <c r="C74"/>
  <c r="AC74"/>
  <c r="N73"/>
  <c r="O73" s="1"/>
  <c r="N72"/>
  <c r="AA33" i="1"/>
  <c r="AA5"/>
  <c r="AA8"/>
  <c r="AA10"/>
  <c r="AA28"/>
  <c r="G29"/>
  <c r="AA29" s="1"/>
  <c r="Z27"/>
  <c r="AA27" s="1"/>
  <c r="Z26"/>
  <c r="AA26" s="1"/>
  <c r="Z25"/>
  <c r="AA25" s="1"/>
  <c r="Z24"/>
  <c r="AA24" s="1"/>
  <c r="Z23"/>
  <c r="AA23" s="1"/>
  <c r="Z22"/>
  <c r="AA22" s="1"/>
  <c r="Z21"/>
  <c r="AA21" s="1"/>
  <c r="Z20"/>
  <c r="AA20" s="1"/>
  <c r="Z19"/>
  <c r="AA19" s="1"/>
  <c r="Z18"/>
  <c r="AA18" s="1"/>
  <c r="Z17"/>
  <c r="AA17" s="1"/>
  <c r="Z16"/>
  <c r="AA16" s="1"/>
  <c r="Z15"/>
  <c r="AA15" s="1"/>
  <c r="Z14"/>
  <c r="AA14" s="1"/>
  <c r="Z13"/>
  <c r="AA13" s="1"/>
  <c r="Z12"/>
  <c r="AA12" s="1"/>
  <c r="Z11"/>
  <c r="AA11" s="1"/>
  <c r="E17" i="6"/>
  <c r="G29"/>
  <c r="F35" i="2"/>
  <c r="F25"/>
  <c r="F26"/>
  <c r="F24"/>
  <c r="E11" i="6"/>
  <c r="E12"/>
  <c r="AA43" i="1" l="1"/>
  <c r="N74" i="4"/>
  <c r="F28" i="7"/>
  <c r="F15"/>
  <c r="F11"/>
  <c r="O72" i="4"/>
  <c r="O74" s="1"/>
  <c r="AA70"/>
  <c r="Z70"/>
  <c r="Y70"/>
  <c r="X70"/>
  <c r="W70"/>
  <c r="V70"/>
  <c r="U70"/>
  <c r="T70"/>
  <c r="S70"/>
  <c r="R70"/>
  <c r="Q70"/>
  <c r="M70"/>
  <c r="L70"/>
  <c r="K70"/>
  <c r="J70"/>
  <c r="I70"/>
  <c r="H70"/>
  <c r="G70"/>
  <c r="F70"/>
  <c r="E70"/>
  <c r="D70"/>
  <c r="C70"/>
  <c r="AC69"/>
  <c r="AC70" s="1"/>
  <c r="P70"/>
  <c r="N69"/>
  <c r="O69" s="1"/>
  <c r="AB69" s="1"/>
  <c r="N68"/>
  <c r="P65"/>
  <c r="E17" i="5"/>
  <c r="F41"/>
  <c r="F36" i="6"/>
  <c r="F26"/>
  <c r="F25"/>
  <c r="F24"/>
  <c r="F23"/>
  <c r="F22"/>
  <c r="F21"/>
  <c r="F20"/>
  <c r="F19"/>
  <c r="F18"/>
  <c r="F17"/>
  <c r="F16"/>
  <c r="E15"/>
  <c r="D15"/>
  <c r="D28" s="1"/>
  <c r="F14"/>
  <c r="F13"/>
  <c r="F12"/>
  <c r="F11"/>
  <c r="F10"/>
  <c r="F9"/>
  <c r="F8"/>
  <c r="F7"/>
  <c r="F6"/>
  <c r="F5"/>
  <c r="Z7" i="1"/>
  <c r="AA7" s="1"/>
  <c r="Z6"/>
  <c r="AA6" s="1"/>
  <c r="R9"/>
  <c r="Q9"/>
  <c r="G9"/>
  <c r="K9"/>
  <c r="L9"/>
  <c r="M9"/>
  <c r="N9"/>
  <c r="F14" i="5"/>
  <c r="F36"/>
  <c r="L66" i="4"/>
  <c r="E15" i="5"/>
  <c r="E28" s="1"/>
  <c r="D15"/>
  <c r="D28" s="1"/>
  <c r="AC65" i="4"/>
  <c r="Z9" i="1" l="1"/>
  <c r="AA9" s="1"/>
  <c r="AB74" i="4"/>
  <c r="N70"/>
  <c r="O68"/>
  <c r="O70" s="1"/>
  <c r="F28" i="5"/>
  <c r="G29" s="1"/>
  <c r="F15" i="6"/>
  <c r="F15" i="5"/>
  <c r="AB68" i="4" l="1"/>
  <c r="AB70" s="1"/>
  <c r="F6" i="5"/>
  <c r="F7"/>
  <c r="F8"/>
  <c r="F9"/>
  <c r="F10"/>
  <c r="F11"/>
  <c r="F12"/>
  <c r="F13"/>
  <c r="F16"/>
  <c r="F17"/>
  <c r="F18"/>
  <c r="F19"/>
  <c r="F20"/>
  <c r="F21"/>
  <c r="F22"/>
  <c r="F23"/>
  <c r="F24"/>
  <c r="F25"/>
  <c r="F26"/>
  <c r="F27"/>
  <c r="F5"/>
  <c r="AC66" i="4"/>
  <c r="AA66"/>
  <c r="Z66"/>
  <c r="Y66"/>
  <c r="X66"/>
  <c r="W66"/>
  <c r="V66"/>
  <c r="U66"/>
  <c r="T66"/>
  <c r="S66"/>
  <c r="R66"/>
  <c r="Q66"/>
  <c r="P66"/>
  <c r="M66"/>
  <c r="K66"/>
  <c r="J66"/>
  <c r="I66"/>
  <c r="H66"/>
  <c r="G66"/>
  <c r="F66"/>
  <c r="D66"/>
  <c r="C66"/>
  <c r="N65"/>
  <c r="E66"/>
  <c r="N64"/>
  <c r="Z4" i="1"/>
  <c r="AA4" s="1"/>
  <c r="N66" i="4" l="1"/>
  <c r="O65"/>
  <c r="AB65" s="1"/>
  <c r="O64"/>
  <c r="AA7"/>
  <c r="Z7"/>
  <c r="Y7"/>
  <c r="X7"/>
  <c r="W7"/>
  <c r="V7"/>
  <c r="U7"/>
  <c r="T7"/>
  <c r="S7"/>
  <c r="R7"/>
  <c r="Q7"/>
  <c r="P7"/>
  <c r="M7"/>
  <c r="K7"/>
  <c r="J7"/>
  <c r="I7"/>
  <c r="H7"/>
  <c r="G7"/>
  <c r="F7"/>
  <c r="D7"/>
  <c r="C7"/>
  <c r="AC7"/>
  <c r="E6"/>
  <c r="E7" s="1"/>
  <c r="N5"/>
  <c r="O5" s="1"/>
  <c r="O66" l="1"/>
  <c r="AB64"/>
  <c r="AB5"/>
  <c r="AB66"/>
  <c r="N6"/>
  <c r="O6" l="1"/>
  <c r="O7" s="1"/>
  <c r="N7"/>
  <c r="AA63"/>
  <c r="AB6" l="1"/>
  <c r="AB7" s="1"/>
  <c r="F27" i="6"/>
  <c r="E28"/>
  <c r="F28" s="1"/>
</calcChain>
</file>

<file path=xl/sharedStrings.xml><?xml version="1.0" encoding="utf-8"?>
<sst xmlns="http://schemas.openxmlformats.org/spreadsheetml/2006/main" count="722" uniqueCount="122">
  <si>
    <t>LMECTCS</t>
  </si>
  <si>
    <t>MONTHLY COLLECTION DETAILS FOR THE PERIOD 1.4.2013TO 31.03.2014</t>
  </si>
  <si>
    <t>SL</t>
  </si>
  <si>
    <t>EL</t>
  </si>
  <si>
    <t>EDL</t>
  </si>
  <si>
    <t>CL</t>
  </si>
  <si>
    <t>dueto</t>
  </si>
  <si>
    <t>HL</t>
  </si>
  <si>
    <t>Loan</t>
  </si>
  <si>
    <t>Principal</t>
  </si>
  <si>
    <t>Interest</t>
  </si>
  <si>
    <t>SUNDRY CR</t>
  </si>
  <si>
    <t>Total</t>
  </si>
  <si>
    <t>Due To lmw</t>
  </si>
  <si>
    <t>JL Int</t>
  </si>
  <si>
    <t>JL SUNDRY CR</t>
  </si>
  <si>
    <t>Thrift</t>
  </si>
  <si>
    <t xml:space="preserve">lmw td </t>
  </si>
  <si>
    <t>RD</t>
  </si>
  <si>
    <t>RD SUNDRY CR</t>
  </si>
  <si>
    <t xml:space="preserve"> SUNDRY CR Hl</t>
  </si>
  <si>
    <t>A/c</t>
  </si>
  <si>
    <t>ch amount</t>
  </si>
  <si>
    <t>Staff</t>
  </si>
  <si>
    <t>Worker</t>
  </si>
  <si>
    <t>total</t>
  </si>
  <si>
    <t>Lakshmi Machine Works Employees Cooperative Thrift and Credit Society Ltd No CC 2243</t>
  </si>
  <si>
    <t>Month &amp; Year</t>
  </si>
  <si>
    <t>S.No</t>
  </si>
  <si>
    <t>M. No</t>
  </si>
  <si>
    <t>Name</t>
  </si>
  <si>
    <t>T.No</t>
  </si>
  <si>
    <t>Amount</t>
  </si>
  <si>
    <t>SLI</t>
  </si>
  <si>
    <t>ELI</t>
  </si>
  <si>
    <t>EDLI</t>
  </si>
  <si>
    <t>CLI</t>
  </si>
  <si>
    <t>HLI</t>
  </si>
  <si>
    <t xml:space="preserve"> (JL) </t>
  </si>
  <si>
    <t>JLI</t>
  </si>
  <si>
    <t>jl int</t>
  </si>
  <si>
    <t>SUN CR</t>
  </si>
  <si>
    <t xml:space="preserve"> R SOWANDARAJ</t>
  </si>
  <si>
    <t>TOTAL</t>
  </si>
  <si>
    <t>TD  NOV 2013</t>
  </si>
  <si>
    <t xml:space="preserve">LOAN </t>
  </si>
  <si>
    <t>Thrift Deposit</t>
  </si>
  <si>
    <t>2014-2015 Account Closed Details (LMW COMPANY)</t>
  </si>
  <si>
    <t>Particulr</t>
  </si>
  <si>
    <t>APRIL-2014 COLLECTION DETAILS (LMW COMPANY)</t>
  </si>
  <si>
    <t>Dueto</t>
  </si>
  <si>
    <t>A/C SETTEL</t>
  </si>
  <si>
    <t>AS PER RT</t>
  </si>
  <si>
    <t>CH AMOUNT</t>
  </si>
  <si>
    <t>MAY -2014 COLLECTION DETAILS (LMW COMPANY)</t>
  </si>
  <si>
    <t>TD</t>
  </si>
  <si>
    <t>S R VIDYAPRAKASH</t>
  </si>
  <si>
    <t>KANNAN    P</t>
  </si>
  <si>
    <t>LIC</t>
  </si>
  <si>
    <t>M. SARAVANAN</t>
  </si>
  <si>
    <t>SUBRAMANIAM  A</t>
  </si>
  <si>
    <t>LOAN SUNDRY CR</t>
  </si>
  <si>
    <t>S.NO</t>
  </si>
  <si>
    <t>T.NO</t>
  </si>
  <si>
    <t>NAME</t>
  </si>
  <si>
    <t>M.NO</t>
  </si>
  <si>
    <t>AMOUNT</t>
  </si>
  <si>
    <t>JUNE -2014 COLLECTION DETAILS (LMW COMPANY)</t>
  </si>
  <si>
    <t xml:space="preserve"> JEWAL LOAN SUNDRY CR</t>
  </si>
  <si>
    <t>RAJENDARAN K</t>
  </si>
  <si>
    <t>27695-27705</t>
  </si>
  <si>
    <t>P.MURUGESAN</t>
  </si>
  <si>
    <t>HOUSING LOAN SUNDRY CR</t>
  </si>
  <si>
    <t>R. SIVANANDAM</t>
  </si>
  <si>
    <t xml:space="preserve"> SUNDRY CR HL</t>
  </si>
  <si>
    <t>VIVEKANANDAN    A</t>
  </si>
  <si>
    <t>Rt no</t>
  </si>
  <si>
    <t>JULY -2014 COLLECTION DETAILS (LMW COMPANY)</t>
  </si>
  <si>
    <t>S.THIRUMOORTHY</t>
  </si>
  <si>
    <t>AS PER RT 28/7/2014</t>
  </si>
  <si>
    <t>AUG -2014 COLLECTION DETAILS (LMW COMPANY)</t>
  </si>
  <si>
    <t>AS PER RT 12/8/14</t>
  </si>
  <si>
    <t>Date</t>
  </si>
  <si>
    <t>ARUCHAMY    A</t>
  </si>
  <si>
    <t>Dueby</t>
  </si>
  <si>
    <t xml:space="preserve">  lmw</t>
  </si>
  <si>
    <t>SEP -2014 COLLECTION DETAILS (LMW COMPANY)</t>
  </si>
  <si>
    <t xml:space="preserve"> S SHANMUGAM</t>
  </si>
  <si>
    <t>A. IRUDAYARAJ</t>
  </si>
  <si>
    <t>OCT -2014 COLLECTION DETAILS (LMW COMPANY)</t>
  </si>
  <si>
    <t>AS PER RT 12/10/14</t>
  </si>
  <si>
    <t>LMW</t>
  </si>
  <si>
    <t>K R KARTHIKEYAN</t>
  </si>
  <si>
    <t>S SUNDARAVADIVEL</t>
  </si>
  <si>
    <t>SENTHILKUMAR</t>
  </si>
  <si>
    <t>R.S.GOKULAKRISHNAN</t>
  </si>
  <si>
    <t>PARTHASARATHY R</t>
  </si>
  <si>
    <t>C.DEVARAJAN</t>
  </si>
  <si>
    <t>SASIDHARAN R</t>
  </si>
  <si>
    <t>R.KARTHIKEYAN</t>
  </si>
  <si>
    <t>SELVARAJ  J</t>
  </si>
  <si>
    <t>P.ANNADURAI</t>
  </si>
  <si>
    <t>AS PER RT 12/11/14</t>
  </si>
  <si>
    <t>VELUMANI  R</t>
  </si>
  <si>
    <t>P.S. PALANISAMY</t>
  </si>
  <si>
    <t>NOV -2014 COLLECTION DETAILS (LMW COMPANY)</t>
  </si>
  <si>
    <t>AS PER RT 12/12/14</t>
  </si>
  <si>
    <t>S.P.SIVASHANKAR</t>
  </si>
  <si>
    <t>Particular</t>
  </si>
  <si>
    <t>DEC -2014 COLLECTION DETAILS (LMW COMPANY CHEQUE)</t>
  </si>
  <si>
    <t>JAN - 2015 COLLECTION DETAILS (LMW COMPANY CHEQUE)</t>
  </si>
  <si>
    <t xml:space="preserve">AS PER RT </t>
  </si>
  <si>
    <t>SRINIVASAN S</t>
  </si>
  <si>
    <t>JEWAL LOAN SUN CR</t>
  </si>
  <si>
    <t>GANESAN B</t>
  </si>
  <si>
    <t>D SOUNDARARAJAN</t>
  </si>
  <si>
    <t>FEB - 2015 COLLECTION DETAILS (LMW COMPANY CHEQUE)</t>
  </si>
  <si>
    <t>S SENTHILKUMAR</t>
  </si>
  <si>
    <t>MARCH - 2015 COLLECTION DETAILS (LMW COMPANY CHEQUE)</t>
  </si>
  <si>
    <t>1729- 1730</t>
  </si>
  <si>
    <t>PARTHIPAN</t>
  </si>
  <si>
    <t>P SIVAKUMAR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</si>
</sst>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Arial"/>
      <family val="2"/>
    </font>
    <font>
      <sz val="11"/>
      <name val="Book Antiqua"/>
      <family val="1"/>
    </font>
    <font>
      <sz val="11"/>
      <color indexed="8"/>
      <name val="Calibri"/>
      <family val="2"/>
    </font>
    <font>
      <sz val="16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Book Antiqua"/>
      <family val="1"/>
    </font>
    <font>
      <sz val="9"/>
      <name val="Book Antiqua"/>
      <family val="1"/>
    </font>
    <font>
      <sz val="14"/>
      <color indexed="8"/>
      <name val="Calibri"/>
      <family val="2"/>
    </font>
    <font>
      <sz val="9"/>
      <color indexed="8"/>
      <name val="Times New Roman"/>
      <family val="1"/>
    </font>
    <font>
      <sz val="8"/>
      <name val="Times New Roman"/>
      <family val="1"/>
    </font>
    <font>
      <sz val="11"/>
      <color rgb="FFFF0000"/>
      <name val="Book Antiqu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>
      <alignment vertical="center"/>
    </xf>
  </cellStyleXfs>
  <cellXfs count="113">
    <xf numFmtId="0" fontId="0" fillId="0" borderId="0" xfId="0"/>
    <xf numFmtId="0" fontId="5" fillId="0" borderId="0" xfId="2" applyFont="1"/>
    <xf numFmtId="0" fontId="6" fillId="0" borderId="2" xfId="2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2" fontId="7" fillId="0" borderId="2" xfId="2" applyNumberFormat="1" applyFont="1" applyBorder="1"/>
    <xf numFmtId="0" fontId="5" fillId="0" borderId="2" xfId="2" applyFont="1" applyBorder="1"/>
    <xf numFmtId="0" fontId="7" fillId="0" borderId="2" xfId="2" applyFont="1" applyBorder="1" applyAlignment="1">
      <alignment horizontal="center" vertical="center" wrapText="1"/>
    </xf>
    <xf numFmtId="2" fontId="7" fillId="0" borderId="2" xfId="2" applyNumberFormat="1" applyFont="1" applyBorder="1" applyAlignment="1">
      <alignment horizontal="center" vertical="center" wrapText="1"/>
    </xf>
    <xf numFmtId="2" fontId="6" fillId="0" borderId="2" xfId="2" applyNumberFormat="1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17" fontId="7" fillId="0" borderId="2" xfId="2" applyNumberFormat="1" applyFont="1" applyBorder="1"/>
    <xf numFmtId="0" fontId="7" fillId="0" borderId="2" xfId="2" applyFont="1" applyBorder="1"/>
    <xf numFmtId="39" fontId="1" fillId="0" borderId="2" xfId="1" applyNumberFormat="1" applyFont="1" applyBorder="1"/>
    <xf numFmtId="39" fontId="7" fillId="0" borderId="2" xfId="1" applyNumberFormat="1" applyFont="1" applyBorder="1" applyAlignment="1">
      <alignment horizontal="center" vertical="center" wrapText="1"/>
    </xf>
    <xf numFmtId="39" fontId="6" fillId="0" borderId="2" xfId="1" applyNumberFormat="1" applyFont="1" applyBorder="1" applyAlignment="1">
      <alignment horizontal="center" vertical="center"/>
    </xf>
    <xf numFmtId="39" fontId="0" fillId="0" borderId="2" xfId="1" applyNumberFormat="1" applyFont="1" applyBorder="1"/>
    <xf numFmtId="0" fontId="8" fillId="0" borderId="2" xfId="2" applyFont="1" applyBorder="1" applyAlignment="1">
      <alignment horizontal="center" vertical="center" wrapText="1"/>
    </xf>
    <xf numFmtId="39" fontId="8" fillId="0" borderId="2" xfId="1" applyNumberFormat="1" applyFont="1" applyBorder="1" applyAlignment="1">
      <alignment horizontal="center" vertical="center" wrapText="1"/>
    </xf>
    <xf numFmtId="39" fontId="7" fillId="0" borderId="2" xfId="1" applyNumberFormat="1" applyFont="1" applyBorder="1"/>
    <xf numFmtId="39" fontId="1" fillId="0" borderId="2" xfId="0" applyNumberFormat="1" applyFont="1" applyBorder="1"/>
    <xf numFmtId="0" fontId="9" fillId="0" borderId="0" xfId="2" applyFont="1" applyAlignment="1">
      <alignment horizontal="center" vertical="center" wrapText="1"/>
    </xf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39" fontId="10" fillId="0" borderId="2" xfId="1" applyNumberFormat="1" applyFont="1" applyFill="1" applyBorder="1" applyAlignment="1">
      <alignment vertical="center"/>
    </xf>
    <xf numFmtId="39" fontId="1" fillId="0" borderId="0" xfId="0" applyNumberFormat="1" applyFont="1"/>
    <xf numFmtId="39" fontId="1" fillId="0" borderId="3" xfId="1" applyNumberFormat="1" applyFont="1" applyBorder="1"/>
    <xf numFmtId="39" fontId="1" fillId="0" borderId="0" xfId="1" applyNumberFormat="1" applyFont="1" applyBorder="1"/>
    <xf numFmtId="0" fontId="6" fillId="0" borderId="2" xfId="2" applyFont="1" applyBorder="1" applyAlignment="1">
      <alignment horizontal="center"/>
    </xf>
    <xf numFmtId="0" fontId="10" fillId="0" borderId="2" xfId="0" applyFont="1" applyBorder="1" applyAlignment="1">
      <alignment vertical="center"/>
    </xf>
    <xf numFmtId="39" fontId="7" fillId="0" borderId="0" xfId="1" applyNumberFormat="1" applyFont="1" applyBorder="1" applyAlignment="1">
      <alignment horizontal="center" vertical="center" wrapText="1"/>
    </xf>
    <xf numFmtId="0" fontId="3" fillId="0" borderId="0" xfId="2"/>
    <xf numFmtId="0" fontId="3" fillId="0" borderId="0" xfId="2" applyAlignment="1">
      <alignment horizontal="center" vertical="center" wrapText="1"/>
    </xf>
    <xf numFmtId="17" fontId="3" fillId="0" borderId="2" xfId="2" applyNumberFormat="1" applyBorder="1" applyAlignment="1">
      <alignment horizontal="center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top" wrapText="1"/>
    </xf>
    <xf numFmtId="0" fontId="13" fillId="0" borderId="2" xfId="2" applyFont="1" applyBorder="1"/>
    <xf numFmtId="2" fontId="0" fillId="0" borderId="0" xfId="0" applyNumberFormat="1"/>
    <xf numFmtId="0" fontId="12" fillId="0" borderId="0" xfId="2" applyFont="1" applyAlignment="1"/>
    <xf numFmtId="0" fontId="0" fillId="0" borderId="2" xfId="0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15" fillId="0" borderId="0" xfId="0" applyFont="1"/>
    <xf numFmtId="0" fontId="15" fillId="0" borderId="2" xfId="0" applyFont="1" applyBorder="1"/>
    <xf numFmtId="2" fontId="15" fillId="0" borderId="2" xfId="0" applyNumberFormat="1" applyFont="1" applyBorder="1"/>
    <xf numFmtId="0" fontId="16" fillId="0" borderId="2" xfId="0" applyFont="1" applyBorder="1"/>
    <xf numFmtId="0" fontId="16" fillId="0" borderId="2" xfId="0" applyFont="1" applyBorder="1" applyAlignment="1">
      <alignment horizontal="center" vertical="center"/>
    </xf>
    <xf numFmtId="0" fontId="2" fillId="0" borderId="0" xfId="0" applyFont="1"/>
    <xf numFmtId="2" fontId="6" fillId="0" borderId="2" xfId="2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2" fontId="16" fillId="0" borderId="2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2" fontId="10" fillId="0" borderId="0" xfId="0" applyNumberFormat="1" applyFont="1" applyBorder="1" applyAlignment="1">
      <alignment vertical="center"/>
    </xf>
    <xf numFmtId="0" fontId="17" fillId="0" borderId="2" xfId="5" applyFont="1" applyFill="1" applyBorder="1" applyAlignment="1">
      <alignment horizontal="center" vertical="center"/>
    </xf>
    <xf numFmtId="0" fontId="18" fillId="0" borderId="2" xfId="5" applyFont="1" applyFill="1" applyBorder="1" applyAlignment="1">
      <alignment vertical="center"/>
    </xf>
    <xf numFmtId="0" fontId="10" fillId="0" borderId="2" xfId="5" applyFont="1" applyFill="1" applyBorder="1" applyAlignment="1">
      <alignment horizontal="center" vertical="center"/>
    </xf>
    <xf numFmtId="2" fontId="10" fillId="0" borderId="2" xfId="5" applyNumberFormat="1" applyFont="1" applyFill="1" applyBorder="1" applyAlignment="1">
      <alignment vertical="center"/>
    </xf>
    <xf numFmtId="2" fontId="10" fillId="0" borderId="0" xfId="5" applyNumberFormat="1" applyFont="1" applyFill="1" applyBorder="1" applyAlignment="1">
      <alignment vertical="center"/>
    </xf>
    <xf numFmtId="1" fontId="10" fillId="0" borderId="2" xfId="5" applyNumberFormat="1" applyFont="1" applyFill="1" applyBorder="1" applyAlignment="1">
      <alignment vertical="center"/>
    </xf>
    <xf numFmtId="0" fontId="0" fillId="0" borderId="0" xfId="0" applyFill="1"/>
    <xf numFmtId="2" fontId="0" fillId="0" borderId="2" xfId="0" applyNumberFormat="1" applyBorder="1"/>
    <xf numFmtId="0" fontId="15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Fill="1" applyBorder="1" applyAlignment="1">
      <alignment horizontal="center"/>
    </xf>
    <xf numFmtId="39" fontId="10" fillId="0" borderId="2" xfId="1" applyNumberFormat="1" applyFont="1" applyBorder="1" applyAlignment="1">
      <alignment horizontal="right" vertical="center" wrapText="1"/>
    </xf>
    <xf numFmtId="2" fontId="10" fillId="0" borderId="2" xfId="0" applyNumberFormat="1" applyFont="1" applyBorder="1" applyAlignment="1">
      <alignment vertical="center"/>
    </xf>
    <xf numFmtId="2" fontId="16" fillId="0" borderId="2" xfId="0" applyNumberFormat="1" applyFont="1" applyBorder="1" applyAlignment="1">
      <alignment horizontal="center" vertical="center"/>
    </xf>
    <xf numFmtId="0" fontId="13" fillId="0" borderId="2" xfId="2" applyFont="1" applyBorder="1" applyAlignment="1">
      <alignment horizontal="center"/>
    </xf>
    <xf numFmtId="0" fontId="10" fillId="0" borderId="0" xfId="5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right" vertical="center"/>
    </xf>
    <xf numFmtId="0" fontId="10" fillId="0" borderId="0" xfId="0" applyFont="1" applyFill="1" applyBorder="1" applyAlignment="1">
      <alignment vertical="center"/>
    </xf>
    <xf numFmtId="0" fontId="19" fillId="0" borderId="0" xfId="0" applyFont="1" applyBorder="1"/>
    <xf numFmtId="0" fontId="15" fillId="0" borderId="0" xfId="0" applyFont="1" applyBorder="1" applyAlignment="1">
      <alignment horizontal="right" vertical="center"/>
    </xf>
    <xf numFmtId="0" fontId="20" fillId="0" borderId="2" xfId="0" applyFont="1" applyBorder="1"/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4" fontId="0" fillId="0" borderId="2" xfId="0" applyNumberFormat="1" applyBorder="1"/>
    <xf numFmtId="17" fontId="0" fillId="0" borderId="2" xfId="0" applyNumberFormat="1" applyBorder="1"/>
    <xf numFmtId="14" fontId="15" fillId="0" borderId="0" xfId="0" applyNumberFormat="1" applyFont="1" applyAlignment="1">
      <alignment horizontal="right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21" fillId="0" borderId="2" xfId="5" applyFont="1" applyBorder="1"/>
    <xf numFmtId="0" fontId="15" fillId="0" borderId="2" xfId="0" applyFont="1" applyBorder="1" applyAlignment="1">
      <alignment horizontal="center" vertical="center"/>
    </xf>
    <xf numFmtId="1" fontId="17" fillId="0" borderId="2" xfId="0" applyNumberFormat="1" applyFont="1" applyFill="1" applyBorder="1" applyAlignment="1">
      <alignment vertical="center"/>
    </xf>
    <xf numFmtId="0" fontId="10" fillId="0" borderId="2" xfId="5" applyFont="1" applyFill="1" applyBorder="1" applyAlignment="1">
      <alignment vertical="center"/>
    </xf>
    <xf numFmtId="0" fontId="22" fillId="0" borderId="2" xfId="5" applyFont="1" applyFill="1" applyBorder="1" applyAlignment="1">
      <alignment vertical="center"/>
    </xf>
    <xf numFmtId="1" fontId="10" fillId="0" borderId="2" xfId="5" applyNumberFormat="1" applyFont="1" applyFill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vertical="center"/>
    </xf>
    <xf numFmtId="0" fontId="7" fillId="0" borderId="2" xfId="5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3" fillId="0" borderId="2" xfId="2" applyBorder="1" applyAlignment="1">
      <alignment horizontal="center" vertical="center" wrapText="1"/>
    </xf>
    <xf numFmtId="0" fontId="0" fillId="0" borderId="2" xfId="0" applyFill="1" applyBorder="1"/>
    <xf numFmtId="3" fontId="0" fillId="0" borderId="2" xfId="0" applyNumberFormat="1" applyBorder="1" applyAlignment="1">
      <alignment wrapText="1"/>
    </xf>
    <xf numFmtId="0" fontId="12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1" xfId="2" applyFont="1" applyBorder="1" applyAlignment="1">
      <alignment horizontal="center"/>
    </xf>
    <xf numFmtId="2" fontId="6" fillId="0" borderId="2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12" fillId="0" borderId="0" xfId="2" applyFont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5"/>
    <cellStyle name="Normal 3" xfId="6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46"/>
  <sheetViews>
    <sheetView topLeftCell="A16" workbookViewId="0">
      <selection activeCell="K24" sqref="K24"/>
    </sheetView>
  </sheetViews>
  <sheetFormatPr defaultRowHeight="15"/>
  <cols>
    <col min="1" max="1" width="2.85546875" customWidth="1"/>
    <col min="2" max="2" width="14.85546875" style="48" customWidth="1"/>
    <col min="3" max="3" width="17.28515625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  <col min="9" max="9" width="13.7109375" bestFit="1" customWidth="1"/>
    <col min="13" max="13" width="13.7109375" bestFit="1" customWidth="1"/>
  </cols>
  <sheetData>
    <row r="1" spans="2:21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2:21" ht="48.75" customHeight="1">
      <c r="B2" s="106" t="s">
        <v>118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2:21" s="43" customFormat="1" ht="20.100000000000001" customHeight="1">
      <c r="B3" s="47" t="s">
        <v>45</v>
      </c>
      <c r="C3" s="47" t="s">
        <v>108</v>
      </c>
      <c r="D3" s="71" t="s">
        <v>23</v>
      </c>
      <c r="E3" s="71" t="s">
        <v>24</v>
      </c>
      <c r="F3" s="71" t="s">
        <v>43</v>
      </c>
    </row>
    <row r="4" spans="2:21" s="43" customFormat="1" ht="20.100000000000001" customHeight="1">
      <c r="B4" s="46"/>
      <c r="C4" s="44"/>
      <c r="D4" s="45"/>
      <c r="E4" s="45"/>
      <c r="F4" s="45"/>
    </row>
    <row r="5" spans="2:21" s="51" customFormat="1" ht="21" customHeight="1">
      <c r="B5" s="53" t="s">
        <v>2</v>
      </c>
      <c r="C5" s="54" t="s">
        <v>9</v>
      </c>
      <c r="D5" s="70">
        <v>796350</v>
      </c>
      <c r="E5" s="61">
        <v>1676530</v>
      </c>
      <c r="F5" s="50">
        <f t="shared" ref="F5:F12" si="0">+E5+D5</f>
        <v>2472880</v>
      </c>
    </row>
    <row r="6" spans="2:21" s="51" customFormat="1" ht="21" customHeight="1">
      <c r="B6" s="53"/>
      <c r="C6" s="54" t="s">
        <v>10</v>
      </c>
      <c r="D6" s="70">
        <v>346966</v>
      </c>
      <c r="E6" s="61">
        <v>790434.36</v>
      </c>
      <c r="F6" s="50">
        <f t="shared" si="0"/>
        <v>1137400.3599999999</v>
      </c>
    </row>
    <row r="7" spans="2:21" s="51" customFormat="1" ht="21" customHeight="1">
      <c r="B7" s="53" t="s">
        <v>3</v>
      </c>
      <c r="C7" s="54" t="s">
        <v>9</v>
      </c>
      <c r="D7" s="70">
        <v>92000</v>
      </c>
      <c r="E7" s="61">
        <v>357000</v>
      </c>
      <c r="F7" s="50">
        <f t="shared" si="0"/>
        <v>449000</v>
      </c>
    </row>
    <row r="8" spans="2:21" s="51" customFormat="1" ht="21" customHeight="1">
      <c r="B8" s="53"/>
      <c r="C8" s="54" t="s">
        <v>10</v>
      </c>
      <c r="D8" s="70">
        <v>8391</v>
      </c>
      <c r="E8" s="61">
        <v>35603</v>
      </c>
      <c r="F8" s="50">
        <f t="shared" si="0"/>
        <v>43994</v>
      </c>
    </row>
    <row r="9" spans="2:21" s="51" customFormat="1" ht="21" customHeight="1">
      <c r="B9" s="53" t="s">
        <v>4</v>
      </c>
      <c r="C9" s="54" t="s">
        <v>9</v>
      </c>
      <c r="D9" s="70">
        <v>7100</v>
      </c>
      <c r="E9" s="61">
        <v>30705</v>
      </c>
      <c r="F9" s="50">
        <f t="shared" si="0"/>
        <v>37805</v>
      </c>
    </row>
    <row r="10" spans="2:21" s="51" customFormat="1" ht="21" customHeight="1">
      <c r="B10" s="53"/>
      <c r="C10" s="54" t="s">
        <v>10</v>
      </c>
      <c r="D10" s="70">
        <v>1805</v>
      </c>
      <c r="E10" s="61">
        <v>9915</v>
      </c>
      <c r="F10" s="50">
        <f t="shared" si="0"/>
        <v>11720</v>
      </c>
    </row>
    <row r="11" spans="2:21" s="51" customFormat="1" ht="21" customHeight="1">
      <c r="B11" s="53" t="s">
        <v>5</v>
      </c>
      <c r="C11" s="54" t="s">
        <v>9</v>
      </c>
      <c r="D11" s="70">
        <v>4460</v>
      </c>
      <c r="E11" s="61">
        <v>35710</v>
      </c>
      <c r="F11" s="50">
        <f t="shared" si="0"/>
        <v>40170</v>
      </c>
    </row>
    <row r="12" spans="2:21" s="51" customFormat="1" ht="21" customHeight="1">
      <c r="B12" s="53"/>
      <c r="C12" s="54" t="s">
        <v>10</v>
      </c>
      <c r="D12" s="70">
        <v>157</v>
      </c>
      <c r="E12" s="61">
        <v>1007</v>
      </c>
      <c r="F12" s="50">
        <f t="shared" si="0"/>
        <v>1164</v>
      </c>
      <c r="M12" s="50">
        <v>1237788.94</v>
      </c>
    </row>
    <row r="13" spans="2:21" s="51" customFormat="1" ht="21" customHeight="1">
      <c r="B13" s="53"/>
      <c r="C13" s="54" t="s">
        <v>11</v>
      </c>
      <c r="D13" s="50"/>
      <c r="E13" s="69"/>
      <c r="F13" s="50">
        <f>+E13+D13</f>
        <v>0</v>
      </c>
      <c r="M13" s="69">
        <v>3011412.29</v>
      </c>
    </row>
    <row r="14" spans="2:21" s="51" customFormat="1" ht="21" customHeight="1">
      <c r="B14" s="53"/>
      <c r="C14" s="54" t="s">
        <v>58</v>
      </c>
      <c r="D14" s="50"/>
      <c r="E14" s="61"/>
      <c r="F14" s="50"/>
      <c r="I14" s="50">
        <v>1262066</v>
      </c>
      <c r="L14" s="74"/>
    </row>
    <row r="15" spans="2:21" s="51" customFormat="1" ht="21" customHeight="1">
      <c r="B15" s="53" t="s">
        <v>45</v>
      </c>
      <c r="C15" s="47" t="s">
        <v>12</v>
      </c>
      <c r="D15" s="52">
        <f>SUM(D5:D14)</f>
        <v>1257229</v>
      </c>
      <c r="E15" s="52">
        <f t="shared" ref="E15" si="1">SUM(E5:E14)</f>
        <v>2936904.36</v>
      </c>
      <c r="F15" s="52">
        <f>SUM(F4:F14)</f>
        <v>4194133.36</v>
      </c>
      <c r="I15" s="69">
        <v>3072073</v>
      </c>
    </row>
    <row r="16" spans="2:21" s="51" customFormat="1" ht="21" customHeight="1">
      <c r="B16" s="53" t="s">
        <v>84</v>
      </c>
      <c r="C16" s="54" t="s">
        <v>85</v>
      </c>
      <c r="D16" s="50"/>
      <c r="E16" s="52"/>
      <c r="F16" s="50">
        <f t="shared" ref="F16:F27" si="2">SUM(D16:E16)</f>
        <v>0</v>
      </c>
    </row>
    <row r="17" spans="2:9" s="51" customFormat="1" ht="21" customHeight="1">
      <c r="B17" s="53"/>
      <c r="C17" s="54" t="s">
        <v>14</v>
      </c>
      <c r="D17" s="50">
        <v>64444</v>
      </c>
      <c r="E17" s="50">
        <v>340456.72</v>
      </c>
      <c r="F17" s="50">
        <f t="shared" si="2"/>
        <v>404900.72</v>
      </c>
    </row>
    <row r="18" spans="2:9" s="51" customFormat="1" ht="21" customHeight="1">
      <c r="B18" s="53"/>
      <c r="C18" s="54" t="s">
        <v>15</v>
      </c>
      <c r="D18" s="50"/>
      <c r="E18" s="50"/>
      <c r="F18" s="50">
        <f t="shared" si="2"/>
        <v>0</v>
      </c>
    </row>
    <row r="19" spans="2:9" s="51" customFormat="1" ht="21" customHeight="1">
      <c r="B19" s="53" t="s">
        <v>55</v>
      </c>
      <c r="C19" s="54" t="s">
        <v>46</v>
      </c>
      <c r="D19" s="50">
        <v>395000</v>
      </c>
      <c r="E19" s="50">
        <v>742000</v>
      </c>
      <c r="F19" s="50">
        <f t="shared" si="2"/>
        <v>1137000</v>
      </c>
    </row>
    <row r="20" spans="2:9" s="51" customFormat="1" ht="21" customHeight="1">
      <c r="B20" s="53" t="s">
        <v>50</v>
      </c>
      <c r="C20" s="54" t="s">
        <v>91</v>
      </c>
      <c r="D20" s="50"/>
      <c r="E20" s="50"/>
      <c r="F20" s="50">
        <f t="shared" si="2"/>
        <v>0</v>
      </c>
    </row>
    <row r="21" spans="2:9" s="51" customFormat="1" ht="21" customHeight="1">
      <c r="B21" s="53" t="s">
        <v>18</v>
      </c>
      <c r="C21" s="54" t="s">
        <v>18</v>
      </c>
      <c r="D21" s="50">
        <v>10700</v>
      </c>
      <c r="E21" s="50"/>
      <c r="F21" s="50">
        <f t="shared" si="2"/>
        <v>10700</v>
      </c>
    </row>
    <row r="22" spans="2:9" s="51" customFormat="1" ht="21" customHeight="1">
      <c r="B22" s="53"/>
      <c r="C22" s="54" t="s">
        <v>19</v>
      </c>
      <c r="D22" s="50"/>
      <c r="E22" s="50"/>
      <c r="F22" s="50">
        <f t="shared" si="2"/>
        <v>0</v>
      </c>
    </row>
    <row r="23" spans="2:9" s="51" customFormat="1" ht="21" customHeight="1">
      <c r="B23" s="53" t="s">
        <v>7</v>
      </c>
      <c r="C23" s="54" t="s">
        <v>7</v>
      </c>
      <c r="D23" s="50"/>
      <c r="E23" s="50"/>
      <c r="F23" s="50">
        <f t="shared" si="2"/>
        <v>0</v>
      </c>
    </row>
    <row r="24" spans="2:9" s="51" customFormat="1" ht="21" customHeight="1">
      <c r="B24" s="53"/>
      <c r="C24" s="54" t="s">
        <v>9</v>
      </c>
      <c r="D24" s="50"/>
      <c r="E24" s="50">
        <v>60408</v>
      </c>
      <c r="F24" s="50">
        <f t="shared" si="2"/>
        <v>60408</v>
      </c>
    </row>
    <row r="25" spans="2:9" s="51" customFormat="1" ht="21" customHeight="1">
      <c r="B25" s="53"/>
      <c r="C25" s="54" t="s">
        <v>10</v>
      </c>
      <c r="D25" s="50"/>
      <c r="E25" s="50">
        <v>18333</v>
      </c>
      <c r="F25" s="50">
        <f t="shared" si="2"/>
        <v>18333</v>
      </c>
    </row>
    <row r="26" spans="2:9" s="51" customFormat="1" ht="21" customHeight="1">
      <c r="B26" s="53"/>
      <c r="C26" s="54" t="s">
        <v>74</v>
      </c>
      <c r="D26" s="50"/>
      <c r="E26" s="50"/>
      <c r="F26" s="50">
        <f t="shared" si="2"/>
        <v>0</v>
      </c>
    </row>
    <row r="27" spans="2:9" s="51" customFormat="1" ht="35.25" customHeight="1">
      <c r="B27" s="53" t="s">
        <v>51</v>
      </c>
      <c r="C27" s="85" t="s">
        <v>111</v>
      </c>
      <c r="D27" s="50"/>
      <c r="E27" s="50">
        <v>1495410</v>
      </c>
      <c r="F27" s="50">
        <f t="shared" si="2"/>
        <v>1495410</v>
      </c>
    </row>
    <row r="28" spans="2:9" s="51" customFormat="1" ht="21" customHeight="1">
      <c r="B28" s="53"/>
      <c r="C28" s="54" t="s">
        <v>12</v>
      </c>
      <c r="D28" s="52">
        <f>SUM(D15:D27)</f>
        <v>1727373</v>
      </c>
      <c r="E28" s="52">
        <f>SUM(E15:E27)</f>
        <v>5593512.0800000001</v>
      </c>
      <c r="F28" s="52">
        <f>SUM(D28:E28)</f>
        <v>7320885.0800000001</v>
      </c>
    </row>
    <row r="29" spans="2:9" s="51" customFormat="1" ht="21" customHeight="1">
      <c r="B29" s="53"/>
      <c r="C29" s="54" t="s">
        <v>53</v>
      </c>
      <c r="D29" s="52"/>
      <c r="E29" s="52"/>
      <c r="F29" s="52">
        <v>7320885.0800000001</v>
      </c>
      <c r="G29" s="74"/>
    </row>
    <row r="30" spans="2:9">
      <c r="B30" s="67"/>
      <c r="C30" s="24"/>
      <c r="D30" s="65"/>
      <c r="E30" s="65"/>
      <c r="F30" s="65">
        <f>+F29-F28</f>
        <v>0</v>
      </c>
    </row>
    <row r="31" spans="2:9">
      <c r="B31" s="107" t="s">
        <v>68</v>
      </c>
      <c r="C31" s="107"/>
      <c r="D31" s="107"/>
      <c r="E31" s="107"/>
      <c r="F31" s="107"/>
    </row>
    <row r="32" spans="2:9">
      <c r="B32" s="101" t="s">
        <v>62</v>
      </c>
      <c r="C32" s="101" t="s">
        <v>63</v>
      </c>
      <c r="D32" s="101" t="s">
        <v>64</v>
      </c>
      <c r="E32" s="101" t="s">
        <v>65</v>
      </c>
      <c r="F32" s="101" t="s">
        <v>66</v>
      </c>
      <c r="I32" s="51"/>
    </row>
    <row r="33" spans="2:9" ht="16.5">
      <c r="B33" s="101"/>
      <c r="C33" s="58"/>
      <c r="D33" s="59"/>
      <c r="E33" s="58"/>
      <c r="F33" s="61"/>
      <c r="I33" s="51"/>
    </row>
    <row r="34" spans="2:9" ht="16.5" hidden="1">
      <c r="B34" s="101">
        <v>2</v>
      </c>
      <c r="C34" s="58"/>
      <c r="D34" s="59"/>
      <c r="E34" s="58"/>
      <c r="F34" s="61"/>
      <c r="I34" s="51"/>
    </row>
    <row r="35" spans="2:9" ht="16.5" hidden="1">
      <c r="B35" s="101">
        <v>3</v>
      </c>
      <c r="C35" s="58"/>
      <c r="D35" s="88"/>
      <c r="E35" s="58"/>
      <c r="F35" s="61"/>
      <c r="I35" s="51"/>
    </row>
    <row r="36" spans="2:9" ht="16.5" hidden="1">
      <c r="B36" s="101"/>
      <c r="C36" s="98"/>
      <c r="D36" s="59"/>
      <c r="E36" s="58"/>
      <c r="F36" s="92"/>
      <c r="I36" s="51"/>
    </row>
    <row r="37" spans="2:9" ht="16.5" hidden="1">
      <c r="B37" s="101"/>
      <c r="C37" s="58"/>
      <c r="D37" s="59"/>
      <c r="E37" s="58"/>
      <c r="F37" s="91"/>
      <c r="I37" s="51"/>
    </row>
    <row r="38" spans="2:9" ht="16.5" hidden="1">
      <c r="B38" s="101"/>
      <c r="C38" s="58"/>
      <c r="D38" s="59"/>
      <c r="E38" s="58"/>
      <c r="F38" s="91"/>
      <c r="I38" s="51"/>
    </row>
    <row r="39" spans="2:9" ht="16.5" hidden="1">
      <c r="B39" s="101"/>
      <c r="C39" s="58"/>
      <c r="D39" s="59"/>
      <c r="E39" s="58"/>
      <c r="F39" s="92"/>
      <c r="I39" s="51"/>
    </row>
    <row r="40" spans="2:9" ht="16.5" hidden="1">
      <c r="B40" s="101"/>
      <c r="C40" s="58"/>
      <c r="D40" s="59"/>
      <c r="E40" s="58"/>
      <c r="F40" s="91"/>
      <c r="I40" s="51"/>
    </row>
    <row r="41" spans="2:9" ht="16.5" hidden="1">
      <c r="B41" s="101"/>
      <c r="C41" s="58"/>
      <c r="D41" s="59"/>
      <c r="E41" s="58"/>
      <c r="F41" s="93"/>
      <c r="I41" s="51"/>
    </row>
    <row r="42" spans="2:9" s="64" customFormat="1" ht="16.5" hidden="1">
      <c r="B42" s="68"/>
      <c r="C42" s="58"/>
      <c r="D42" s="24"/>
      <c r="E42" s="60"/>
      <c r="F42" s="61"/>
    </row>
    <row r="43" spans="2:9" s="64" customFormat="1" ht="16.5" hidden="1">
      <c r="B43" s="68"/>
      <c r="C43" s="58"/>
      <c r="D43" s="88"/>
      <c r="E43" s="60"/>
      <c r="F43" s="63"/>
    </row>
    <row r="44" spans="2:9" hidden="1">
      <c r="B44" s="67"/>
      <c r="C44" s="24"/>
      <c r="D44" s="65"/>
      <c r="E44" s="65"/>
      <c r="F44" s="65"/>
    </row>
    <row r="45" spans="2:9">
      <c r="B45" s="67"/>
      <c r="C45" s="24"/>
      <c r="D45" s="65"/>
      <c r="E45" s="65"/>
      <c r="F45" s="65"/>
    </row>
    <row r="46" spans="2:9">
      <c r="B46" s="67"/>
      <c r="C46" s="24" t="s">
        <v>43</v>
      </c>
      <c r="D46" s="65"/>
      <c r="E46" s="65"/>
      <c r="F46" s="65">
        <f>SUM(F33:F44)</f>
        <v>0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W36"/>
  <sheetViews>
    <sheetView topLeftCell="A25" workbookViewId="0">
      <selection activeCell="H27" sqref="H27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1.28515625" bestFit="1" customWidth="1"/>
    <col min="9" max="9" width="11.85546875" bestFit="1" customWidth="1"/>
  </cols>
  <sheetData>
    <row r="1" spans="2:23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106" t="s">
        <v>67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s="43" customFormat="1" ht="20.100000000000001" customHeight="1">
      <c r="B3" s="47" t="s">
        <v>45</v>
      </c>
      <c r="C3" s="47" t="s">
        <v>48</v>
      </c>
      <c r="D3" s="71" t="s">
        <v>23</v>
      </c>
      <c r="E3" s="71" t="s">
        <v>24</v>
      </c>
      <c r="F3" s="71" t="s">
        <v>43</v>
      </c>
    </row>
    <row r="4" spans="2:23" s="43" customFormat="1" ht="20.100000000000001" customHeight="1">
      <c r="B4" s="46"/>
      <c r="C4" s="44"/>
      <c r="D4" s="45"/>
      <c r="E4" s="45"/>
      <c r="F4" s="45"/>
    </row>
    <row r="5" spans="2:23" s="51" customFormat="1" ht="24.95" customHeight="1">
      <c r="B5" s="53" t="s">
        <v>2</v>
      </c>
      <c r="C5" s="54" t="s">
        <v>9</v>
      </c>
      <c r="D5" s="70">
        <v>684250</v>
      </c>
      <c r="E5" s="61">
        <v>1702248</v>
      </c>
      <c r="F5" s="50">
        <f>SUM(D5:E5)</f>
        <v>2386498</v>
      </c>
      <c r="G5" s="51">
        <v>1183789</v>
      </c>
      <c r="H5" s="51">
        <v>684250</v>
      </c>
      <c r="I5" s="75">
        <v>306885</v>
      </c>
      <c r="J5" s="51">
        <v>115000</v>
      </c>
      <c r="K5" s="51">
        <v>10297</v>
      </c>
      <c r="L5" s="51">
        <v>27100</v>
      </c>
      <c r="M5" s="51">
        <v>5563</v>
      </c>
      <c r="N5" s="51">
        <v>11790</v>
      </c>
      <c r="O5" s="51">
        <v>1229</v>
      </c>
      <c r="P5" s="51">
        <v>21675</v>
      </c>
    </row>
    <row r="6" spans="2:23" s="51" customFormat="1" ht="24.95" customHeight="1">
      <c r="B6" s="53"/>
      <c r="C6" s="54" t="s">
        <v>10</v>
      </c>
      <c r="D6" s="70">
        <v>306885</v>
      </c>
      <c r="E6" s="61">
        <v>850528.27</v>
      </c>
      <c r="F6" s="50">
        <f t="shared" ref="F6:F27" si="0">SUM(D6:E6)</f>
        <v>1157413.27</v>
      </c>
      <c r="I6" s="75"/>
    </row>
    <row r="7" spans="2:23" s="51" customFormat="1" ht="24.95" customHeight="1">
      <c r="B7" s="53" t="s">
        <v>3</v>
      </c>
      <c r="C7" s="54" t="s">
        <v>9</v>
      </c>
      <c r="D7" s="70">
        <v>115000</v>
      </c>
      <c r="E7" s="61">
        <v>378750</v>
      </c>
      <c r="F7" s="50">
        <f t="shared" si="0"/>
        <v>493750</v>
      </c>
      <c r="I7" s="75"/>
    </row>
    <row r="8" spans="2:23" s="51" customFormat="1" ht="24.95" customHeight="1">
      <c r="B8" s="53"/>
      <c r="C8" s="54" t="s">
        <v>10</v>
      </c>
      <c r="D8" s="70">
        <v>10297</v>
      </c>
      <c r="E8" s="61">
        <v>41584</v>
      </c>
      <c r="F8" s="50">
        <f t="shared" si="0"/>
        <v>51881</v>
      </c>
      <c r="I8" s="75"/>
    </row>
    <row r="9" spans="2:23" s="51" customFormat="1" ht="24.95" customHeight="1">
      <c r="B9" s="53" t="s">
        <v>4</v>
      </c>
      <c r="C9" s="54" t="s">
        <v>9</v>
      </c>
      <c r="D9" s="70">
        <v>27100</v>
      </c>
      <c r="E9" s="61">
        <v>41555</v>
      </c>
      <c r="F9" s="50">
        <f t="shared" si="0"/>
        <v>68655</v>
      </c>
      <c r="I9" s="73"/>
    </row>
    <row r="10" spans="2:23" s="51" customFormat="1" ht="24.95" customHeight="1">
      <c r="B10" s="53"/>
      <c r="C10" s="54" t="s">
        <v>10</v>
      </c>
      <c r="D10" s="70">
        <v>5563</v>
      </c>
      <c r="E10" s="61">
        <v>9715</v>
      </c>
      <c r="F10" s="50">
        <f t="shared" si="0"/>
        <v>15278</v>
      </c>
    </row>
    <row r="11" spans="2:23" s="51" customFormat="1" ht="24.95" customHeight="1">
      <c r="B11" s="53" t="s">
        <v>5</v>
      </c>
      <c r="C11" s="54" t="s">
        <v>9</v>
      </c>
      <c r="D11" s="70">
        <v>11790</v>
      </c>
      <c r="E11" s="61">
        <f>105200-700</f>
        <v>104500</v>
      </c>
      <c r="F11" s="50">
        <f t="shared" si="0"/>
        <v>116290</v>
      </c>
    </row>
    <row r="12" spans="2:23" s="51" customFormat="1" ht="24.95" customHeight="1">
      <c r="B12" s="53"/>
      <c r="C12" s="54" t="s">
        <v>10</v>
      </c>
      <c r="D12" s="70">
        <v>1229</v>
      </c>
      <c r="E12" s="61">
        <f>8526-28</f>
        <v>8498</v>
      </c>
      <c r="F12" s="50">
        <f t="shared" si="0"/>
        <v>9727</v>
      </c>
    </row>
    <row r="13" spans="2:23" s="51" customFormat="1" ht="24.95" customHeight="1">
      <c r="B13" s="53"/>
      <c r="C13" s="54" t="s">
        <v>11</v>
      </c>
      <c r="D13" s="50"/>
      <c r="E13" s="69">
        <v>728</v>
      </c>
      <c r="F13" s="50">
        <f t="shared" si="0"/>
        <v>728</v>
      </c>
    </row>
    <row r="14" spans="2:23" s="51" customFormat="1" ht="24.95" customHeight="1">
      <c r="B14" s="53"/>
      <c r="C14" s="54" t="s">
        <v>58</v>
      </c>
      <c r="D14" s="50">
        <v>21675</v>
      </c>
      <c r="E14" s="61">
        <v>11050</v>
      </c>
      <c r="F14" s="50">
        <f t="shared" si="0"/>
        <v>32725</v>
      </c>
    </row>
    <row r="15" spans="2:23" s="51" customFormat="1" ht="24.95" customHeight="1">
      <c r="B15" s="53" t="s">
        <v>45</v>
      </c>
      <c r="C15" s="47" t="s">
        <v>12</v>
      </c>
      <c r="D15" s="52">
        <f>SUM(D5:D14)</f>
        <v>1183789</v>
      </c>
      <c r="E15" s="52">
        <f t="shared" ref="E15" si="1">SUM(E5:E14)</f>
        <v>3149156.27</v>
      </c>
      <c r="F15" s="52">
        <f>SUM(D15:E15)</f>
        <v>4332945.2699999996</v>
      </c>
      <c r="I15" s="73"/>
    </row>
    <row r="16" spans="2:23" s="51" customFormat="1" ht="24.95" customHeight="1">
      <c r="B16" s="53"/>
      <c r="C16" s="54" t="s">
        <v>13</v>
      </c>
      <c r="D16" s="50"/>
      <c r="E16" s="50"/>
      <c r="F16" s="50">
        <f t="shared" si="0"/>
        <v>0</v>
      </c>
      <c r="I16" s="74"/>
    </row>
    <row r="17" spans="2:7" s="51" customFormat="1" ht="24.95" customHeight="1">
      <c r="B17" s="53"/>
      <c r="C17" s="54" t="s">
        <v>14</v>
      </c>
      <c r="D17" s="50">
        <v>53928</v>
      </c>
      <c r="E17" s="50">
        <f>372460</f>
        <v>372460</v>
      </c>
      <c r="F17" s="50">
        <f t="shared" si="0"/>
        <v>426388</v>
      </c>
    </row>
    <row r="18" spans="2:7" s="51" customFormat="1" ht="24.95" customHeight="1">
      <c r="B18" s="53"/>
      <c r="C18" s="54" t="s">
        <v>15</v>
      </c>
      <c r="D18" s="50"/>
      <c r="E18" s="50"/>
      <c r="F18" s="50">
        <f t="shared" si="0"/>
        <v>0</v>
      </c>
    </row>
    <row r="19" spans="2:7" s="51" customFormat="1" ht="24.95" customHeight="1">
      <c r="B19" s="53" t="s">
        <v>55</v>
      </c>
      <c r="C19" s="54" t="s">
        <v>46</v>
      </c>
      <c r="D19" s="50">
        <v>208500</v>
      </c>
      <c r="E19" s="50">
        <v>396000</v>
      </c>
      <c r="F19" s="50">
        <f t="shared" si="0"/>
        <v>604500</v>
      </c>
    </row>
    <row r="20" spans="2:7" s="51" customFormat="1" ht="24.95" customHeight="1">
      <c r="B20" s="53" t="s">
        <v>50</v>
      </c>
      <c r="C20" s="54"/>
      <c r="D20" s="50"/>
      <c r="E20" s="50"/>
      <c r="F20" s="50">
        <f t="shared" si="0"/>
        <v>0</v>
      </c>
    </row>
    <row r="21" spans="2:7" s="51" customFormat="1" ht="24.95" customHeight="1">
      <c r="B21" s="53" t="s">
        <v>18</v>
      </c>
      <c r="C21" s="54" t="s">
        <v>18</v>
      </c>
      <c r="D21" s="50">
        <v>11200</v>
      </c>
      <c r="E21" s="50"/>
      <c r="F21" s="50">
        <f t="shared" si="0"/>
        <v>11200</v>
      </c>
    </row>
    <row r="22" spans="2:7" s="51" customFormat="1" ht="24.95" customHeight="1">
      <c r="B22" s="53"/>
      <c r="C22" s="54" t="s">
        <v>19</v>
      </c>
      <c r="D22" s="50"/>
      <c r="E22" s="50"/>
      <c r="F22" s="50">
        <f t="shared" si="0"/>
        <v>0</v>
      </c>
    </row>
    <row r="23" spans="2:7" s="51" customFormat="1" ht="24.95" customHeight="1">
      <c r="B23" s="53" t="s">
        <v>7</v>
      </c>
      <c r="C23" s="54" t="s">
        <v>7</v>
      </c>
      <c r="D23" s="50"/>
      <c r="E23" s="50"/>
      <c r="F23" s="50">
        <f t="shared" si="0"/>
        <v>0</v>
      </c>
    </row>
    <row r="24" spans="2:7" s="51" customFormat="1" ht="24.95" customHeight="1">
      <c r="B24" s="53"/>
      <c r="C24" s="54" t="s">
        <v>9</v>
      </c>
      <c r="D24" s="50"/>
      <c r="E24" s="50">
        <v>84386</v>
      </c>
      <c r="F24" s="50">
        <f t="shared" si="0"/>
        <v>84386</v>
      </c>
    </row>
    <row r="25" spans="2:7" s="51" customFormat="1" ht="24.95" customHeight="1">
      <c r="B25" s="53"/>
      <c r="C25" s="54" t="s">
        <v>10</v>
      </c>
      <c r="D25" s="50"/>
      <c r="E25" s="50">
        <v>25320</v>
      </c>
      <c r="F25" s="50">
        <f t="shared" si="0"/>
        <v>25320</v>
      </c>
    </row>
    <row r="26" spans="2:7" s="51" customFormat="1" ht="24.95" customHeight="1">
      <c r="B26" s="53"/>
      <c r="C26" s="54" t="s">
        <v>74</v>
      </c>
      <c r="D26" s="50"/>
      <c r="E26" s="50"/>
      <c r="F26" s="50">
        <f t="shared" si="0"/>
        <v>0</v>
      </c>
    </row>
    <row r="27" spans="2:7" s="51" customFormat="1" ht="24.95" customHeight="1">
      <c r="B27" s="53" t="s">
        <v>51</v>
      </c>
      <c r="C27" s="54" t="s">
        <v>52</v>
      </c>
      <c r="D27" s="50"/>
      <c r="E27" s="50">
        <v>252270</v>
      </c>
      <c r="F27" s="50">
        <f t="shared" si="0"/>
        <v>252270</v>
      </c>
      <c r="G27" s="84">
        <v>41823</v>
      </c>
    </row>
    <row r="28" spans="2:7" s="51" customFormat="1" ht="24.95" customHeight="1">
      <c r="B28" s="53"/>
      <c r="C28" s="54" t="s">
        <v>12</v>
      </c>
      <c r="D28" s="52">
        <f>SUM(D15:D27)</f>
        <v>1457417</v>
      </c>
      <c r="E28" s="52">
        <f>SUM(E15:E27)</f>
        <v>4279592.2699999996</v>
      </c>
      <c r="F28" s="52">
        <f>SUM(D28:E28)</f>
        <v>5737009.2699999996</v>
      </c>
      <c r="G28" s="51">
        <v>5484750</v>
      </c>
    </row>
    <row r="29" spans="2:7" s="51" customFormat="1" ht="24.95" customHeight="1">
      <c r="B29" s="53"/>
      <c r="C29" s="54" t="s">
        <v>53</v>
      </c>
      <c r="D29" s="52"/>
      <c r="E29" s="52"/>
      <c r="F29" s="52">
        <v>5737009.2699999996</v>
      </c>
      <c r="G29" s="74">
        <f>+F29-G28</f>
        <v>252259.26999999955</v>
      </c>
    </row>
    <row r="31" spans="2:7">
      <c r="B31" s="107" t="s">
        <v>61</v>
      </c>
      <c r="C31" s="107"/>
      <c r="D31" s="107"/>
      <c r="E31" s="107"/>
      <c r="F31" s="107"/>
    </row>
    <row r="32" spans="2:7">
      <c r="B32" s="66" t="s">
        <v>62</v>
      </c>
      <c r="C32" s="66" t="s">
        <v>63</v>
      </c>
      <c r="D32" s="66" t="s">
        <v>64</v>
      </c>
      <c r="E32" s="66" t="s">
        <v>65</v>
      </c>
      <c r="F32" s="66" t="s">
        <v>66</v>
      </c>
    </row>
    <row r="33" spans="2:6" s="64" customFormat="1" ht="16.5">
      <c r="B33" s="68">
        <v>1</v>
      </c>
      <c r="C33" s="58">
        <v>2625</v>
      </c>
      <c r="D33" s="59" t="s">
        <v>71</v>
      </c>
      <c r="E33" s="60">
        <v>4100</v>
      </c>
      <c r="F33" s="61">
        <v>728</v>
      </c>
    </row>
    <row r="34" spans="2:6" s="64" customFormat="1" ht="16.5">
      <c r="B34" s="68">
        <v>2</v>
      </c>
      <c r="C34" s="58"/>
      <c r="D34" s="59"/>
      <c r="E34" s="60"/>
      <c r="F34" s="63"/>
    </row>
    <row r="35" spans="2:6">
      <c r="B35" s="67"/>
      <c r="C35" s="24"/>
      <c r="D35" s="65"/>
      <c r="E35" s="65"/>
      <c r="F35" s="65"/>
    </row>
    <row r="36" spans="2:6">
      <c r="B36" s="67"/>
      <c r="C36" s="24"/>
      <c r="D36" s="65"/>
      <c r="E36" s="65"/>
      <c r="F36" s="65">
        <f>SUM(F33:F35)</f>
        <v>728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W41"/>
  <sheetViews>
    <sheetView topLeftCell="A25" workbookViewId="0">
      <selection activeCell="H35" sqref="H35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</cols>
  <sheetData>
    <row r="1" spans="2:23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106" t="s">
        <v>54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s="43" customFormat="1" ht="20.100000000000001" customHeight="1">
      <c r="B3" s="47" t="s">
        <v>45</v>
      </c>
      <c r="C3" s="47" t="s">
        <v>48</v>
      </c>
      <c r="D3" s="71" t="s">
        <v>23</v>
      </c>
      <c r="E3" s="71" t="s">
        <v>24</v>
      </c>
      <c r="F3" s="71" t="s">
        <v>43</v>
      </c>
    </row>
    <row r="4" spans="2:23" s="43" customFormat="1" ht="20.100000000000001" customHeight="1">
      <c r="B4" s="46"/>
      <c r="C4" s="44"/>
      <c r="D4" s="45"/>
      <c r="E4" s="45"/>
      <c r="F4" s="45"/>
    </row>
    <row r="5" spans="2:23" s="51" customFormat="1" ht="24.95" customHeight="1">
      <c r="B5" s="53" t="s">
        <v>2</v>
      </c>
      <c r="C5" s="54" t="s">
        <v>9</v>
      </c>
      <c r="D5" s="70">
        <v>678196</v>
      </c>
      <c r="E5" s="61">
        <f>1720844-3000</f>
        <v>1717844</v>
      </c>
      <c r="F5" s="50">
        <f>SUM(D5:E5)</f>
        <v>2396040</v>
      </c>
    </row>
    <row r="6" spans="2:23" s="51" customFormat="1" ht="24.95" customHeight="1">
      <c r="B6" s="53"/>
      <c r="C6" s="54" t="s">
        <v>10</v>
      </c>
      <c r="D6" s="70">
        <v>309531.09589041094</v>
      </c>
      <c r="E6" s="61">
        <f>868468.449315068-1</f>
        <v>868467.44931506796</v>
      </c>
      <c r="F6" s="50">
        <f t="shared" ref="F6:F27" si="0">SUM(D6:E6)</f>
        <v>1177998.545205479</v>
      </c>
    </row>
    <row r="7" spans="2:23" s="51" customFormat="1" ht="24.95" customHeight="1">
      <c r="B7" s="53" t="s">
        <v>3</v>
      </c>
      <c r="C7" s="54" t="s">
        <v>9</v>
      </c>
      <c r="D7" s="70">
        <v>109000</v>
      </c>
      <c r="E7" s="61">
        <f>381750-1000</f>
        <v>380750</v>
      </c>
      <c r="F7" s="50">
        <f t="shared" si="0"/>
        <v>489750</v>
      </c>
    </row>
    <row r="8" spans="2:23" s="51" customFormat="1" ht="24.95" customHeight="1">
      <c r="B8" s="53"/>
      <c r="C8" s="54" t="s">
        <v>10</v>
      </c>
      <c r="D8" s="70">
        <v>9865.4794520547948</v>
      </c>
      <c r="E8" s="61">
        <f>40418.9726027396-113</f>
        <v>40305.972602739697</v>
      </c>
      <c r="F8" s="50">
        <f t="shared" si="0"/>
        <v>50171.452054794492</v>
      </c>
    </row>
    <row r="9" spans="2:23" s="51" customFormat="1" ht="24.95" customHeight="1">
      <c r="B9" s="53" t="s">
        <v>4</v>
      </c>
      <c r="C9" s="54" t="s">
        <v>9</v>
      </c>
      <c r="D9" s="70">
        <v>27100</v>
      </c>
      <c r="E9" s="61">
        <v>44655</v>
      </c>
      <c r="F9" s="50">
        <f t="shared" si="0"/>
        <v>71755</v>
      </c>
    </row>
    <row r="10" spans="2:23" s="51" customFormat="1" ht="24.95" customHeight="1">
      <c r="B10" s="53"/>
      <c r="C10" s="54" t="s">
        <v>10</v>
      </c>
      <c r="D10" s="70">
        <v>5950</v>
      </c>
      <c r="E10" s="61">
        <v>10818</v>
      </c>
      <c r="F10" s="50">
        <f t="shared" si="0"/>
        <v>16768</v>
      </c>
    </row>
    <row r="11" spans="2:23" s="51" customFormat="1" ht="24.95" customHeight="1">
      <c r="B11" s="53" t="s">
        <v>5</v>
      </c>
      <c r="C11" s="54" t="s">
        <v>9</v>
      </c>
      <c r="D11" s="70">
        <v>12620</v>
      </c>
      <c r="E11" s="61">
        <v>110220</v>
      </c>
      <c r="F11" s="50">
        <f t="shared" si="0"/>
        <v>122840</v>
      </c>
    </row>
    <row r="12" spans="2:23" s="51" customFormat="1" ht="24.95" customHeight="1">
      <c r="B12" s="53"/>
      <c r="C12" s="54" t="s">
        <v>10</v>
      </c>
      <c r="D12" s="70">
        <v>1466.02</v>
      </c>
      <c r="E12" s="61">
        <v>11945.73</v>
      </c>
      <c r="F12" s="50">
        <f t="shared" si="0"/>
        <v>13411.75</v>
      </c>
    </row>
    <row r="13" spans="2:23" s="51" customFormat="1" ht="24.95" customHeight="1">
      <c r="B13" s="53"/>
      <c r="C13" s="54" t="s">
        <v>11</v>
      </c>
      <c r="D13" s="50"/>
      <c r="E13" s="69">
        <f>9509+5737</f>
        <v>15246</v>
      </c>
      <c r="F13" s="50">
        <f t="shared" si="0"/>
        <v>15246</v>
      </c>
    </row>
    <row r="14" spans="2:23" s="51" customFormat="1" ht="24.95" customHeight="1">
      <c r="B14" s="53"/>
      <c r="C14" s="54" t="s">
        <v>58</v>
      </c>
      <c r="D14" s="50"/>
      <c r="E14" s="61">
        <v>26775</v>
      </c>
      <c r="F14" s="50">
        <f t="shared" si="0"/>
        <v>26775</v>
      </c>
    </row>
    <row r="15" spans="2:23" s="51" customFormat="1" ht="24.95" customHeight="1">
      <c r="B15" s="53" t="s">
        <v>45</v>
      </c>
      <c r="C15" s="53" t="s">
        <v>12</v>
      </c>
      <c r="D15" s="52">
        <f>SUM(D5:D14)</f>
        <v>1153728.5953424657</v>
      </c>
      <c r="E15" s="52">
        <f t="shared" ref="E15" si="1">SUM(E5:E14)</f>
        <v>3227027.1519178073</v>
      </c>
      <c r="F15" s="52">
        <f>SUM(D15:E15)</f>
        <v>4380755.7472602725</v>
      </c>
    </row>
    <row r="16" spans="2:23" s="51" customFormat="1" ht="24.95" customHeight="1">
      <c r="B16" s="53"/>
      <c r="C16" s="54" t="s">
        <v>13</v>
      </c>
      <c r="D16" s="50"/>
      <c r="E16" s="50"/>
      <c r="F16" s="50">
        <f t="shared" si="0"/>
        <v>0</v>
      </c>
    </row>
    <row r="17" spans="2:7" s="51" customFormat="1" ht="24.95" customHeight="1">
      <c r="B17" s="53"/>
      <c r="C17" s="54" t="s">
        <v>14</v>
      </c>
      <c r="D17" s="50">
        <v>58178</v>
      </c>
      <c r="E17" s="50">
        <f>368812-462</f>
        <v>368350</v>
      </c>
      <c r="F17" s="50">
        <f t="shared" si="0"/>
        <v>426528</v>
      </c>
    </row>
    <row r="18" spans="2:7" s="51" customFormat="1" ht="24.95" customHeight="1">
      <c r="B18" s="53"/>
      <c r="C18" s="54" t="s">
        <v>15</v>
      </c>
      <c r="D18" s="50"/>
      <c r="E18" s="50">
        <v>462</v>
      </c>
      <c r="F18" s="50">
        <f t="shared" si="0"/>
        <v>462</v>
      </c>
    </row>
    <row r="19" spans="2:7" s="51" customFormat="1" ht="24.95" customHeight="1">
      <c r="B19" s="53" t="s">
        <v>55</v>
      </c>
      <c r="C19" s="54" t="s">
        <v>46</v>
      </c>
      <c r="D19" s="50">
        <v>207500</v>
      </c>
      <c r="E19" s="50">
        <v>382500</v>
      </c>
      <c r="F19" s="50">
        <f t="shared" si="0"/>
        <v>590000</v>
      </c>
    </row>
    <row r="20" spans="2:7" s="51" customFormat="1" ht="24.95" customHeight="1">
      <c r="B20" s="53" t="s">
        <v>50</v>
      </c>
      <c r="C20" s="54" t="s">
        <v>44</v>
      </c>
      <c r="D20" s="50"/>
      <c r="E20" s="50"/>
      <c r="F20" s="50">
        <f t="shared" si="0"/>
        <v>0</v>
      </c>
    </row>
    <row r="21" spans="2:7" s="51" customFormat="1" ht="24.95" customHeight="1">
      <c r="B21" s="53" t="s">
        <v>18</v>
      </c>
      <c r="C21" s="54" t="s">
        <v>18</v>
      </c>
      <c r="D21" s="50">
        <v>11200</v>
      </c>
      <c r="E21" s="50"/>
      <c r="F21" s="50">
        <f t="shared" si="0"/>
        <v>11200</v>
      </c>
    </row>
    <row r="22" spans="2:7" s="51" customFormat="1" ht="24.95" customHeight="1">
      <c r="B22" s="53"/>
      <c r="C22" s="54" t="s">
        <v>19</v>
      </c>
      <c r="D22" s="50"/>
      <c r="E22" s="50"/>
      <c r="F22" s="50">
        <f t="shared" si="0"/>
        <v>0</v>
      </c>
    </row>
    <row r="23" spans="2:7" s="51" customFormat="1" ht="24.95" customHeight="1">
      <c r="B23" s="53" t="s">
        <v>7</v>
      </c>
      <c r="C23" s="54" t="s">
        <v>7</v>
      </c>
      <c r="D23" s="50"/>
      <c r="E23" s="50"/>
      <c r="F23" s="50">
        <f t="shared" si="0"/>
        <v>0</v>
      </c>
    </row>
    <row r="24" spans="2:7" s="51" customFormat="1" ht="24.95" customHeight="1">
      <c r="B24" s="53"/>
      <c r="C24" s="54" t="s">
        <v>9</v>
      </c>
      <c r="D24" s="50"/>
      <c r="E24" s="50">
        <v>86168</v>
      </c>
      <c r="F24" s="50">
        <f t="shared" si="0"/>
        <v>86168</v>
      </c>
    </row>
    <row r="25" spans="2:7" s="51" customFormat="1" ht="24.95" customHeight="1">
      <c r="B25" s="53"/>
      <c r="C25" s="54" t="s">
        <v>10</v>
      </c>
      <c r="D25" s="50"/>
      <c r="E25" s="50">
        <v>26126</v>
      </c>
      <c r="F25" s="50">
        <f t="shared" si="0"/>
        <v>26126</v>
      </c>
    </row>
    <row r="26" spans="2:7" s="51" customFormat="1" ht="24.95" customHeight="1">
      <c r="B26" s="53"/>
      <c r="C26" s="54" t="s">
        <v>20</v>
      </c>
      <c r="D26" s="50"/>
      <c r="E26" s="50"/>
      <c r="F26" s="50">
        <f t="shared" si="0"/>
        <v>0</v>
      </c>
    </row>
    <row r="27" spans="2:7" s="51" customFormat="1" ht="24.95" customHeight="1">
      <c r="B27" s="53" t="s">
        <v>51</v>
      </c>
      <c r="C27" s="54" t="s">
        <v>52</v>
      </c>
      <c r="D27" s="50">
        <v>185280</v>
      </c>
      <c r="E27" s="50">
        <v>195900</v>
      </c>
      <c r="F27" s="50">
        <f t="shared" si="0"/>
        <v>381180</v>
      </c>
    </row>
    <row r="28" spans="2:7" s="51" customFormat="1" ht="24.95" customHeight="1">
      <c r="B28" s="53"/>
      <c r="C28" s="54" t="s">
        <v>12</v>
      </c>
      <c r="D28" s="52">
        <f>SUM(D15:D27)</f>
        <v>1615886.5953424657</v>
      </c>
      <c r="E28" s="52">
        <f>SUM(E15:E27)</f>
        <v>4286533.1519178078</v>
      </c>
      <c r="F28" s="52">
        <f>SUM(D28:E28)</f>
        <v>5902419.7472602734</v>
      </c>
    </row>
    <row r="29" spans="2:7" s="51" customFormat="1" ht="24.95" customHeight="1">
      <c r="B29" s="53"/>
      <c r="C29" s="54" t="s">
        <v>53</v>
      </c>
      <c r="D29" s="52"/>
      <c r="E29" s="52"/>
      <c r="F29" s="52">
        <v>5902419.75</v>
      </c>
      <c r="G29" s="74">
        <f>+F29-F28</f>
        <v>2.7397265657782555E-3</v>
      </c>
    </row>
    <row r="31" spans="2:7">
      <c r="B31" s="107" t="s">
        <v>61</v>
      </c>
      <c r="C31" s="107"/>
      <c r="D31" s="107"/>
      <c r="E31" s="107"/>
      <c r="F31" s="107"/>
    </row>
    <row r="32" spans="2:7">
      <c r="B32" s="41" t="s">
        <v>62</v>
      </c>
      <c r="C32" s="41" t="s">
        <v>63</v>
      </c>
      <c r="D32" s="41" t="s">
        <v>64</v>
      </c>
      <c r="E32" s="41" t="s">
        <v>65</v>
      </c>
      <c r="F32" s="41" t="s">
        <v>66</v>
      </c>
    </row>
    <row r="33" spans="2:6" s="64" customFormat="1" ht="16.5">
      <c r="B33" s="68">
        <v>1</v>
      </c>
      <c r="C33" s="58">
        <v>3069</v>
      </c>
      <c r="D33" s="59" t="s">
        <v>59</v>
      </c>
      <c r="E33" s="60">
        <v>4461</v>
      </c>
      <c r="F33" s="61">
        <v>4890</v>
      </c>
    </row>
    <row r="34" spans="2:6" s="64" customFormat="1" ht="16.5">
      <c r="B34" s="68">
        <v>2</v>
      </c>
      <c r="C34" s="58">
        <v>3121</v>
      </c>
      <c r="D34" s="59" t="s">
        <v>60</v>
      </c>
      <c r="E34" s="60">
        <v>4063</v>
      </c>
      <c r="F34" s="61">
        <v>4619</v>
      </c>
    </row>
    <row r="35" spans="2:6">
      <c r="B35" s="67"/>
      <c r="C35" s="58">
        <v>3129</v>
      </c>
      <c r="D35" s="59" t="s">
        <v>78</v>
      </c>
      <c r="E35" s="81">
        <v>4079</v>
      </c>
      <c r="F35" s="65">
        <v>5737</v>
      </c>
    </row>
    <row r="36" spans="2:6">
      <c r="B36" s="67"/>
      <c r="C36" s="24"/>
      <c r="D36" s="65"/>
      <c r="E36" s="65"/>
      <c r="F36" s="65">
        <f>SUM(F33:F35)</f>
        <v>15246</v>
      </c>
    </row>
    <row r="37" spans="2:6">
      <c r="B37" s="107" t="s">
        <v>68</v>
      </c>
      <c r="C37" s="107"/>
      <c r="D37" s="107"/>
      <c r="E37" s="107"/>
      <c r="F37" s="107"/>
    </row>
    <row r="38" spans="2:6">
      <c r="B38" s="66" t="s">
        <v>62</v>
      </c>
      <c r="C38" s="66" t="s">
        <v>63</v>
      </c>
      <c r="D38" s="66" t="s">
        <v>64</v>
      </c>
      <c r="E38" s="66" t="s">
        <v>65</v>
      </c>
      <c r="F38" s="66" t="s">
        <v>66</v>
      </c>
    </row>
    <row r="39" spans="2:6" ht="16.5">
      <c r="B39" s="68">
        <v>1</v>
      </c>
      <c r="C39" s="58">
        <v>2694</v>
      </c>
      <c r="D39" s="59" t="s">
        <v>69</v>
      </c>
      <c r="E39" s="60"/>
      <c r="F39" s="61">
        <v>462</v>
      </c>
    </row>
    <row r="40" spans="2:6" ht="16.5">
      <c r="B40" s="68"/>
      <c r="C40" s="58"/>
      <c r="D40" s="59" t="s">
        <v>70</v>
      </c>
      <c r="E40" s="60"/>
      <c r="F40" s="63"/>
    </row>
    <row r="41" spans="2:6">
      <c r="B41" s="67"/>
      <c r="C41" s="24"/>
      <c r="D41" s="65"/>
      <c r="E41" s="65"/>
      <c r="F41" s="65">
        <f>SUM(F39:F40)</f>
        <v>462</v>
      </c>
    </row>
  </sheetData>
  <mergeCells count="4">
    <mergeCell ref="B1:F1"/>
    <mergeCell ref="B2:F2"/>
    <mergeCell ref="B31:F31"/>
    <mergeCell ref="B37:F37"/>
  </mergeCells>
  <pageMargins left="0.95" right="0.7" top="0.75" bottom="0.75" header="0.3" footer="0.3"/>
  <pageSetup paperSize="5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74"/>
  <sheetViews>
    <sheetView workbookViewId="0">
      <pane xSplit="1" ySplit="4" topLeftCell="B64" activePane="bottomRight" state="frozen"/>
      <selection pane="topRight" activeCell="B1" sqref="B1"/>
      <selection pane="bottomLeft" activeCell="A6" sqref="A6"/>
      <selection pane="bottomRight" activeCell="G74" sqref="G73:G74"/>
    </sheetView>
  </sheetViews>
  <sheetFormatPr defaultRowHeight="15"/>
  <cols>
    <col min="1" max="1" width="7.5703125" style="23" bestFit="1" customWidth="1"/>
    <col min="2" max="2" width="7.42578125" style="23" bestFit="1" customWidth="1"/>
    <col min="3" max="3" width="13.85546875" style="23" customWidth="1"/>
    <col min="4" max="5" width="13.7109375" style="23" customWidth="1"/>
    <col min="6" max="6" width="11.85546875" style="23" customWidth="1"/>
    <col min="7" max="9" width="10.7109375" style="23" customWidth="1"/>
    <col min="10" max="13" width="11.85546875" style="23" customWidth="1"/>
    <col min="14" max="14" width="14.85546875" style="23" customWidth="1"/>
    <col min="15" max="15" width="14.5703125" style="23" bestFit="1" customWidth="1"/>
    <col min="16" max="17" width="11.85546875" style="23" customWidth="1"/>
    <col min="18" max="18" width="12.5703125" style="23" bestFit="1" customWidth="1"/>
    <col min="19" max="19" width="11.85546875" style="23" customWidth="1"/>
    <col min="20" max="20" width="11.5703125" style="23" customWidth="1"/>
    <col min="21" max="21" width="10.7109375" style="23" customWidth="1"/>
    <col min="22" max="22" width="13.42578125" style="23" customWidth="1"/>
    <col min="23" max="23" width="11.85546875" style="23" bestFit="1" customWidth="1"/>
    <col min="24" max="24" width="11.85546875" style="23" customWidth="1"/>
    <col min="25" max="25" width="10.7109375" style="23" bestFit="1" customWidth="1"/>
    <col min="26" max="26" width="10.42578125" style="23" customWidth="1"/>
    <col min="27" max="28" width="13.7109375" style="23" customWidth="1"/>
    <col min="29" max="29" width="15.5703125" style="23" customWidth="1"/>
    <col min="30" max="30" width="12.42578125" style="23" bestFit="1" customWidth="1"/>
    <col min="31" max="16384" width="9.140625" style="23"/>
  </cols>
  <sheetData>
    <row r="1" spans="1:29" s="1" customForma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</row>
    <row r="2" spans="1:29" s="1" customFormat="1">
      <c r="A2" s="109" t="s">
        <v>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</row>
    <row r="3" spans="1:29" s="1" customFormat="1">
      <c r="A3" s="2"/>
      <c r="B3" s="2"/>
      <c r="C3" s="2"/>
      <c r="D3" s="110" t="s">
        <v>2</v>
      </c>
      <c r="E3" s="110"/>
      <c r="F3" s="110" t="s">
        <v>3</v>
      </c>
      <c r="G3" s="110"/>
      <c r="H3" s="110" t="s">
        <v>4</v>
      </c>
      <c r="I3" s="110"/>
      <c r="J3" s="110" t="s">
        <v>5</v>
      </c>
      <c r="K3" s="110"/>
      <c r="L3" s="49"/>
      <c r="M3" s="3"/>
      <c r="N3" s="4"/>
      <c r="O3" s="4"/>
      <c r="P3" s="2"/>
      <c r="Q3" s="2"/>
      <c r="R3" s="2"/>
      <c r="S3" s="2"/>
      <c r="T3" s="2" t="s">
        <v>6</v>
      </c>
      <c r="U3" s="2"/>
      <c r="V3" s="2"/>
      <c r="W3" s="111" t="s">
        <v>7</v>
      </c>
      <c r="X3" s="111"/>
      <c r="Y3" s="111"/>
      <c r="Z3" s="2"/>
      <c r="AA3" s="2"/>
      <c r="AB3" s="29"/>
      <c r="AC3" s="5"/>
    </row>
    <row r="4" spans="1:29" s="10" customFormat="1" ht="34.5" customHeight="1">
      <c r="A4" s="6"/>
      <c r="B4" s="6"/>
      <c r="C4" s="6" t="s">
        <v>8</v>
      </c>
      <c r="D4" s="7" t="s">
        <v>9</v>
      </c>
      <c r="E4" s="7" t="s">
        <v>10</v>
      </c>
      <c r="F4" s="7" t="s">
        <v>9</v>
      </c>
      <c r="G4" s="7" t="s">
        <v>10</v>
      </c>
      <c r="H4" s="7" t="s">
        <v>9</v>
      </c>
      <c r="I4" s="7" t="s">
        <v>10</v>
      </c>
      <c r="J4" s="7" t="s">
        <v>9</v>
      </c>
      <c r="K4" s="7" t="s">
        <v>10</v>
      </c>
      <c r="L4" s="7" t="s">
        <v>58</v>
      </c>
      <c r="M4" s="7" t="s">
        <v>11</v>
      </c>
      <c r="N4" s="8" t="s">
        <v>12</v>
      </c>
      <c r="O4" s="8" t="s">
        <v>13</v>
      </c>
      <c r="P4" s="6" t="s">
        <v>14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/>
      <c r="W4" s="6" t="s">
        <v>9</v>
      </c>
      <c r="X4" s="6"/>
      <c r="Y4" s="6" t="s">
        <v>10</v>
      </c>
      <c r="Z4" s="6" t="s">
        <v>20</v>
      </c>
      <c r="AA4" s="6" t="s">
        <v>21</v>
      </c>
      <c r="AB4" s="6" t="s">
        <v>25</v>
      </c>
      <c r="AC4" s="9" t="s">
        <v>22</v>
      </c>
    </row>
    <row r="5" spans="1:29" s="10" customFormat="1" ht="16.5">
      <c r="A5" s="11">
        <v>41730</v>
      </c>
      <c r="B5" s="12" t="s">
        <v>23</v>
      </c>
      <c r="C5" s="30">
        <v>1172718.32</v>
      </c>
      <c r="D5" s="14">
        <v>690000</v>
      </c>
      <c r="E5" s="14">
        <v>314508.87</v>
      </c>
      <c r="F5" s="14">
        <v>107000</v>
      </c>
      <c r="G5" s="14">
        <v>10098.84</v>
      </c>
      <c r="H5" s="14">
        <v>27100</v>
      </c>
      <c r="I5" s="14">
        <v>9800.82</v>
      </c>
      <c r="J5" s="14">
        <v>12620</v>
      </c>
      <c r="K5" s="14">
        <v>1589.79</v>
      </c>
      <c r="L5" s="14"/>
      <c r="M5" s="14"/>
      <c r="N5" s="15">
        <f>SUM(D5:M5)</f>
        <v>1172718.3200000003</v>
      </c>
      <c r="O5" s="15">
        <f>+N5-C5</f>
        <v>0</v>
      </c>
      <c r="P5" s="13">
        <v>63856</v>
      </c>
      <c r="Q5" s="13"/>
      <c r="R5" s="14"/>
      <c r="S5" s="13">
        <v>208000</v>
      </c>
      <c r="T5" s="14"/>
      <c r="U5" s="13">
        <v>11500</v>
      </c>
      <c r="V5" s="14"/>
      <c r="W5" s="14">
        <v>84409</v>
      </c>
      <c r="X5" s="13"/>
      <c r="Y5" s="14">
        <v>27885</v>
      </c>
      <c r="Z5" s="14">
        <v>3382</v>
      </c>
      <c r="AA5" s="14"/>
      <c r="AB5" s="14">
        <f>SUM(N5:AA5)</f>
        <v>1571750.3200000003</v>
      </c>
      <c r="AC5" s="9"/>
    </row>
    <row r="6" spans="1:29" s="10" customFormat="1">
      <c r="A6" s="6"/>
      <c r="B6" s="12" t="s">
        <v>24</v>
      </c>
      <c r="C6" s="13">
        <v>3225986.1612328799</v>
      </c>
      <c r="D6" s="13">
        <v>1729279</v>
      </c>
      <c r="E6" s="16">
        <f>886550+1.16</f>
        <v>886551.16</v>
      </c>
      <c r="F6" s="13">
        <v>395250</v>
      </c>
      <c r="G6" s="13">
        <v>39939</v>
      </c>
      <c r="H6" s="13">
        <v>45005</v>
      </c>
      <c r="I6" s="13">
        <v>11006</v>
      </c>
      <c r="J6" s="13">
        <v>107210</v>
      </c>
      <c r="K6" s="16">
        <v>11746</v>
      </c>
      <c r="L6" s="16"/>
      <c r="M6" s="14"/>
      <c r="N6" s="15">
        <f>SUM(D6:M6)</f>
        <v>3225986.16</v>
      </c>
      <c r="O6" s="15">
        <f>+N6-C6</f>
        <v>-1.2328797020018101E-3</v>
      </c>
      <c r="P6" s="13">
        <v>357907.97</v>
      </c>
      <c r="Q6" s="13"/>
      <c r="R6" s="14"/>
      <c r="S6" s="13">
        <v>385500</v>
      </c>
      <c r="T6" s="14">
        <v>553500</v>
      </c>
      <c r="U6" s="13">
        <v>1000</v>
      </c>
      <c r="V6" s="14"/>
      <c r="W6" s="14"/>
      <c r="X6" s="13"/>
      <c r="Y6" s="14"/>
      <c r="Z6" s="14"/>
      <c r="AA6" s="14">
        <v>190601</v>
      </c>
      <c r="AB6" s="14">
        <f>SUM(N6:AA6)</f>
        <v>4714495.1287671207</v>
      </c>
      <c r="AC6" s="9">
        <v>6286245.4500000002</v>
      </c>
    </row>
    <row r="7" spans="1:29" s="21" customFormat="1">
      <c r="A7" s="17"/>
      <c r="B7" s="17"/>
      <c r="C7" s="18">
        <f t="shared" ref="C7:AA7" si="0">SUM(C5:C6)</f>
        <v>4398704.4812328797</v>
      </c>
      <c r="D7" s="18">
        <f t="shared" si="0"/>
        <v>2419279</v>
      </c>
      <c r="E7" s="18">
        <f t="shared" si="0"/>
        <v>1201060.03</v>
      </c>
      <c r="F7" s="18">
        <f t="shared" si="0"/>
        <v>502250</v>
      </c>
      <c r="G7" s="18">
        <f t="shared" si="0"/>
        <v>50037.84</v>
      </c>
      <c r="H7" s="18">
        <f t="shared" si="0"/>
        <v>72105</v>
      </c>
      <c r="I7" s="18">
        <f t="shared" si="0"/>
        <v>20806.82</v>
      </c>
      <c r="J7" s="18">
        <f t="shared" si="0"/>
        <v>119830</v>
      </c>
      <c r="K7" s="18">
        <f t="shared" si="0"/>
        <v>13335.79</v>
      </c>
      <c r="L7" s="18"/>
      <c r="M7" s="18">
        <f t="shared" si="0"/>
        <v>0</v>
      </c>
      <c r="N7" s="18">
        <f t="shared" si="0"/>
        <v>4398704.4800000004</v>
      </c>
      <c r="O7" s="18">
        <f t="shared" si="0"/>
        <v>-1.2328797020018101E-3</v>
      </c>
      <c r="P7" s="18">
        <f t="shared" si="0"/>
        <v>421763.97</v>
      </c>
      <c r="Q7" s="18">
        <f t="shared" si="0"/>
        <v>0</v>
      </c>
      <c r="R7" s="18">
        <f t="shared" si="0"/>
        <v>0</v>
      </c>
      <c r="S7" s="18">
        <f t="shared" si="0"/>
        <v>593500</v>
      </c>
      <c r="T7" s="18">
        <f t="shared" si="0"/>
        <v>553500</v>
      </c>
      <c r="U7" s="18">
        <f t="shared" si="0"/>
        <v>12500</v>
      </c>
      <c r="V7" s="18">
        <f t="shared" si="0"/>
        <v>0</v>
      </c>
      <c r="W7" s="18">
        <f t="shared" si="0"/>
        <v>84409</v>
      </c>
      <c r="X7" s="18">
        <f t="shared" si="0"/>
        <v>0</v>
      </c>
      <c r="Y7" s="18">
        <f t="shared" si="0"/>
        <v>27885</v>
      </c>
      <c r="Z7" s="18">
        <f t="shared" si="0"/>
        <v>3382</v>
      </c>
      <c r="AA7" s="18">
        <f t="shared" si="0"/>
        <v>190601</v>
      </c>
      <c r="AB7" s="18">
        <f>SUM(AB5:AB6)</f>
        <v>6286245.4487671209</v>
      </c>
      <c r="AC7" s="20">
        <f>SUM(AC5:AC6)</f>
        <v>6286245.4500000002</v>
      </c>
    </row>
    <row r="8" spans="1:29">
      <c r="A8" s="22"/>
      <c r="B8" s="2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22"/>
    </row>
    <row r="9" spans="1:29" s="10" customFormat="1" hidden="1">
      <c r="A9" s="11">
        <v>41760</v>
      </c>
      <c r="B9" s="12" t="s">
        <v>23</v>
      </c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3"/>
      <c r="Q9" s="13"/>
      <c r="R9" s="14"/>
      <c r="S9" s="13"/>
      <c r="T9" s="14"/>
      <c r="U9" s="13"/>
      <c r="V9" s="14"/>
      <c r="W9" s="14"/>
      <c r="X9" s="13"/>
      <c r="Y9" s="14"/>
      <c r="Z9" s="14"/>
      <c r="AA9" s="14"/>
      <c r="AB9" s="14"/>
      <c r="AC9" s="9"/>
    </row>
    <row r="10" spans="1:29" s="10" customFormat="1" hidden="1">
      <c r="A10" s="6"/>
      <c r="B10" s="12" t="s">
        <v>24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  <c r="N10" s="15"/>
      <c r="O10" s="15"/>
      <c r="P10" s="13"/>
      <c r="Q10" s="13"/>
      <c r="R10" s="14"/>
      <c r="S10" s="13"/>
      <c r="T10" s="14"/>
      <c r="U10" s="13"/>
      <c r="V10" s="14"/>
      <c r="W10" s="14"/>
      <c r="X10" s="13"/>
      <c r="Y10" s="14"/>
      <c r="Z10" s="14"/>
      <c r="AA10" s="13"/>
      <c r="AB10" s="13"/>
      <c r="AC10" s="9"/>
    </row>
    <row r="11" spans="1:29" s="21" customFormat="1" hidden="1">
      <c r="A11" s="17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5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8"/>
      <c r="AA11" s="18"/>
      <c r="AB11" s="18"/>
      <c r="AC11" s="20"/>
    </row>
    <row r="12" spans="1:29" hidden="1">
      <c r="A12" s="22"/>
      <c r="B12" s="2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22"/>
    </row>
    <row r="13" spans="1:29" hidden="1">
      <c r="A13" s="11">
        <v>41791</v>
      </c>
      <c r="B13" s="12" t="s">
        <v>23</v>
      </c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5"/>
      <c r="P13" s="13"/>
      <c r="Q13" s="13"/>
      <c r="R13" s="14"/>
      <c r="S13" s="13"/>
      <c r="T13" s="14"/>
      <c r="U13" s="13"/>
      <c r="V13" s="14"/>
      <c r="W13" s="14"/>
      <c r="X13" s="13"/>
      <c r="Y13" s="14"/>
      <c r="Z13" s="14"/>
      <c r="AA13" s="14"/>
      <c r="AB13" s="14"/>
      <c r="AC13" s="22"/>
    </row>
    <row r="14" spans="1:29" hidden="1">
      <c r="A14" s="6"/>
      <c r="B14" s="12" t="s">
        <v>24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4"/>
      <c r="N14" s="15"/>
      <c r="O14" s="15"/>
      <c r="P14" s="13"/>
      <c r="Q14" s="13"/>
      <c r="R14" s="14"/>
      <c r="S14" s="13"/>
      <c r="T14" s="14"/>
      <c r="U14" s="13"/>
      <c r="V14" s="14"/>
      <c r="W14" s="14"/>
      <c r="X14" s="13"/>
      <c r="Y14" s="14"/>
      <c r="Z14" s="14"/>
      <c r="AA14" s="13"/>
      <c r="AB14" s="13"/>
      <c r="AC14" s="22"/>
    </row>
    <row r="15" spans="1:29" hidden="1">
      <c r="A15" s="17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5"/>
      <c r="P15" s="18"/>
      <c r="Q15" s="18"/>
      <c r="R15" s="18"/>
      <c r="S15" s="18"/>
      <c r="T15" s="18"/>
      <c r="U15" s="18"/>
      <c r="V15" s="18"/>
      <c r="W15" s="18"/>
      <c r="X15" s="18"/>
      <c r="Y15" s="19"/>
      <c r="Z15" s="18"/>
      <c r="AA15" s="18"/>
      <c r="AB15" s="18"/>
      <c r="AC15" s="20"/>
    </row>
    <row r="16" spans="1:29" hidden="1">
      <c r="A16" s="17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5"/>
      <c r="P16" s="13"/>
      <c r="Q16" s="13"/>
      <c r="R16" s="18"/>
      <c r="S16" s="18"/>
      <c r="T16" s="18"/>
      <c r="U16" s="18"/>
      <c r="V16" s="18"/>
      <c r="W16" s="18"/>
      <c r="X16" s="19"/>
      <c r="Y16" s="19"/>
      <c r="Z16" s="18"/>
      <c r="AA16" s="18"/>
      <c r="AB16" s="18"/>
      <c r="AC16" s="22"/>
    </row>
    <row r="17" spans="1:29" hidden="1">
      <c r="A17" s="11">
        <v>41821</v>
      </c>
      <c r="B17" s="12" t="s">
        <v>23</v>
      </c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5"/>
      <c r="P17" s="13"/>
      <c r="Q17" s="13"/>
      <c r="R17" s="14"/>
      <c r="S17" s="13"/>
      <c r="T17" s="14"/>
      <c r="U17" s="13"/>
      <c r="V17" s="14"/>
      <c r="W17" s="14"/>
      <c r="X17" s="13"/>
      <c r="Y17" s="14"/>
      <c r="Z17" s="14"/>
      <c r="AA17" s="14"/>
      <c r="AB17" s="14"/>
      <c r="AC17" s="22"/>
    </row>
    <row r="18" spans="1:29" hidden="1">
      <c r="A18" s="6"/>
      <c r="B18" s="12" t="s">
        <v>24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4"/>
      <c r="N18" s="15"/>
      <c r="O18" s="15"/>
      <c r="P18" s="13"/>
      <c r="Q18" s="13"/>
      <c r="R18" s="14"/>
      <c r="S18" s="13"/>
      <c r="T18" s="14"/>
      <c r="U18" s="13"/>
      <c r="V18" s="14"/>
      <c r="W18" s="14"/>
      <c r="X18" s="13"/>
      <c r="Y18" s="14"/>
      <c r="Z18" s="14"/>
      <c r="AA18" s="13"/>
      <c r="AB18" s="13"/>
      <c r="AC18" s="22"/>
    </row>
    <row r="19" spans="1:29" hidden="1">
      <c r="A19" s="17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5"/>
      <c r="P19" s="18"/>
      <c r="Q19" s="18"/>
      <c r="R19" s="18"/>
      <c r="S19" s="18"/>
      <c r="T19" s="18"/>
      <c r="U19" s="18"/>
      <c r="V19" s="18"/>
      <c r="W19" s="18"/>
      <c r="X19" s="18"/>
      <c r="Y19" s="19"/>
      <c r="Z19" s="18"/>
      <c r="AA19" s="18"/>
      <c r="AB19" s="18"/>
      <c r="AC19" s="20"/>
    </row>
    <row r="20" spans="1:29" hidden="1">
      <c r="A20" s="17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5"/>
      <c r="P20" s="13"/>
      <c r="Q20" s="13"/>
      <c r="R20" s="18"/>
      <c r="S20" s="18"/>
      <c r="T20" s="18"/>
      <c r="U20" s="18"/>
      <c r="V20" s="18"/>
      <c r="W20" s="18"/>
      <c r="X20" s="19"/>
      <c r="Y20" s="19"/>
      <c r="Z20" s="18"/>
      <c r="AA20" s="18"/>
      <c r="AB20" s="18"/>
      <c r="AC20" s="22"/>
    </row>
    <row r="21" spans="1:29" hidden="1">
      <c r="A21" s="11">
        <v>41852</v>
      </c>
      <c r="B21" s="12" t="s">
        <v>23</v>
      </c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5"/>
      <c r="P21" s="13"/>
      <c r="Q21" s="13"/>
      <c r="R21" s="14"/>
      <c r="S21" s="13"/>
      <c r="T21" s="14"/>
      <c r="U21" s="13"/>
      <c r="V21" s="14"/>
      <c r="W21" s="14"/>
      <c r="X21" s="13"/>
      <c r="Y21" s="14"/>
      <c r="Z21" s="14"/>
      <c r="AA21" s="14"/>
      <c r="AB21" s="14"/>
      <c r="AC21" s="22"/>
    </row>
    <row r="22" spans="1:29" hidden="1">
      <c r="A22" s="6"/>
      <c r="B22" s="12" t="s">
        <v>24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4"/>
      <c r="N22" s="15"/>
      <c r="O22" s="15"/>
      <c r="P22" s="13"/>
      <c r="Q22" s="13"/>
      <c r="R22" s="14"/>
      <c r="S22" s="13"/>
      <c r="T22" s="14"/>
      <c r="U22" s="13"/>
      <c r="V22" s="14"/>
      <c r="W22" s="14"/>
      <c r="X22" s="13"/>
      <c r="Y22" s="14"/>
      <c r="Z22" s="14"/>
      <c r="AA22" s="13"/>
      <c r="AB22" s="13"/>
      <c r="AC22" s="22"/>
    </row>
    <row r="23" spans="1:29" hidden="1">
      <c r="A23" s="17"/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5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20"/>
    </row>
    <row r="24" spans="1:29" hidden="1">
      <c r="A24" s="17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5"/>
      <c r="P24" s="13"/>
      <c r="Q24" s="13"/>
      <c r="R24" s="18"/>
      <c r="S24" s="18"/>
      <c r="T24" s="18"/>
      <c r="U24" s="18"/>
      <c r="V24" s="18"/>
      <c r="W24" s="18"/>
      <c r="X24" s="19"/>
      <c r="Y24" s="19"/>
      <c r="Z24" s="18"/>
      <c r="AA24" s="18"/>
      <c r="AB24" s="18"/>
      <c r="AC24" s="22"/>
    </row>
    <row r="25" spans="1:29" hidden="1">
      <c r="A25" s="11">
        <v>41883</v>
      </c>
      <c r="B25" s="12" t="s">
        <v>23</v>
      </c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5"/>
      <c r="P25" s="13"/>
      <c r="Q25" s="13"/>
      <c r="R25" s="14"/>
      <c r="S25" s="13"/>
      <c r="T25" s="14"/>
      <c r="U25" s="13"/>
      <c r="V25" s="14"/>
      <c r="W25" s="14"/>
      <c r="X25" s="13"/>
      <c r="Y25" s="14"/>
      <c r="Z25" s="14"/>
      <c r="AA25" s="14"/>
      <c r="AB25" s="14"/>
      <c r="AC25" s="22"/>
    </row>
    <row r="26" spans="1:29" hidden="1">
      <c r="A26" s="6"/>
      <c r="B26" s="12" t="s">
        <v>24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  <c r="N26" s="15"/>
      <c r="O26" s="15"/>
      <c r="P26" s="13"/>
      <c r="Q26" s="13"/>
      <c r="R26" s="14"/>
      <c r="S26" s="13"/>
      <c r="T26" s="14"/>
      <c r="U26" s="13"/>
      <c r="V26" s="14"/>
      <c r="W26" s="14"/>
      <c r="X26" s="13"/>
      <c r="Y26" s="14"/>
      <c r="Z26" s="14"/>
      <c r="AA26" s="13"/>
      <c r="AB26" s="13"/>
      <c r="AC26" s="22"/>
    </row>
    <row r="27" spans="1:29" hidden="1">
      <c r="A27" s="17"/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5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20"/>
    </row>
    <row r="28" spans="1:29" hidden="1">
      <c r="A28" s="17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5"/>
      <c r="P28" s="13"/>
      <c r="Q28" s="13"/>
      <c r="R28" s="18"/>
      <c r="S28" s="18"/>
      <c r="T28" s="18"/>
      <c r="U28" s="18"/>
      <c r="V28" s="18"/>
      <c r="W28" s="18"/>
      <c r="X28" s="19"/>
      <c r="Y28" s="19"/>
      <c r="Z28" s="18"/>
      <c r="AA28" s="18"/>
      <c r="AB28" s="18"/>
      <c r="AC28" s="22"/>
    </row>
    <row r="29" spans="1:29" hidden="1">
      <c r="A29" s="11">
        <v>41913</v>
      </c>
      <c r="B29" s="12" t="s">
        <v>23</v>
      </c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5"/>
      <c r="P29" s="13"/>
      <c r="Q29" s="13"/>
      <c r="R29" s="14"/>
      <c r="S29" s="13"/>
      <c r="T29" s="14"/>
      <c r="U29" s="13"/>
      <c r="V29" s="14"/>
      <c r="W29" s="14"/>
      <c r="X29" s="13"/>
      <c r="Y29" s="14"/>
      <c r="Z29" s="14"/>
      <c r="AA29" s="14"/>
      <c r="AB29" s="14"/>
      <c r="AC29" s="22"/>
    </row>
    <row r="30" spans="1:29" hidden="1">
      <c r="A30" s="6"/>
      <c r="B30" s="12" t="s">
        <v>24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4"/>
      <c r="N30" s="15"/>
      <c r="O30" s="15"/>
      <c r="P30" s="13"/>
      <c r="Q30" s="13"/>
      <c r="R30" s="14"/>
      <c r="S30" s="13"/>
      <c r="T30" s="14"/>
      <c r="U30" s="13"/>
      <c r="V30" s="14"/>
      <c r="W30" s="14"/>
      <c r="X30" s="13"/>
      <c r="Y30" s="14"/>
      <c r="Z30" s="14"/>
      <c r="AA30" s="13"/>
      <c r="AB30" s="13"/>
      <c r="AC30" s="22"/>
    </row>
    <row r="31" spans="1:29" hidden="1">
      <c r="A31" s="17"/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5"/>
      <c r="O31" s="15"/>
      <c r="P31" s="18"/>
      <c r="Q31" s="18"/>
      <c r="R31" s="18"/>
      <c r="S31" s="18"/>
      <c r="T31" s="18"/>
      <c r="U31" s="18"/>
      <c r="V31" s="18"/>
      <c r="W31" s="18"/>
      <c r="X31" s="19"/>
      <c r="Y31" s="19"/>
      <c r="Z31" s="18"/>
      <c r="AA31" s="18"/>
      <c r="AB31" s="18"/>
      <c r="AC31" s="20"/>
    </row>
    <row r="32" spans="1:29" hidden="1">
      <c r="A32" s="17"/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5"/>
      <c r="P32" s="18"/>
      <c r="Q32" s="18"/>
      <c r="R32" s="18"/>
      <c r="S32" s="18"/>
      <c r="T32" s="18"/>
      <c r="U32" s="18"/>
      <c r="V32" s="18"/>
      <c r="W32" s="18"/>
      <c r="X32" s="19"/>
      <c r="Y32" s="19"/>
      <c r="Z32" s="18"/>
      <c r="AA32" s="18"/>
      <c r="AB32" s="18"/>
      <c r="AC32" s="22"/>
    </row>
    <row r="33" spans="1:29" hidden="1">
      <c r="A33" s="17"/>
      <c r="B33" s="1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5"/>
      <c r="P33" s="18"/>
      <c r="Q33" s="18"/>
      <c r="R33" s="18"/>
      <c r="S33" s="18"/>
      <c r="T33" s="18"/>
      <c r="U33" s="18"/>
      <c r="V33" s="18"/>
      <c r="W33" s="18"/>
      <c r="X33" s="19"/>
      <c r="Y33" s="19"/>
      <c r="Z33" s="18"/>
      <c r="AA33" s="18"/>
      <c r="AB33" s="18"/>
      <c r="AC33" s="22"/>
    </row>
    <row r="34" spans="1:29" hidden="1">
      <c r="A34" s="11">
        <v>41944</v>
      </c>
      <c r="B34" s="12" t="s">
        <v>23</v>
      </c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5"/>
      <c r="P34" s="13"/>
      <c r="Q34" s="13"/>
      <c r="R34" s="14"/>
      <c r="S34" s="13"/>
      <c r="T34" s="14"/>
      <c r="U34" s="13"/>
      <c r="V34" s="14"/>
      <c r="W34" s="14"/>
      <c r="X34" s="14"/>
      <c r="Y34" s="14"/>
      <c r="Z34" s="14"/>
      <c r="AA34" s="14"/>
      <c r="AB34" s="14"/>
      <c r="AC34" s="22"/>
    </row>
    <row r="35" spans="1:29" ht="16.5" hidden="1">
      <c r="A35" s="6"/>
      <c r="B35" s="12" t="s">
        <v>24</v>
      </c>
      <c r="C35" s="25"/>
      <c r="D35" s="13"/>
      <c r="E35" s="13"/>
      <c r="F35" s="13"/>
      <c r="G35" s="13"/>
      <c r="H35" s="13"/>
      <c r="I35" s="13"/>
      <c r="J35" s="13"/>
      <c r="K35" s="13"/>
      <c r="L35" s="13"/>
      <c r="M35" s="14"/>
      <c r="N35" s="15"/>
      <c r="O35" s="15"/>
      <c r="P35" s="13"/>
      <c r="Q35" s="13"/>
      <c r="R35" s="14"/>
      <c r="S35" s="13"/>
      <c r="T35" s="14"/>
      <c r="U35" s="13"/>
      <c r="V35" s="14"/>
      <c r="W35" s="14"/>
      <c r="X35" s="14"/>
      <c r="Y35" s="14"/>
      <c r="Z35" s="14"/>
      <c r="AA35" s="14"/>
      <c r="AB35" s="14"/>
      <c r="AC35" s="22"/>
    </row>
    <row r="36" spans="1:29" hidden="1">
      <c r="A36" s="17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5"/>
      <c r="P36" s="18"/>
      <c r="Q36" s="18"/>
      <c r="R36" s="18"/>
      <c r="S36" s="18"/>
      <c r="T36" s="18"/>
      <c r="U36" s="18"/>
      <c r="V36" s="18"/>
      <c r="W36" s="18"/>
      <c r="X36" s="19"/>
      <c r="Y36" s="19"/>
      <c r="Z36" s="18"/>
      <c r="AA36" s="18"/>
      <c r="AB36" s="18"/>
      <c r="AC36" s="20"/>
    </row>
    <row r="37" spans="1:29" hidden="1">
      <c r="A37" s="17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5"/>
      <c r="P37" s="13"/>
      <c r="Q37" s="13"/>
      <c r="R37" s="18"/>
      <c r="S37" s="18"/>
      <c r="T37" s="18"/>
      <c r="U37" s="18"/>
      <c r="V37" s="18"/>
      <c r="W37" s="18"/>
      <c r="X37" s="19"/>
      <c r="Y37" s="19"/>
      <c r="Z37" s="18"/>
      <c r="AA37" s="18"/>
      <c r="AB37" s="18"/>
      <c r="AC37" s="20"/>
    </row>
    <row r="38" spans="1:29" hidden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0"/>
    </row>
    <row r="39" spans="1:29" hidden="1">
      <c r="A39" s="11">
        <v>41974</v>
      </c>
      <c r="B39" s="12" t="s">
        <v>23</v>
      </c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5"/>
      <c r="P39" s="13"/>
      <c r="Q39" s="13"/>
      <c r="R39" s="14"/>
      <c r="S39" s="13"/>
      <c r="T39" s="14"/>
      <c r="U39" s="13"/>
      <c r="V39" s="14"/>
      <c r="W39" s="14"/>
      <c r="X39" s="14"/>
      <c r="Y39" s="14"/>
      <c r="Z39" s="14"/>
      <c r="AA39" s="14"/>
      <c r="AB39" s="14"/>
      <c r="AC39" s="22"/>
    </row>
    <row r="40" spans="1:29" ht="16.5" hidden="1">
      <c r="A40" s="6"/>
      <c r="B40" s="12" t="s">
        <v>24</v>
      </c>
      <c r="C40" s="25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15"/>
      <c r="O40" s="15"/>
      <c r="P40" s="13"/>
      <c r="Q40" s="13"/>
      <c r="R40" s="14"/>
      <c r="S40" s="13"/>
      <c r="T40" s="14"/>
      <c r="U40" s="13"/>
      <c r="V40" s="14"/>
      <c r="W40" s="14"/>
      <c r="X40" s="14"/>
      <c r="Y40" s="14"/>
      <c r="Z40" s="14"/>
      <c r="AA40" s="14"/>
      <c r="AB40" s="14"/>
      <c r="AC40" s="22"/>
    </row>
    <row r="41" spans="1:29" hidden="1">
      <c r="A41" s="17"/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5"/>
      <c r="P41" s="18"/>
      <c r="Q41" s="18"/>
      <c r="R41" s="18"/>
      <c r="S41" s="18"/>
      <c r="T41" s="18"/>
      <c r="U41" s="18"/>
      <c r="V41" s="18"/>
      <c r="W41" s="18"/>
      <c r="X41" s="19"/>
      <c r="Y41" s="19"/>
      <c r="Z41" s="18"/>
      <c r="AA41" s="18"/>
      <c r="AB41" s="18"/>
      <c r="AC41" s="20"/>
    </row>
    <row r="42" spans="1:29" hidden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3"/>
      <c r="Q42" s="13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spans="1:29" hidden="1">
      <c r="A43" s="11">
        <v>42005</v>
      </c>
      <c r="B43" s="12" t="s">
        <v>23</v>
      </c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5"/>
      <c r="P43" s="13"/>
      <c r="Q43" s="13"/>
      <c r="R43" s="14"/>
      <c r="S43" s="14"/>
      <c r="T43" s="14"/>
      <c r="U43" s="13"/>
      <c r="V43" s="14"/>
      <c r="W43" s="14"/>
      <c r="X43" s="14"/>
      <c r="Y43" s="14"/>
      <c r="Z43" s="14"/>
      <c r="AA43" s="14"/>
      <c r="AB43" s="14"/>
      <c r="AC43" s="22"/>
    </row>
    <row r="44" spans="1:29" ht="16.5" hidden="1">
      <c r="A44" s="6"/>
      <c r="B44" s="12" t="s">
        <v>24</v>
      </c>
      <c r="C44" s="25"/>
      <c r="D44" s="13"/>
      <c r="E44" s="13"/>
      <c r="F44" s="13"/>
      <c r="G44" s="13"/>
      <c r="H44" s="13"/>
      <c r="I44" s="13"/>
      <c r="J44" s="13"/>
      <c r="K44" s="13"/>
      <c r="L44" s="13"/>
      <c r="M44" s="14"/>
      <c r="N44" s="15"/>
      <c r="O44" s="15"/>
      <c r="P44" s="13"/>
      <c r="Q44" s="13"/>
      <c r="R44" s="14"/>
      <c r="S44" s="14"/>
      <c r="T44" s="14"/>
      <c r="U44" s="13"/>
      <c r="V44" s="14"/>
      <c r="W44" s="14"/>
      <c r="X44" s="14"/>
      <c r="Y44" s="14"/>
      <c r="Z44" s="14"/>
      <c r="AA44" s="14"/>
      <c r="AB44" s="14"/>
      <c r="AC44" s="22"/>
    </row>
    <row r="45" spans="1:29" hidden="1">
      <c r="A45" s="17"/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5"/>
      <c r="P45" s="18"/>
      <c r="Q45" s="18"/>
      <c r="R45" s="18"/>
      <c r="S45" s="18"/>
      <c r="T45" s="18"/>
      <c r="U45" s="18"/>
      <c r="V45" s="18"/>
      <c r="W45" s="18"/>
      <c r="X45" s="19"/>
      <c r="Y45" s="19"/>
      <c r="Z45" s="18"/>
      <c r="AA45" s="18"/>
      <c r="AB45" s="18"/>
      <c r="AC45" s="20"/>
    </row>
    <row r="46" spans="1:29" hidden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3"/>
      <c r="Q46" s="13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1:29" hidden="1">
      <c r="A47" s="11">
        <v>42036</v>
      </c>
      <c r="B47" s="12" t="s">
        <v>23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5"/>
      <c r="P47" s="13"/>
      <c r="Q47" s="13"/>
      <c r="R47" s="14"/>
      <c r="S47" s="14"/>
      <c r="T47" s="14"/>
      <c r="U47" s="13"/>
      <c r="V47" s="14"/>
      <c r="W47" s="14"/>
      <c r="X47" s="14"/>
      <c r="Y47" s="14"/>
      <c r="Z47" s="14"/>
      <c r="AA47" s="14"/>
      <c r="AB47" s="14"/>
      <c r="AC47" s="22"/>
    </row>
    <row r="48" spans="1:29" ht="16.5" hidden="1">
      <c r="A48" s="6"/>
      <c r="B48" s="12" t="s">
        <v>24</v>
      </c>
      <c r="C48" s="25"/>
      <c r="D48" s="13"/>
      <c r="E48" s="13"/>
      <c r="F48" s="13"/>
      <c r="G48" s="13"/>
      <c r="H48" s="13"/>
      <c r="I48" s="13"/>
      <c r="J48" s="13"/>
      <c r="K48" s="13"/>
      <c r="L48" s="13"/>
      <c r="M48" s="14"/>
      <c r="N48" s="15"/>
      <c r="O48" s="15"/>
      <c r="P48" s="13"/>
      <c r="Q48" s="13"/>
      <c r="R48" s="14"/>
      <c r="S48" s="14"/>
      <c r="T48" s="14"/>
      <c r="U48" s="13"/>
      <c r="V48" s="14"/>
      <c r="W48" s="14"/>
      <c r="X48" s="14"/>
      <c r="Y48" s="14"/>
      <c r="Z48" s="14"/>
      <c r="AA48" s="14"/>
      <c r="AB48" s="14"/>
      <c r="AC48" s="22"/>
    </row>
    <row r="49" spans="1:30" hidden="1">
      <c r="A49" s="17"/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5"/>
      <c r="P49" s="18"/>
      <c r="Q49" s="18"/>
      <c r="R49" s="18"/>
      <c r="S49" s="18"/>
      <c r="T49" s="18"/>
      <c r="U49" s="18"/>
      <c r="V49" s="18"/>
      <c r="W49" s="18"/>
      <c r="X49" s="19"/>
      <c r="Y49" s="19"/>
      <c r="Z49" s="18"/>
      <c r="AA49" s="18"/>
      <c r="AB49" s="18"/>
      <c r="AC49" s="20"/>
      <c r="AD49" s="26"/>
    </row>
    <row r="50" spans="1:30" hidden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13"/>
      <c r="Q50" s="13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30" hidden="1">
      <c r="A51" s="11">
        <v>42064</v>
      </c>
      <c r="B51" s="12" t="s">
        <v>23</v>
      </c>
      <c r="C51" s="1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5"/>
      <c r="P51" s="13"/>
      <c r="Q51" s="13"/>
      <c r="R51" s="14"/>
      <c r="S51" s="14"/>
      <c r="T51" s="14"/>
      <c r="U51" s="13"/>
      <c r="V51" s="14"/>
      <c r="W51" s="14"/>
      <c r="X51" s="14"/>
      <c r="Y51" s="14"/>
      <c r="Z51" s="14"/>
      <c r="AA51" s="14"/>
      <c r="AB51" s="14"/>
      <c r="AC51" s="22"/>
    </row>
    <row r="52" spans="1:30" ht="16.5" hidden="1">
      <c r="A52" s="6"/>
      <c r="B52" s="12" t="s">
        <v>24</v>
      </c>
      <c r="C52" s="25"/>
      <c r="D52" s="13"/>
      <c r="E52" s="13"/>
      <c r="F52" s="13"/>
      <c r="G52" s="13"/>
      <c r="H52" s="13"/>
      <c r="I52" s="13"/>
      <c r="J52" s="13"/>
      <c r="K52" s="13"/>
      <c r="L52" s="13"/>
      <c r="M52" s="14"/>
      <c r="N52" s="15"/>
      <c r="O52" s="15"/>
      <c r="P52" s="13"/>
      <c r="Q52" s="13"/>
      <c r="R52" s="14"/>
      <c r="S52" s="14"/>
      <c r="T52" s="14"/>
      <c r="U52" s="13"/>
      <c r="V52" s="14"/>
      <c r="W52" s="14"/>
      <c r="X52" s="14"/>
      <c r="Y52" s="14"/>
      <c r="Z52" s="14"/>
      <c r="AA52" s="14"/>
      <c r="AB52" s="14"/>
      <c r="AC52" s="22"/>
    </row>
    <row r="53" spans="1:30" hidden="1">
      <c r="A53" s="17"/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5"/>
      <c r="P53" s="18"/>
      <c r="Q53" s="18"/>
      <c r="R53" s="18"/>
      <c r="S53" s="18"/>
      <c r="T53" s="18"/>
      <c r="U53" s="18"/>
      <c r="V53" s="18"/>
      <c r="W53" s="18"/>
      <c r="X53" s="19"/>
      <c r="Y53" s="19"/>
      <c r="Z53" s="18"/>
      <c r="AA53" s="18"/>
      <c r="AB53" s="18"/>
      <c r="AC53" s="20"/>
      <c r="AD53" s="26"/>
    </row>
    <row r="54" spans="1:30" hidden="1">
      <c r="P54" s="27"/>
      <c r="Q54" s="28"/>
    </row>
    <row r="55" spans="1:30" hidden="1"/>
    <row r="56" spans="1:30" hidden="1"/>
    <row r="57" spans="1:30" hidden="1"/>
    <row r="58" spans="1:30" hidden="1"/>
    <row r="59" spans="1:30" hidden="1">
      <c r="AA59" s="14"/>
      <c r="AB59" s="31"/>
    </row>
    <row r="60" spans="1:30" hidden="1">
      <c r="AA60" s="14"/>
      <c r="AB60" s="31"/>
    </row>
    <row r="61" spans="1:30" hidden="1">
      <c r="AA61" s="14"/>
      <c r="AB61" s="31"/>
    </row>
    <row r="62" spans="1:30" hidden="1">
      <c r="AA62" s="14">
        <v>966630</v>
      </c>
      <c r="AB62" s="31"/>
    </row>
    <row r="63" spans="1:30" hidden="1">
      <c r="AA63" s="26">
        <f>SUM(AA59:AA62)</f>
        <v>966630</v>
      </c>
      <c r="AB63" s="26"/>
    </row>
    <row r="64" spans="1:30" s="10" customFormat="1" ht="16.5">
      <c r="A64" s="11">
        <v>41760</v>
      </c>
      <c r="B64" s="12" t="s">
        <v>23</v>
      </c>
      <c r="C64" s="30">
        <v>1153728.6000000001</v>
      </c>
      <c r="D64" s="56">
        <v>678196</v>
      </c>
      <c r="E64" s="56">
        <v>309531.09589041094</v>
      </c>
      <c r="F64" s="56">
        <v>109000</v>
      </c>
      <c r="G64" s="57">
        <v>9865.4794520547948</v>
      </c>
      <c r="H64" s="57">
        <v>27100</v>
      </c>
      <c r="I64" s="57">
        <v>5950</v>
      </c>
      <c r="J64" s="57">
        <v>12620</v>
      </c>
      <c r="K64" s="57">
        <v>1466.02</v>
      </c>
      <c r="L64" s="57"/>
      <c r="M64" s="14"/>
      <c r="N64" s="15">
        <f>SUM(D64:M64)</f>
        <v>1153728.5953424657</v>
      </c>
      <c r="O64" s="15">
        <f>+N64-C64</f>
        <v>-4.6575344167649746E-3</v>
      </c>
      <c r="P64" s="13">
        <v>58178</v>
      </c>
      <c r="Q64" s="13"/>
      <c r="R64" s="14"/>
      <c r="S64" s="13">
        <v>207500</v>
      </c>
      <c r="T64" s="14"/>
      <c r="U64" s="13">
        <v>11200</v>
      </c>
      <c r="V64" s="14"/>
      <c r="W64" s="14"/>
      <c r="X64" s="13"/>
      <c r="Y64" s="14"/>
      <c r="Z64" s="14"/>
      <c r="AA64" s="14">
        <v>185280</v>
      </c>
      <c r="AB64" s="14">
        <f>SUM(N64:AA64)</f>
        <v>1615886.5906849313</v>
      </c>
      <c r="AC64" s="9">
        <v>5902419.75</v>
      </c>
    </row>
    <row r="65" spans="1:29" s="10" customFormat="1" ht="16.5">
      <c r="A65" s="6"/>
      <c r="B65" s="12" t="s">
        <v>24</v>
      </c>
      <c r="C65" s="13">
        <v>3227027.15</v>
      </c>
      <c r="D65" s="61">
        <v>1717844</v>
      </c>
      <c r="E65" s="61">
        <v>868467.44931506796</v>
      </c>
      <c r="F65" s="61">
        <v>380750</v>
      </c>
      <c r="G65" s="61">
        <v>40305.972602739697</v>
      </c>
      <c r="H65" s="62">
        <v>44655</v>
      </c>
      <c r="I65" s="62">
        <v>10818</v>
      </c>
      <c r="J65" s="62">
        <v>110220</v>
      </c>
      <c r="K65" s="62">
        <v>11945.73</v>
      </c>
      <c r="L65" s="61">
        <v>26775</v>
      </c>
      <c r="M65" s="14">
        <v>15246</v>
      </c>
      <c r="N65" s="15">
        <f>SUM(D65:M65)</f>
        <v>3227027.1519178073</v>
      </c>
      <c r="O65" s="15">
        <f>+N65-C65</f>
        <v>1.9178073853254318E-3</v>
      </c>
      <c r="P65" s="13">
        <f>368812-462</f>
        <v>368350</v>
      </c>
      <c r="Q65" s="13">
        <v>462</v>
      </c>
      <c r="R65" s="14">
        <v>462</v>
      </c>
      <c r="S65" s="13">
        <v>382500</v>
      </c>
      <c r="T65" s="14"/>
      <c r="U65" s="13"/>
      <c r="V65" s="14"/>
      <c r="W65" s="14">
        <v>86168</v>
      </c>
      <c r="X65" s="13"/>
      <c r="Y65" s="14">
        <v>26126</v>
      </c>
      <c r="Z65" s="14"/>
      <c r="AA65" s="14">
        <v>195900</v>
      </c>
      <c r="AB65" s="14">
        <f>SUM(N65:AA65)</f>
        <v>4286995.1538356151</v>
      </c>
      <c r="AC65" s="20">
        <f>SUM(AC63:AC64)</f>
        <v>5902419.75</v>
      </c>
    </row>
    <row r="66" spans="1:29" s="21" customFormat="1">
      <c r="A66" s="17"/>
      <c r="B66" s="17"/>
      <c r="C66" s="18">
        <f t="shared" ref="C66:AA66" si="1">SUM(C64:C65)</f>
        <v>4380755.75</v>
      </c>
      <c r="D66" s="18">
        <f t="shared" si="1"/>
        <v>2396040</v>
      </c>
      <c r="E66" s="18">
        <f t="shared" si="1"/>
        <v>1177998.545205479</v>
      </c>
      <c r="F66" s="18">
        <f t="shared" si="1"/>
        <v>489750</v>
      </c>
      <c r="G66" s="18">
        <f t="shared" si="1"/>
        <v>50171.452054794492</v>
      </c>
      <c r="H66" s="18">
        <f t="shared" si="1"/>
        <v>71755</v>
      </c>
      <c r="I66" s="18">
        <f t="shared" si="1"/>
        <v>16768</v>
      </c>
      <c r="J66" s="18">
        <f t="shared" si="1"/>
        <v>122840</v>
      </c>
      <c r="K66" s="18">
        <f t="shared" si="1"/>
        <v>13411.75</v>
      </c>
      <c r="L66" s="18">
        <f t="shared" si="1"/>
        <v>26775</v>
      </c>
      <c r="M66" s="18">
        <f t="shared" si="1"/>
        <v>15246</v>
      </c>
      <c r="N66" s="18">
        <f t="shared" si="1"/>
        <v>4380755.7472602725</v>
      </c>
      <c r="O66" s="18">
        <f t="shared" si="1"/>
        <v>-2.7397270314395428E-3</v>
      </c>
      <c r="P66" s="18">
        <f t="shared" si="1"/>
        <v>426528</v>
      </c>
      <c r="Q66" s="18">
        <f t="shared" si="1"/>
        <v>462</v>
      </c>
      <c r="R66" s="18">
        <f t="shared" si="1"/>
        <v>462</v>
      </c>
      <c r="S66" s="18">
        <f t="shared" si="1"/>
        <v>590000</v>
      </c>
      <c r="T66" s="18">
        <f t="shared" si="1"/>
        <v>0</v>
      </c>
      <c r="U66" s="18">
        <f t="shared" si="1"/>
        <v>11200</v>
      </c>
      <c r="V66" s="18">
        <f t="shared" si="1"/>
        <v>0</v>
      </c>
      <c r="W66" s="18">
        <f t="shared" si="1"/>
        <v>86168</v>
      </c>
      <c r="X66" s="18">
        <f t="shared" si="1"/>
        <v>0</v>
      </c>
      <c r="Y66" s="18">
        <f t="shared" si="1"/>
        <v>26126</v>
      </c>
      <c r="Z66" s="18">
        <f t="shared" si="1"/>
        <v>0</v>
      </c>
      <c r="AA66" s="18">
        <f t="shared" si="1"/>
        <v>381180</v>
      </c>
      <c r="AB66" s="18">
        <f>SUM(AB64:AB65)</f>
        <v>5902881.7445205469</v>
      </c>
      <c r="AC66" s="20">
        <f>SUM(AC64:AC65)</f>
        <v>11804839.5</v>
      </c>
    </row>
    <row r="68" spans="1:29" s="10" customFormat="1" ht="16.5">
      <c r="A68" s="11">
        <v>41791</v>
      </c>
      <c r="B68" s="12" t="s">
        <v>23</v>
      </c>
      <c r="C68" s="30">
        <v>1183789</v>
      </c>
      <c r="D68" s="56">
        <v>684250</v>
      </c>
      <c r="E68" s="56">
        <v>306885</v>
      </c>
      <c r="F68" s="56">
        <v>115000</v>
      </c>
      <c r="G68" s="57">
        <v>10297</v>
      </c>
      <c r="H68" s="57">
        <v>27100</v>
      </c>
      <c r="I68" s="57">
        <v>5563</v>
      </c>
      <c r="J68" s="57">
        <v>11790</v>
      </c>
      <c r="K68" s="57">
        <v>1229</v>
      </c>
      <c r="L68" s="57">
        <v>21675</v>
      </c>
      <c r="M68" s="14"/>
      <c r="N68" s="15">
        <f>SUM(D68:M68)</f>
        <v>1183789</v>
      </c>
      <c r="O68" s="15">
        <f>+N68-C68</f>
        <v>0</v>
      </c>
      <c r="P68" s="13">
        <v>53928</v>
      </c>
      <c r="Q68" s="13"/>
      <c r="R68" s="14"/>
      <c r="S68" s="13">
        <v>208500</v>
      </c>
      <c r="T68" s="14"/>
      <c r="U68" s="13">
        <v>11200</v>
      </c>
      <c r="V68" s="14"/>
      <c r="W68" s="14">
        <v>84386</v>
      </c>
      <c r="X68" s="13"/>
      <c r="Y68" s="14">
        <v>25320</v>
      </c>
      <c r="Z68" s="14"/>
      <c r="AA68" s="14"/>
      <c r="AB68" s="14">
        <f>SUM(N68:AA68)</f>
        <v>1567123</v>
      </c>
      <c r="AC68" s="9">
        <v>5737009.2699999996</v>
      </c>
    </row>
    <row r="69" spans="1:29" s="10" customFormat="1" ht="16.5">
      <c r="A69" s="6"/>
      <c r="B69" s="12" t="s">
        <v>24</v>
      </c>
      <c r="C69" s="13">
        <v>3149156.27</v>
      </c>
      <c r="D69" s="61">
        <v>1702248</v>
      </c>
      <c r="E69" s="61">
        <v>850528.27</v>
      </c>
      <c r="F69" s="61">
        <v>378750</v>
      </c>
      <c r="G69" s="61">
        <v>41584</v>
      </c>
      <c r="H69" s="62">
        <v>41555</v>
      </c>
      <c r="I69" s="62">
        <v>9715</v>
      </c>
      <c r="J69" s="62">
        <v>104500</v>
      </c>
      <c r="K69" s="62">
        <v>8498</v>
      </c>
      <c r="L69" s="61">
        <v>11050</v>
      </c>
      <c r="M69" s="14">
        <v>728</v>
      </c>
      <c r="N69" s="15">
        <f>SUM(D69:M69)</f>
        <v>3149156.27</v>
      </c>
      <c r="O69" s="15">
        <f>+N69-C69</f>
        <v>0</v>
      </c>
      <c r="P69" s="13">
        <v>372460</v>
      </c>
      <c r="Q69" s="13"/>
      <c r="R69" s="14"/>
      <c r="S69" s="13">
        <v>396000</v>
      </c>
      <c r="T69" s="14"/>
      <c r="U69" s="13"/>
      <c r="V69" s="14"/>
      <c r="W69" s="14"/>
      <c r="X69" s="13"/>
      <c r="Y69" s="14"/>
      <c r="Z69" s="14"/>
      <c r="AA69" s="14">
        <v>252270</v>
      </c>
      <c r="AB69" s="14">
        <f>SUM(N69:AA69)</f>
        <v>4169886.27</v>
      </c>
      <c r="AC69" s="20">
        <f>SUM(AC67:AC68)</f>
        <v>5737009.2699999996</v>
      </c>
    </row>
    <row r="70" spans="1:29" s="21" customFormat="1">
      <c r="A70" s="17"/>
      <c r="B70" s="17"/>
      <c r="C70" s="18">
        <f t="shared" ref="C70:AA70" si="2">SUM(C68:C69)</f>
        <v>4332945.2699999996</v>
      </c>
      <c r="D70" s="18">
        <f t="shared" si="2"/>
        <v>2386498</v>
      </c>
      <c r="E70" s="18">
        <f t="shared" si="2"/>
        <v>1157413.27</v>
      </c>
      <c r="F70" s="18">
        <f t="shared" si="2"/>
        <v>493750</v>
      </c>
      <c r="G70" s="18">
        <f t="shared" si="2"/>
        <v>51881</v>
      </c>
      <c r="H70" s="18">
        <f t="shared" si="2"/>
        <v>68655</v>
      </c>
      <c r="I70" s="18">
        <f t="shared" si="2"/>
        <v>15278</v>
      </c>
      <c r="J70" s="18">
        <f t="shared" si="2"/>
        <v>116290</v>
      </c>
      <c r="K70" s="18">
        <f t="shared" si="2"/>
        <v>9727</v>
      </c>
      <c r="L70" s="18">
        <f t="shared" si="2"/>
        <v>32725</v>
      </c>
      <c r="M70" s="18">
        <f t="shared" si="2"/>
        <v>728</v>
      </c>
      <c r="N70" s="18">
        <f t="shared" si="2"/>
        <v>4332945.2699999996</v>
      </c>
      <c r="O70" s="18">
        <f t="shared" si="2"/>
        <v>0</v>
      </c>
      <c r="P70" s="18">
        <f t="shared" si="2"/>
        <v>426388</v>
      </c>
      <c r="Q70" s="18">
        <f t="shared" si="2"/>
        <v>0</v>
      </c>
      <c r="R70" s="18">
        <f t="shared" si="2"/>
        <v>0</v>
      </c>
      <c r="S70" s="18">
        <f t="shared" si="2"/>
        <v>604500</v>
      </c>
      <c r="T70" s="18">
        <f t="shared" si="2"/>
        <v>0</v>
      </c>
      <c r="U70" s="18">
        <f t="shared" si="2"/>
        <v>11200</v>
      </c>
      <c r="V70" s="18">
        <f t="shared" si="2"/>
        <v>0</v>
      </c>
      <c r="W70" s="18">
        <f t="shared" si="2"/>
        <v>84386</v>
      </c>
      <c r="X70" s="18">
        <f t="shared" si="2"/>
        <v>0</v>
      </c>
      <c r="Y70" s="18">
        <f t="shared" si="2"/>
        <v>25320</v>
      </c>
      <c r="Z70" s="18">
        <f t="shared" si="2"/>
        <v>0</v>
      </c>
      <c r="AA70" s="18">
        <f t="shared" si="2"/>
        <v>252270</v>
      </c>
      <c r="AB70" s="18">
        <f>SUM(AB68:AB69)</f>
        <v>5737009.2699999996</v>
      </c>
      <c r="AC70" s="20">
        <f>SUM(AC68:AC69)</f>
        <v>11474018.539999999</v>
      </c>
    </row>
    <row r="72" spans="1:29" s="10" customFormat="1" ht="16.5">
      <c r="A72" s="11">
        <v>41821</v>
      </c>
      <c r="B72" s="12" t="s">
        <v>23</v>
      </c>
      <c r="C72" s="30">
        <v>1124521</v>
      </c>
      <c r="D72" s="56">
        <v>677700</v>
      </c>
      <c r="E72" s="56">
        <v>298547</v>
      </c>
      <c r="F72" s="56">
        <v>106000</v>
      </c>
      <c r="G72" s="57">
        <v>9874</v>
      </c>
      <c r="H72" s="57">
        <v>17100</v>
      </c>
      <c r="I72" s="57">
        <v>4274</v>
      </c>
      <c r="J72" s="57">
        <v>10110</v>
      </c>
      <c r="K72" s="57">
        <v>916</v>
      </c>
      <c r="L72" s="57"/>
      <c r="M72" s="14"/>
      <c r="N72" s="15">
        <f>SUM(D72:M72)</f>
        <v>1124521</v>
      </c>
      <c r="O72" s="15">
        <f>+N72-C72</f>
        <v>0</v>
      </c>
      <c r="P72" s="13">
        <v>50548</v>
      </c>
      <c r="Q72" s="13"/>
      <c r="R72" s="14"/>
      <c r="S72" s="13">
        <v>208500</v>
      </c>
      <c r="T72" s="14"/>
      <c r="U72" s="13">
        <v>11200</v>
      </c>
      <c r="V72" s="14"/>
      <c r="W72" s="14">
        <v>2868</v>
      </c>
      <c r="X72" s="13"/>
      <c r="Y72" s="14"/>
      <c r="Z72" s="14"/>
      <c r="AA72" s="14"/>
      <c r="AB72" s="14"/>
      <c r="AC72" s="20">
        <v>8561851.6899999995</v>
      </c>
    </row>
    <row r="73" spans="1:29" s="10" customFormat="1" ht="16.5">
      <c r="A73" s="6"/>
      <c r="B73" s="12" t="s">
        <v>24</v>
      </c>
      <c r="C73" s="13">
        <v>3017985.97</v>
      </c>
      <c r="D73" s="61">
        <v>1646381</v>
      </c>
      <c r="E73" s="61">
        <v>808953.96958904096</v>
      </c>
      <c r="F73" s="61">
        <v>376750</v>
      </c>
      <c r="G73" s="61">
        <v>40919</v>
      </c>
      <c r="H73" s="62">
        <v>33430</v>
      </c>
      <c r="I73" s="62">
        <v>9348</v>
      </c>
      <c r="J73" s="62">
        <v>94350</v>
      </c>
      <c r="K73" s="62">
        <v>7854</v>
      </c>
      <c r="L73" s="61"/>
      <c r="M73" s="14"/>
      <c r="N73" s="15">
        <f>SUM(D73:M73)</f>
        <v>3017985.9695890411</v>
      </c>
      <c r="O73" s="15">
        <f>+N73-C73</f>
        <v>-4.1095912456512451E-4</v>
      </c>
      <c r="P73" s="13">
        <v>343719.72</v>
      </c>
      <c r="Q73" s="13"/>
      <c r="R73" s="14"/>
      <c r="S73" s="13">
        <v>387400</v>
      </c>
      <c r="T73" s="14"/>
      <c r="U73" s="13"/>
      <c r="V73" s="14"/>
      <c r="W73" s="14">
        <v>99461</v>
      </c>
      <c r="X73" s="13"/>
      <c r="Y73" s="14"/>
      <c r="Z73" s="14"/>
      <c r="AA73" s="14"/>
      <c r="AB73" s="14"/>
      <c r="AC73" s="20">
        <f>SUM(AC71:AC72)</f>
        <v>8561851.6899999995</v>
      </c>
    </row>
    <row r="74" spans="1:29" s="21" customFormat="1">
      <c r="A74" s="17"/>
      <c r="B74" s="17"/>
      <c r="C74" s="18">
        <f t="shared" ref="C74:AA74" si="3">SUM(C72:C73)</f>
        <v>4142506.97</v>
      </c>
      <c r="D74" s="18">
        <f t="shared" si="3"/>
        <v>2324081</v>
      </c>
      <c r="E74" s="18">
        <f t="shared" si="3"/>
        <v>1107500.9695890411</v>
      </c>
      <c r="F74" s="18">
        <f t="shared" si="3"/>
        <v>482750</v>
      </c>
      <c r="G74" s="18">
        <f t="shared" si="3"/>
        <v>50793</v>
      </c>
      <c r="H74" s="18">
        <f t="shared" si="3"/>
        <v>50530</v>
      </c>
      <c r="I74" s="18">
        <f t="shared" si="3"/>
        <v>13622</v>
      </c>
      <c r="J74" s="18">
        <f t="shared" si="3"/>
        <v>104460</v>
      </c>
      <c r="K74" s="18">
        <f t="shared" si="3"/>
        <v>8770</v>
      </c>
      <c r="L74" s="18">
        <f t="shared" si="3"/>
        <v>0</v>
      </c>
      <c r="M74" s="18">
        <f t="shared" si="3"/>
        <v>0</v>
      </c>
      <c r="N74" s="18">
        <f t="shared" si="3"/>
        <v>4142506.9695890411</v>
      </c>
      <c r="O74" s="18">
        <f t="shared" si="3"/>
        <v>-4.1095912456512451E-4</v>
      </c>
      <c r="P74" s="18">
        <f t="shared" si="3"/>
        <v>394267.72</v>
      </c>
      <c r="Q74" s="18">
        <f t="shared" si="3"/>
        <v>0</v>
      </c>
      <c r="R74" s="18">
        <f t="shared" si="3"/>
        <v>0</v>
      </c>
      <c r="S74" s="18">
        <f t="shared" si="3"/>
        <v>595900</v>
      </c>
      <c r="T74" s="18">
        <f t="shared" si="3"/>
        <v>0</v>
      </c>
      <c r="U74" s="18">
        <f t="shared" si="3"/>
        <v>11200</v>
      </c>
      <c r="V74" s="18">
        <f t="shared" si="3"/>
        <v>0</v>
      </c>
      <c r="W74" s="18">
        <f t="shared" si="3"/>
        <v>102329</v>
      </c>
      <c r="X74" s="18">
        <f t="shared" si="3"/>
        <v>0</v>
      </c>
      <c r="Y74" s="18">
        <f t="shared" si="3"/>
        <v>0</v>
      </c>
      <c r="Z74" s="18">
        <f t="shared" si="3"/>
        <v>0</v>
      </c>
      <c r="AA74" s="18">
        <f t="shared" si="3"/>
        <v>0</v>
      </c>
      <c r="AB74" s="18">
        <f>SUM(AB72:AB73)</f>
        <v>0</v>
      </c>
      <c r="AC74" s="20">
        <f>SUM(AC72:AC73)</f>
        <v>17123703.379999999</v>
      </c>
    </row>
  </sheetData>
  <mergeCells count="7">
    <mergeCell ref="A1:AC1"/>
    <mergeCell ref="A2:AC2"/>
    <mergeCell ref="D3:E3"/>
    <mergeCell ref="F3:G3"/>
    <mergeCell ref="H3:I3"/>
    <mergeCell ref="J3:K3"/>
    <mergeCell ref="W3:Y3"/>
  </mergeCells>
  <pageMargins left="0.7" right="0.45" top="0.75" bottom="0.75" header="0.3" footer="0.3"/>
  <pageSetup paperSize="5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92"/>
  <sheetViews>
    <sheetView workbookViewId="0">
      <pane xSplit="4" ySplit="3" topLeftCell="F68" activePane="bottomRight" state="frozen"/>
      <selection pane="topRight" activeCell="E1" sqref="E1"/>
      <selection pane="bottomLeft" activeCell="A4" sqref="A4"/>
      <selection pane="bottomRight" activeCell="H89" sqref="H89"/>
    </sheetView>
  </sheetViews>
  <sheetFormatPr defaultRowHeight="15"/>
  <cols>
    <col min="1" max="1" width="10.7109375" bestFit="1" customWidth="1"/>
    <col min="2" max="2" width="8.140625" hidden="1" customWidth="1"/>
    <col min="3" max="3" width="4.5703125" customWidth="1"/>
    <col min="4" max="4" width="5.85546875" customWidth="1"/>
    <col min="5" max="5" width="20" hidden="1" customWidth="1"/>
    <col min="6" max="6" width="6.28515625" customWidth="1"/>
    <col min="8" max="8" width="8.42578125" customWidth="1"/>
    <col min="9" max="9" width="10.7109375" bestFit="1" customWidth="1"/>
    <col min="10" max="10" width="4.28515625" customWidth="1"/>
    <col min="15" max="15" width="8.28515625" hidden="1" customWidth="1"/>
    <col min="16" max="16" width="6.7109375" hidden="1" customWidth="1"/>
    <col min="17" max="17" width="7" customWidth="1"/>
    <col min="18" max="18" width="9.140625" customWidth="1"/>
    <col min="19" max="21" width="9.140625" hidden="1" customWidth="1"/>
    <col min="22" max="23" width="9.140625" customWidth="1"/>
    <col min="24" max="24" width="6.7109375" customWidth="1"/>
    <col min="25" max="25" width="8.140625" customWidth="1"/>
  </cols>
  <sheetData>
    <row r="1" spans="1:27" s="32" customFormat="1" ht="20.25">
      <c r="B1" s="112" t="s">
        <v>26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</row>
    <row r="2" spans="1:27" s="32" customFormat="1" ht="20.25">
      <c r="B2" s="112" t="s">
        <v>47</v>
      </c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spans="1:27" s="33" customFormat="1" ht="30">
      <c r="A3" s="6" t="s">
        <v>27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  <c r="H3" s="6" t="s">
        <v>76</v>
      </c>
      <c r="I3" s="6" t="s">
        <v>82</v>
      </c>
      <c r="J3" s="6"/>
      <c r="K3" s="6" t="s">
        <v>2</v>
      </c>
      <c r="L3" s="6" t="s">
        <v>33</v>
      </c>
      <c r="M3" s="6" t="s">
        <v>3</v>
      </c>
      <c r="N3" s="6" t="s">
        <v>34</v>
      </c>
      <c r="O3" s="6" t="s">
        <v>4</v>
      </c>
      <c r="P3" s="6" t="s">
        <v>35</v>
      </c>
      <c r="Q3" s="6" t="s">
        <v>5</v>
      </c>
      <c r="R3" s="6" t="s">
        <v>36</v>
      </c>
      <c r="S3" s="6" t="s">
        <v>7</v>
      </c>
      <c r="T3" s="6" t="s">
        <v>37</v>
      </c>
      <c r="U3" s="6" t="s">
        <v>38</v>
      </c>
      <c r="V3" s="6" t="s">
        <v>39</v>
      </c>
      <c r="W3" s="6" t="s">
        <v>40</v>
      </c>
      <c r="X3" s="6" t="s">
        <v>58</v>
      </c>
      <c r="Y3" s="6" t="s">
        <v>41</v>
      </c>
      <c r="Z3" s="6" t="s">
        <v>12</v>
      </c>
      <c r="AA3" s="102"/>
    </row>
    <row r="4" spans="1:27" s="33" customFormat="1" ht="34.5" hidden="1" customHeight="1">
      <c r="A4" s="34">
        <v>41730</v>
      </c>
      <c r="B4" s="6">
        <v>2014</v>
      </c>
      <c r="C4" s="6">
        <v>1</v>
      </c>
      <c r="D4" s="6">
        <v>2249</v>
      </c>
      <c r="E4" s="35" t="s">
        <v>42</v>
      </c>
      <c r="F4" s="40">
        <v>2378</v>
      </c>
      <c r="G4" s="40">
        <v>190601</v>
      </c>
      <c r="H4" s="40"/>
      <c r="I4" s="40"/>
      <c r="J4" s="40"/>
      <c r="K4" s="6">
        <v>87500</v>
      </c>
      <c r="L4" s="6">
        <v>1150</v>
      </c>
      <c r="M4" s="6">
        <v>9000</v>
      </c>
      <c r="N4" s="6">
        <v>120</v>
      </c>
      <c r="O4" s="6">
        <v>80711</v>
      </c>
      <c r="P4" s="6">
        <v>1060</v>
      </c>
      <c r="Q4" s="6">
        <v>10900</v>
      </c>
      <c r="R4" s="6">
        <v>160</v>
      </c>
      <c r="S4" s="6"/>
      <c r="T4" s="6"/>
      <c r="U4" s="6"/>
      <c r="V4" s="6"/>
      <c r="W4" s="6"/>
      <c r="X4" s="6"/>
      <c r="Y4" s="6"/>
      <c r="Z4" s="6">
        <f>SUM(K4:Y4)</f>
        <v>190601</v>
      </c>
      <c r="AA4" s="102">
        <f>+G4-Z4</f>
        <v>0</v>
      </c>
    </row>
    <row r="5" spans="1:27" s="33" customFormat="1" ht="20.100000000000001" hidden="1" customHeight="1">
      <c r="A5" s="34"/>
      <c r="B5" s="6"/>
      <c r="C5" s="6"/>
      <c r="D5" s="6"/>
      <c r="E5" s="36"/>
      <c r="F5" s="24"/>
      <c r="G5" s="24"/>
      <c r="H5" s="24"/>
      <c r="I5" s="24"/>
      <c r="J5" s="2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02">
        <f t="shared" ref="AA5:AA47" si="0">+G5-Z5</f>
        <v>0</v>
      </c>
    </row>
    <row r="6" spans="1:27" s="33" customFormat="1" ht="20.100000000000001" hidden="1" customHeight="1">
      <c r="A6" s="34">
        <v>41760</v>
      </c>
      <c r="B6" s="6">
        <v>2014</v>
      </c>
      <c r="C6" s="6">
        <v>1</v>
      </c>
      <c r="D6" s="6">
        <v>5383</v>
      </c>
      <c r="E6" s="90" t="s">
        <v>56</v>
      </c>
      <c r="F6" s="24">
        <v>4742</v>
      </c>
      <c r="G6" s="24">
        <v>185280</v>
      </c>
      <c r="H6" s="24">
        <v>950</v>
      </c>
      <c r="I6" s="24"/>
      <c r="J6" s="24"/>
      <c r="K6" s="6">
        <v>142200</v>
      </c>
      <c r="L6" s="6">
        <v>32018</v>
      </c>
      <c r="M6" s="6">
        <v>9000</v>
      </c>
      <c r="N6" s="6">
        <v>2062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>
        <f>SUM(K6:Y6)</f>
        <v>185280</v>
      </c>
      <c r="AA6" s="102">
        <f t="shared" si="0"/>
        <v>0</v>
      </c>
    </row>
    <row r="7" spans="1:27" s="32" customFormat="1" ht="20.100000000000001" hidden="1" customHeight="1">
      <c r="A7" s="34">
        <v>41760</v>
      </c>
      <c r="B7" s="6">
        <v>2014</v>
      </c>
      <c r="C7" s="72">
        <v>2</v>
      </c>
      <c r="D7" s="58">
        <v>2418</v>
      </c>
      <c r="E7" s="59" t="s">
        <v>57</v>
      </c>
      <c r="F7" s="60">
        <v>2854</v>
      </c>
      <c r="G7" s="24">
        <v>195900</v>
      </c>
      <c r="H7" s="24">
        <v>951</v>
      </c>
      <c r="I7" s="24"/>
      <c r="J7" s="24"/>
      <c r="K7" s="37">
        <v>180000</v>
      </c>
      <c r="L7" s="37">
        <v>3150</v>
      </c>
      <c r="M7" s="37"/>
      <c r="N7" s="37"/>
      <c r="O7" s="37"/>
      <c r="P7" s="37"/>
      <c r="Q7" s="37">
        <v>12450</v>
      </c>
      <c r="R7" s="37">
        <v>300</v>
      </c>
      <c r="S7" s="37"/>
      <c r="T7" s="37"/>
      <c r="U7" s="37"/>
      <c r="V7" s="37"/>
      <c r="W7" s="37"/>
      <c r="X7" s="37"/>
      <c r="Y7" s="37"/>
      <c r="Z7" s="6">
        <f>SUM(K7:Y7)</f>
        <v>195900</v>
      </c>
      <c r="AA7" s="102">
        <f t="shared" si="0"/>
        <v>0</v>
      </c>
    </row>
    <row r="8" spans="1:27" hidden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102">
        <f t="shared" si="0"/>
        <v>0</v>
      </c>
    </row>
    <row r="9" spans="1:27" hidden="1">
      <c r="A9" s="24"/>
      <c r="B9" s="24"/>
      <c r="C9" s="24"/>
      <c r="D9" s="24"/>
      <c r="E9" s="24" t="s">
        <v>43</v>
      </c>
      <c r="F9" s="24"/>
      <c r="G9" s="24">
        <f>SUM(G6:G8)</f>
        <v>381180</v>
      </c>
      <c r="H9" s="24"/>
      <c r="I9" s="24"/>
      <c r="J9" s="24"/>
      <c r="K9" s="24">
        <f>SUM(K6:K8)</f>
        <v>322200</v>
      </c>
      <c r="L9" s="24">
        <f>SUM(L6:L8)</f>
        <v>35168</v>
      </c>
      <c r="M9" s="24">
        <f>SUM(M6:M8)</f>
        <v>9000</v>
      </c>
      <c r="N9" s="24">
        <f>SUM(N6:N8)</f>
        <v>2062</v>
      </c>
      <c r="O9" s="24"/>
      <c r="P9" s="24"/>
      <c r="Q9" s="24">
        <f t="shared" ref="Q9:R9" si="1">SUM(Q6:Q8)</f>
        <v>12450</v>
      </c>
      <c r="R9" s="24">
        <f t="shared" si="1"/>
        <v>300</v>
      </c>
      <c r="S9" s="24"/>
      <c r="T9" s="24"/>
      <c r="U9" s="24"/>
      <c r="V9" s="24"/>
      <c r="W9" s="24"/>
      <c r="X9" s="24"/>
      <c r="Y9" s="24"/>
      <c r="Z9" s="24">
        <f>SUM(K9:Y9)</f>
        <v>381180</v>
      </c>
      <c r="AA9" s="102">
        <f t="shared" si="0"/>
        <v>0</v>
      </c>
    </row>
    <row r="10" spans="1:27" hidden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102">
        <f t="shared" si="0"/>
        <v>0</v>
      </c>
    </row>
    <row r="11" spans="1:27" hidden="1">
      <c r="A11" s="83">
        <v>41791</v>
      </c>
      <c r="B11" s="24">
        <v>2014</v>
      </c>
      <c r="C11" s="24">
        <v>1</v>
      </c>
      <c r="D11" s="24">
        <v>740</v>
      </c>
      <c r="E11" s="59" t="s">
        <v>75</v>
      </c>
      <c r="F11" s="24">
        <v>2433</v>
      </c>
      <c r="G11" s="24">
        <v>252270</v>
      </c>
      <c r="H11" s="24">
        <v>1023</v>
      </c>
      <c r="I11" s="24"/>
      <c r="J11" s="24"/>
      <c r="K11" s="24">
        <v>240000</v>
      </c>
      <c r="L11" s="24">
        <v>3150</v>
      </c>
      <c r="M11" s="24">
        <v>9000</v>
      </c>
      <c r="N11" s="24">
        <v>120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6">
        <f t="shared" ref="Z11:Z27" si="2">SUM(K11:Y11)</f>
        <v>252270</v>
      </c>
      <c r="AA11" s="102">
        <f t="shared" si="0"/>
        <v>0</v>
      </c>
    </row>
    <row r="12" spans="1:27" hidden="1">
      <c r="A12" s="82">
        <v>41823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6">
        <f t="shared" si="2"/>
        <v>0</v>
      </c>
      <c r="AA12" s="102">
        <f t="shared" si="0"/>
        <v>0</v>
      </c>
    </row>
    <row r="13" spans="1:27" hidden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6">
        <f t="shared" si="2"/>
        <v>0</v>
      </c>
      <c r="AA13" s="102">
        <f t="shared" si="0"/>
        <v>0</v>
      </c>
    </row>
    <row r="14" spans="1:27" hidden="1">
      <c r="A14" s="83">
        <v>41821</v>
      </c>
      <c r="B14" s="24"/>
      <c r="C14" s="24">
        <v>1</v>
      </c>
      <c r="D14" s="24"/>
      <c r="E14" s="24"/>
      <c r="F14" s="24">
        <v>2984</v>
      </c>
      <c r="G14" s="24">
        <v>338935</v>
      </c>
      <c r="H14" s="24">
        <v>1071</v>
      </c>
      <c r="I14" s="24"/>
      <c r="J14" s="24"/>
      <c r="K14" s="24">
        <v>180000</v>
      </c>
      <c r="L14" s="24">
        <v>2330</v>
      </c>
      <c r="M14" s="24">
        <v>16000</v>
      </c>
      <c r="N14" s="24">
        <v>210</v>
      </c>
      <c r="O14" s="24">
        <v>138600</v>
      </c>
      <c r="P14" s="24">
        <v>1795</v>
      </c>
      <c r="Q14" s="24"/>
      <c r="R14" s="24"/>
      <c r="S14" s="24"/>
      <c r="T14" s="24"/>
      <c r="U14" s="24"/>
      <c r="V14" s="24"/>
      <c r="W14" s="24"/>
      <c r="X14" s="24"/>
      <c r="Y14" s="24"/>
      <c r="Z14" s="6">
        <f t="shared" si="2"/>
        <v>338935</v>
      </c>
      <c r="AA14" s="102">
        <f t="shared" si="0"/>
        <v>0</v>
      </c>
    </row>
    <row r="15" spans="1:27" hidden="1">
      <c r="A15" s="82">
        <v>41848</v>
      </c>
      <c r="B15" s="24"/>
      <c r="C15" s="24">
        <v>2</v>
      </c>
      <c r="D15" s="24"/>
      <c r="E15" s="24"/>
      <c r="F15" s="24">
        <v>2922</v>
      </c>
      <c r="G15" s="24">
        <v>204440</v>
      </c>
      <c r="H15" s="24">
        <v>1070</v>
      </c>
      <c r="I15" s="24"/>
      <c r="J15" s="24"/>
      <c r="K15" s="24">
        <v>183000</v>
      </c>
      <c r="L15" s="24">
        <v>2370</v>
      </c>
      <c r="M15" s="24">
        <v>11000</v>
      </c>
      <c r="N15" s="24">
        <v>145</v>
      </c>
      <c r="O15" s="24"/>
      <c r="P15" s="24"/>
      <c r="Q15" s="24">
        <v>7810</v>
      </c>
      <c r="R15" s="24">
        <v>115</v>
      </c>
      <c r="S15" s="24"/>
      <c r="T15" s="24"/>
      <c r="U15" s="24"/>
      <c r="V15" s="24"/>
      <c r="W15" s="24"/>
      <c r="X15" s="24"/>
      <c r="Y15" s="24"/>
      <c r="Z15" s="6">
        <f t="shared" si="2"/>
        <v>204440</v>
      </c>
      <c r="AA15" s="102">
        <f t="shared" si="0"/>
        <v>0</v>
      </c>
    </row>
    <row r="16" spans="1:27" hidden="1">
      <c r="A16" s="82">
        <v>41848</v>
      </c>
      <c r="B16" s="24"/>
      <c r="C16" s="24">
        <v>3</v>
      </c>
      <c r="D16" s="24"/>
      <c r="E16" s="24"/>
      <c r="F16" s="24">
        <v>2927</v>
      </c>
      <c r="G16" s="24">
        <v>310290</v>
      </c>
      <c r="H16" s="24">
        <v>1072</v>
      </c>
      <c r="I16" s="24"/>
      <c r="J16" s="24"/>
      <c r="K16" s="24">
        <v>282000</v>
      </c>
      <c r="L16" s="24">
        <v>3660</v>
      </c>
      <c r="M16" s="24">
        <v>16000</v>
      </c>
      <c r="N16" s="24">
        <v>210</v>
      </c>
      <c r="O16" s="24"/>
      <c r="P16" s="24"/>
      <c r="Q16" s="24">
        <v>8300</v>
      </c>
      <c r="R16" s="24">
        <v>120</v>
      </c>
      <c r="S16" s="24"/>
      <c r="T16" s="24"/>
      <c r="U16" s="24"/>
      <c r="V16" s="24"/>
      <c r="W16" s="24"/>
      <c r="X16" s="24"/>
      <c r="Y16" s="24"/>
      <c r="Z16" s="6">
        <f t="shared" si="2"/>
        <v>310290</v>
      </c>
      <c r="AA16" s="102">
        <f t="shared" si="0"/>
        <v>0</v>
      </c>
    </row>
    <row r="17" spans="1:27" hidden="1">
      <c r="A17" s="82">
        <v>41848</v>
      </c>
      <c r="B17" s="24"/>
      <c r="C17" s="24">
        <v>4</v>
      </c>
      <c r="D17" s="24"/>
      <c r="E17" s="24"/>
      <c r="F17" s="24">
        <v>3017</v>
      </c>
      <c r="G17" s="24">
        <v>252210</v>
      </c>
      <c r="H17" s="24">
        <v>1073</v>
      </c>
      <c r="I17" s="24"/>
      <c r="J17" s="24"/>
      <c r="K17" s="24">
        <v>237000</v>
      </c>
      <c r="L17" s="24">
        <v>3070</v>
      </c>
      <c r="M17" s="24">
        <v>2000</v>
      </c>
      <c r="N17" s="24">
        <v>30</v>
      </c>
      <c r="O17" s="24"/>
      <c r="P17" s="24"/>
      <c r="Q17" s="24">
        <v>9960</v>
      </c>
      <c r="R17" s="24">
        <v>150</v>
      </c>
      <c r="S17" s="24"/>
      <c r="T17" s="24"/>
      <c r="U17" s="24"/>
      <c r="V17" s="24"/>
      <c r="W17" s="24"/>
      <c r="X17" s="24"/>
      <c r="Y17" s="24"/>
      <c r="Z17" s="6">
        <f t="shared" si="2"/>
        <v>252210</v>
      </c>
      <c r="AA17" s="102">
        <f t="shared" si="0"/>
        <v>0</v>
      </c>
    </row>
    <row r="18" spans="1:27" hidden="1">
      <c r="A18" s="82">
        <v>41848</v>
      </c>
      <c r="B18" s="24"/>
      <c r="C18" s="24">
        <v>5</v>
      </c>
      <c r="D18" s="24"/>
      <c r="E18" s="24"/>
      <c r="F18" s="24">
        <v>5072</v>
      </c>
      <c r="G18" s="24">
        <v>102326</v>
      </c>
      <c r="H18" s="24">
        <v>1079</v>
      </c>
      <c r="I18" s="24"/>
      <c r="J18" s="24"/>
      <c r="K18" s="24">
        <v>89500</v>
      </c>
      <c r="L18" s="24">
        <v>1935</v>
      </c>
      <c r="M18" s="24">
        <v>9000</v>
      </c>
      <c r="N18" s="24">
        <v>195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>
        <v>1696</v>
      </c>
      <c r="Z18" s="6">
        <f t="shared" si="2"/>
        <v>102326</v>
      </c>
      <c r="AA18" s="102">
        <f t="shared" si="0"/>
        <v>0</v>
      </c>
    </row>
    <row r="19" spans="1:27" hidden="1">
      <c r="A19" s="82">
        <v>41848</v>
      </c>
      <c r="B19" s="24"/>
      <c r="C19" s="24">
        <v>6</v>
      </c>
      <c r="D19" s="24"/>
      <c r="E19" s="24"/>
      <c r="F19" s="24">
        <v>2397</v>
      </c>
      <c r="G19" s="24">
        <v>302032</v>
      </c>
      <c r="H19" s="24">
        <v>1080</v>
      </c>
      <c r="I19" s="24"/>
      <c r="J19" s="24"/>
      <c r="K19" s="24">
        <v>186000</v>
      </c>
      <c r="L19" s="24">
        <v>4015</v>
      </c>
      <c r="M19" s="24">
        <v>12000</v>
      </c>
      <c r="N19" s="24">
        <v>260</v>
      </c>
      <c r="O19" s="24">
        <v>83035</v>
      </c>
      <c r="P19" s="24">
        <v>1795</v>
      </c>
      <c r="Q19" s="24">
        <v>9130</v>
      </c>
      <c r="R19" s="24">
        <v>200</v>
      </c>
      <c r="S19" s="24"/>
      <c r="T19" s="24"/>
      <c r="U19" s="24"/>
      <c r="V19" s="24"/>
      <c r="W19" s="24"/>
      <c r="X19" s="24"/>
      <c r="Y19" s="24">
        <v>5597</v>
      </c>
      <c r="Z19" s="6">
        <f t="shared" si="2"/>
        <v>302032</v>
      </c>
      <c r="AA19" s="102">
        <f t="shared" si="0"/>
        <v>0</v>
      </c>
    </row>
    <row r="20" spans="1:27" hidden="1">
      <c r="A20" s="82">
        <v>41848</v>
      </c>
      <c r="B20" s="24"/>
      <c r="C20" s="24">
        <v>7</v>
      </c>
      <c r="D20" s="24"/>
      <c r="E20" s="24"/>
      <c r="F20" s="24">
        <v>3031</v>
      </c>
      <c r="G20" s="24">
        <v>273570</v>
      </c>
      <c r="H20" s="24">
        <v>1074</v>
      </c>
      <c r="I20" s="24"/>
      <c r="J20" s="24"/>
      <c r="K20" s="24">
        <v>258000</v>
      </c>
      <c r="L20" s="24">
        <v>3400</v>
      </c>
      <c r="M20" s="24">
        <v>12000</v>
      </c>
      <c r="N20" s="24">
        <v>170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6">
        <f t="shared" si="2"/>
        <v>273570</v>
      </c>
      <c r="AA20" s="102">
        <f t="shared" si="0"/>
        <v>0</v>
      </c>
    </row>
    <row r="21" spans="1:27" hidden="1">
      <c r="A21" s="82">
        <v>41848</v>
      </c>
      <c r="B21" s="24"/>
      <c r="C21" s="24">
        <v>8</v>
      </c>
      <c r="D21" s="24"/>
      <c r="E21" s="24"/>
      <c r="F21" s="24">
        <v>2516</v>
      </c>
      <c r="G21" s="24">
        <v>176255</v>
      </c>
      <c r="H21" s="24">
        <v>1064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>
        <v>176255</v>
      </c>
      <c r="Z21" s="6">
        <f t="shared" si="2"/>
        <v>176255</v>
      </c>
      <c r="AA21" s="102">
        <f t="shared" si="0"/>
        <v>0</v>
      </c>
    </row>
    <row r="22" spans="1:27" hidden="1">
      <c r="A22" s="82">
        <v>41848</v>
      </c>
      <c r="B22" s="24"/>
      <c r="C22" s="24">
        <v>9</v>
      </c>
      <c r="D22" s="24"/>
      <c r="E22" s="24"/>
      <c r="F22" s="24">
        <v>3122</v>
      </c>
      <c r="G22" s="24">
        <v>292600</v>
      </c>
      <c r="H22" s="24">
        <v>1075</v>
      </c>
      <c r="I22" s="24"/>
      <c r="J22" s="24"/>
      <c r="K22" s="24">
        <v>270000</v>
      </c>
      <c r="L22" s="24">
        <v>3544</v>
      </c>
      <c r="M22" s="24">
        <v>8000</v>
      </c>
      <c r="N22" s="24">
        <v>106</v>
      </c>
      <c r="O22" s="24"/>
      <c r="P22" s="24"/>
      <c r="Q22" s="24">
        <v>10790</v>
      </c>
      <c r="R22" s="24">
        <v>160</v>
      </c>
      <c r="S22" s="24"/>
      <c r="T22" s="24"/>
      <c r="U22" s="24"/>
      <c r="V22" s="24"/>
      <c r="W22" s="24"/>
      <c r="X22" s="24"/>
      <c r="Y22" s="24"/>
      <c r="Z22" s="6">
        <f t="shared" si="2"/>
        <v>292600</v>
      </c>
      <c r="AA22" s="102">
        <f t="shared" si="0"/>
        <v>0</v>
      </c>
    </row>
    <row r="23" spans="1:27" hidden="1">
      <c r="A23" s="82">
        <v>41848</v>
      </c>
      <c r="B23" s="24"/>
      <c r="C23" s="24">
        <v>10</v>
      </c>
      <c r="D23" s="24"/>
      <c r="E23" s="24"/>
      <c r="F23" s="24">
        <v>2570</v>
      </c>
      <c r="G23" s="24">
        <v>26340</v>
      </c>
      <c r="H23" s="24">
        <v>1063</v>
      </c>
      <c r="I23" s="24"/>
      <c r="J23" s="24"/>
      <c r="K23" s="24">
        <v>26000</v>
      </c>
      <c r="L23" s="24">
        <v>340</v>
      </c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6">
        <f t="shared" si="2"/>
        <v>26340</v>
      </c>
      <c r="AA23" s="102">
        <f t="shared" si="0"/>
        <v>0</v>
      </c>
    </row>
    <row r="24" spans="1:27" hidden="1">
      <c r="A24" s="82">
        <v>41848</v>
      </c>
      <c r="B24" s="24"/>
      <c r="C24" s="24">
        <v>11</v>
      </c>
      <c r="D24" s="24"/>
      <c r="E24" s="24"/>
      <c r="F24" s="24">
        <v>2799</v>
      </c>
      <c r="G24" s="24">
        <v>272600</v>
      </c>
      <c r="H24" s="24">
        <v>1068</v>
      </c>
      <c r="I24" s="24"/>
      <c r="J24" s="24"/>
      <c r="K24" s="24">
        <v>228000</v>
      </c>
      <c r="L24" s="24">
        <v>3000</v>
      </c>
      <c r="M24" s="24"/>
      <c r="N24" s="24"/>
      <c r="O24" s="24">
        <v>34813</v>
      </c>
      <c r="P24" s="24">
        <v>457</v>
      </c>
      <c r="Q24" s="24">
        <v>6240</v>
      </c>
      <c r="R24" s="24">
        <v>90</v>
      </c>
      <c r="S24" s="24"/>
      <c r="T24" s="24"/>
      <c r="U24" s="24"/>
      <c r="V24" s="24"/>
      <c r="W24" s="24"/>
      <c r="X24" s="24"/>
      <c r="Y24" s="24"/>
      <c r="Z24" s="6">
        <f t="shared" si="2"/>
        <v>272600</v>
      </c>
      <c r="AA24" s="102">
        <f t="shared" si="0"/>
        <v>0</v>
      </c>
    </row>
    <row r="25" spans="1:27" hidden="1">
      <c r="A25" s="82">
        <v>41848</v>
      </c>
      <c r="B25" s="24"/>
      <c r="C25" s="24">
        <v>12</v>
      </c>
      <c r="D25" s="24"/>
      <c r="E25" s="24"/>
      <c r="F25" s="24">
        <v>3139</v>
      </c>
      <c r="G25" s="24">
        <v>314100</v>
      </c>
      <c r="H25" s="24">
        <v>1076</v>
      </c>
      <c r="I25" s="24"/>
      <c r="J25" s="24"/>
      <c r="K25" s="24">
        <v>288000</v>
      </c>
      <c r="L25" s="24">
        <v>3880</v>
      </c>
      <c r="M25" s="24">
        <v>12000</v>
      </c>
      <c r="N25" s="24">
        <v>120</v>
      </c>
      <c r="O25" s="24"/>
      <c r="P25" s="24"/>
      <c r="Q25" s="24">
        <v>9960</v>
      </c>
      <c r="R25" s="24">
        <v>140</v>
      </c>
      <c r="S25" s="24"/>
      <c r="T25" s="24"/>
      <c r="U25" s="24"/>
      <c r="V25" s="24"/>
      <c r="W25" s="24"/>
      <c r="X25" s="24"/>
      <c r="Y25" s="24"/>
      <c r="Z25" s="6">
        <f t="shared" si="2"/>
        <v>314100</v>
      </c>
      <c r="AA25" s="102">
        <f t="shared" si="0"/>
        <v>0</v>
      </c>
    </row>
    <row r="26" spans="1:27" hidden="1">
      <c r="A26" s="82">
        <v>41848</v>
      </c>
      <c r="B26" s="24"/>
      <c r="C26" s="24">
        <v>13</v>
      </c>
      <c r="D26" s="24"/>
      <c r="E26" s="24"/>
      <c r="F26" s="24">
        <v>2632</v>
      </c>
      <c r="G26" s="24">
        <v>221170</v>
      </c>
      <c r="H26" s="24">
        <v>1067</v>
      </c>
      <c r="I26" s="24"/>
      <c r="J26" s="24"/>
      <c r="K26" s="24">
        <v>192000</v>
      </c>
      <c r="L26" s="24">
        <v>2520</v>
      </c>
      <c r="M26" s="24">
        <v>18000</v>
      </c>
      <c r="N26" s="24">
        <v>236</v>
      </c>
      <c r="O26" s="24"/>
      <c r="P26" s="24"/>
      <c r="Q26" s="24">
        <v>8300</v>
      </c>
      <c r="R26" s="24">
        <v>114</v>
      </c>
      <c r="S26" s="24"/>
      <c r="T26" s="24"/>
      <c r="U26" s="24"/>
      <c r="V26" s="24"/>
      <c r="W26" s="24"/>
      <c r="X26" s="24"/>
      <c r="Y26" s="24"/>
      <c r="Z26" s="6">
        <f t="shared" si="2"/>
        <v>221170</v>
      </c>
      <c r="AA26" s="102">
        <f t="shared" si="0"/>
        <v>0</v>
      </c>
    </row>
    <row r="27" spans="1:27" hidden="1">
      <c r="A27" s="82">
        <v>41848</v>
      </c>
      <c r="B27" s="24"/>
      <c r="C27" s="24">
        <v>14</v>
      </c>
      <c r="D27" s="24"/>
      <c r="E27" s="24"/>
      <c r="F27" s="24">
        <v>2833</v>
      </c>
      <c r="G27" s="24">
        <v>228780</v>
      </c>
      <c r="H27" s="24">
        <v>1069</v>
      </c>
      <c r="I27" s="24"/>
      <c r="J27" s="24"/>
      <c r="K27" s="24">
        <v>204000</v>
      </c>
      <c r="L27" s="24">
        <v>2676</v>
      </c>
      <c r="M27" s="24">
        <v>16000</v>
      </c>
      <c r="N27" s="24">
        <v>210</v>
      </c>
      <c r="O27" s="24"/>
      <c r="P27" s="24"/>
      <c r="Q27" s="24">
        <v>5810</v>
      </c>
      <c r="R27" s="24">
        <v>84</v>
      </c>
      <c r="S27" s="24"/>
      <c r="T27" s="24"/>
      <c r="U27" s="24"/>
      <c r="V27" s="24"/>
      <c r="W27" s="24"/>
      <c r="X27" s="24"/>
      <c r="Y27" s="24"/>
      <c r="Z27" s="6">
        <f t="shared" si="2"/>
        <v>228780</v>
      </c>
      <c r="AA27" s="102">
        <f t="shared" si="0"/>
        <v>0</v>
      </c>
    </row>
    <row r="28" spans="1:27" hidden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102">
        <f t="shared" si="0"/>
        <v>0</v>
      </c>
    </row>
    <row r="29" spans="1:27" hidden="1">
      <c r="A29" s="24"/>
      <c r="B29" s="24"/>
      <c r="C29" s="24"/>
      <c r="D29" s="24"/>
      <c r="E29" s="24"/>
      <c r="F29" s="24"/>
      <c r="G29" s="24">
        <f>SUM(G14:G28)</f>
        <v>3315648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02">
        <f t="shared" si="0"/>
        <v>3315648</v>
      </c>
    </row>
    <row r="30" spans="1:27" hidden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02">
        <f t="shared" si="0"/>
        <v>0</v>
      </c>
    </row>
    <row r="31" spans="1:27" hidden="1">
      <c r="A31" s="82">
        <v>41863</v>
      </c>
      <c r="B31" s="24"/>
      <c r="C31" s="24">
        <v>1</v>
      </c>
      <c r="D31" s="24"/>
      <c r="E31" s="24"/>
      <c r="F31" s="24">
        <v>1375</v>
      </c>
      <c r="G31" s="24">
        <v>167170</v>
      </c>
      <c r="H31" s="24">
        <v>1081</v>
      </c>
      <c r="I31" s="82">
        <v>41881</v>
      </c>
      <c r="J31" s="82"/>
      <c r="K31" s="24">
        <v>162000</v>
      </c>
      <c r="L31" s="24">
        <v>1420</v>
      </c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>
        <v>3750</v>
      </c>
      <c r="Z31" s="24">
        <f>SUM(K31:Y31)</f>
        <v>167170</v>
      </c>
      <c r="AA31" s="102">
        <f t="shared" ref="AA31:AA45" si="3">+G31-Z31</f>
        <v>0</v>
      </c>
    </row>
    <row r="32" spans="1:27" hidden="1">
      <c r="A32" s="82">
        <v>41863</v>
      </c>
      <c r="B32" s="24"/>
      <c r="C32" s="24">
        <v>2</v>
      </c>
      <c r="D32" s="24"/>
      <c r="E32" s="24"/>
      <c r="F32" s="24">
        <v>1554</v>
      </c>
      <c r="G32" s="24">
        <v>179830</v>
      </c>
      <c r="H32" s="24">
        <v>1082</v>
      </c>
      <c r="I32" s="82">
        <v>41881</v>
      </c>
      <c r="J32" s="82"/>
      <c r="K32" s="24">
        <v>175000</v>
      </c>
      <c r="L32" s="24">
        <v>1535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>
        <v>3295</v>
      </c>
      <c r="Z32" s="24">
        <f t="shared" ref="Z32:Z47" si="4">SUM(K32:Y32)</f>
        <v>179830</v>
      </c>
      <c r="AA32" s="102">
        <f t="shared" si="3"/>
        <v>0</v>
      </c>
    </row>
    <row r="33" spans="1:27" hidden="1">
      <c r="A33" s="82">
        <v>41863</v>
      </c>
      <c r="B33" s="24"/>
      <c r="C33" s="24">
        <v>3</v>
      </c>
      <c r="D33" s="24"/>
      <c r="E33" s="24"/>
      <c r="F33" s="24">
        <v>1543</v>
      </c>
      <c r="G33" s="24">
        <v>251260</v>
      </c>
      <c r="H33" s="24">
        <v>1083</v>
      </c>
      <c r="I33" s="82">
        <v>41881</v>
      </c>
      <c r="J33" s="82"/>
      <c r="K33" s="24">
        <v>228000</v>
      </c>
      <c r="L33" s="24">
        <v>1995</v>
      </c>
      <c r="M33" s="24">
        <v>16000</v>
      </c>
      <c r="N33" s="24">
        <v>140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>
        <v>5125</v>
      </c>
      <c r="Z33" s="24">
        <f t="shared" si="4"/>
        <v>251260</v>
      </c>
      <c r="AA33" s="102">
        <f t="shared" si="3"/>
        <v>0</v>
      </c>
    </row>
    <row r="34" spans="1:27" hidden="1">
      <c r="A34" s="82">
        <v>41863</v>
      </c>
      <c r="B34" s="24"/>
      <c r="C34" s="24">
        <v>4</v>
      </c>
      <c r="D34" s="24"/>
      <c r="E34" s="24"/>
      <c r="F34" s="24">
        <v>1669</v>
      </c>
      <c r="G34" s="24">
        <v>188440</v>
      </c>
      <c r="H34" s="24">
        <v>1084</v>
      </c>
      <c r="I34" s="82">
        <v>41881</v>
      </c>
      <c r="J34" s="82"/>
      <c r="K34" s="24">
        <v>183000</v>
      </c>
      <c r="L34" s="24">
        <v>1605</v>
      </c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>
        <v>3835</v>
      </c>
      <c r="Z34" s="24">
        <f t="shared" si="4"/>
        <v>188440</v>
      </c>
      <c r="AA34" s="102">
        <f t="shared" si="3"/>
        <v>0</v>
      </c>
    </row>
    <row r="35" spans="1:27" hidden="1">
      <c r="A35" s="82">
        <v>41863</v>
      </c>
      <c r="B35" s="24"/>
      <c r="C35" s="24">
        <v>5</v>
      </c>
      <c r="D35" s="24"/>
      <c r="E35" s="24"/>
      <c r="F35" s="24">
        <v>1610</v>
      </c>
      <c r="G35" s="24">
        <v>222890</v>
      </c>
      <c r="H35" s="24">
        <v>1086</v>
      </c>
      <c r="I35" s="82">
        <v>41881</v>
      </c>
      <c r="J35" s="82"/>
      <c r="K35" s="24">
        <v>204000</v>
      </c>
      <c r="L35" s="24">
        <v>1785</v>
      </c>
      <c r="M35" s="24">
        <v>12000</v>
      </c>
      <c r="N35" s="24">
        <v>105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>
        <v>5000</v>
      </c>
      <c r="Z35" s="24">
        <f t="shared" si="4"/>
        <v>222890</v>
      </c>
      <c r="AA35" s="102">
        <f t="shared" si="3"/>
        <v>0</v>
      </c>
    </row>
    <row r="36" spans="1:27" hidden="1">
      <c r="A36" s="82">
        <v>41863</v>
      </c>
      <c r="B36" s="24"/>
      <c r="C36" s="24">
        <v>6</v>
      </c>
      <c r="D36" s="24"/>
      <c r="E36" s="24"/>
      <c r="F36" s="24">
        <v>2510</v>
      </c>
      <c r="G36" s="24">
        <v>214780</v>
      </c>
      <c r="H36" s="24">
        <v>1163</v>
      </c>
      <c r="I36" s="82">
        <v>41881</v>
      </c>
      <c r="J36" s="82"/>
      <c r="K36" s="24">
        <v>210000</v>
      </c>
      <c r="L36" s="24">
        <v>2756</v>
      </c>
      <c r="M36" s="24">
        <v>2000</v>
      </c>
      <c r="N36" s="24">
        <v>24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>
        <f t="shared" si="4"/>
        <v>214780</v>
      </c>
      <c r="AA36" s="102">
        <f t="shared" si="3"/>
        <v>0</v>
      </c>
    </row>
    <row r="37" spans="1:27" hidden="1">
      <c r="A37" s="82">
        <v>41863</v>
      </c>
      <c r="B37" s="24"/>
      <c r="C37" s="24">
        <v>7</v>
      </c>
      <c r="D37" s="24"/>
      <c r="E37" s="24"/>
      <c r="F37" s="24">
        <v>3137</v>
      </c>
      <c r="G37" s="24">
        <v>279230</v>
      </c>
      <c r="H37" s="24">
        <v>1173</v>
      </c>
      <c r="I37" s="82">
        <v>41863</v>
      </c>
      <c r="J37" s="82"/>
      <c r="K37" s="24">
        <v>258650</v>
      </c>
      <c r="L37" s="24">
        <v>3350</v>
      </c>
      <c r="M37" s="24">
        <v>17000</v>
      </c>
      <c r="N37" s="24">
        <v>230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>
        <f t="shared" si="4"/>
        <v>279230</v>
      </c>
      <c r="AA37" s="102">
        <f t="shared" si="3"/>
        <v>0</v>
      </c>
    </row>
    <row r="38" spans="1:27" hidden="1">
      <c r="A38" s="82">
        <v>41863</v>
      </c>
      <c r="B38" s="24"/>
      <c r="C38" s="24">
        <v>8</v>
      </c>
      <c r="D38" s="24"/>
      <c r="E38" s="24"/>
      <c r="F38" s="24">
        <v>3116</v>
      </c>
      <c r="G38" s="24">
        <v>68890</v>
      </c>
      <c r="H38" s="24">
        <v>1174</v>
      </c>
      <c r="I38" s="82">
        <v>41863</v>
      </c>
      <c r="J38" s="82"/>
      <c r="K38" s="24">
        <v>54000</v>
      </c>
      <c r="L38" s="24">
        <v>710</v>
      </c>
      <c r="M38" s="24">
        <v>14000</v>
      </c>
      <c r="N38" s="24">
        <v>180</v>
      </c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>
        <f t="shared" si="4"/>
        <v>68890</v>
      </c>
      <c r="AA38" s="102">
        <f t="shared" si="3"/>
        <v>0</v>
      </c>
    </row>
    <row r="39" spans="1:27" hidden="1">
      <c r="A39" s="82">
        <v>41863</v>
      </c>
      <c r="B39" s="24"/>
      <c r="C39" s="24">
        <v>9</v>
      </c>
      <c r="D39" s="24"/>
      <c r="E39" s="24"/>
      <c r="F39" s="24">
        <v>2918</v>
      </c>
      <c r="G39" s="24">
        <v>205670</v>
      </c>
      <c r="H39" s="24">
        <v>1175</v>
      </c>
      <c r="I39" s="82">
        <v>41863</v>
      </c>
      <c r="J39" s="82"/>
      <c r="K39" s="24">
        <v>189000</v>
      </c>
      <c r="L39" s="24">
        <v>2486</v>
      </c>
      <c r="M39" s="24">
        <v>14000</v>
      </c>
      <c r="N39" s="24">
        <v>184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>
        <f t="shared" si="4"/>
        <v>205670</v>
      </c>
      <c r="AA39" s="102">
        <f t="shared" si="3"/>
        <v>0</v>
      </c>
    </row>
    <row r="40" spans="1:27" hidden="1">
      <c r="A40" s="82">
        <v>41863</v>
      </c>
      <c r="B40" s="24"/>
      <c r="C40" s="24">
        <v>10</v>
      </c>
      <c r="D40" s="24"/>
      <c r="E40" s="24"/>
      <c r="F40" s="24">
        <v>2823</v>
      </c>
      <c r="G40" s="24">
        <v>296610</v>
      </c>
      <c r="H40" s="24">
        <v>1177</v>
      </c>
      <c r="I40" s="82">
        <v>41863</v>
      </c>
      <c r="J40" s="82"/>
      <c r="K40" s="24">
        <v>235500</v>
      </c>
      <c r="L40" s="24">
        <v>3090</v>
      </c>
      <c r="M40" s="24">
        <v>9000</v>
      </c>
      <c r="N40" s="24">
        <v>120</v>
      </c>
      <c r="O40" s="24">
        <v>41960</v>
      </c>
      <c r="P40" s="24">
        <v>550</v>
      </c>
      <c r="Q40" s="24">
        <v>6300</v>
      </c>
      <c r="R40" s="24">
        <v>90</v>
      </c>
      <c r="S40" s="24"/>
      <c r="T40" s="24"/>
      <c r="U40" s="24"/>
      <c r="V40" s="24"/>
      <c r="W40" s="24"/>
      <c r="X40" s="24"/>
      <c r="Y40" s="24"/>
      <c r="Z40" s="24">
        <f t="shared" si="4"/>
        <v>296610</v>
      </c>
      <c r="AA40" s="102">
        <f t="shared" si="3"/>
        <v>0</v>
      </c>
    </row>
    <row r="41" spans="1:27" hidden="1">
      <c r="A41" s="82">
        <v>41863</v>
      </c>
      <c r="B41" s="24"/>
      <c r="C41" s="24">
        <v>11</v>
      </c>
      <c r="D41" s="24"/>
      <c r="E41" s="24"/>
      <c r="F41" s="24">
        <v>2377</v>
      </c>
      <c r="G41" s="24">
        <v>53700</v>
      </c>
      <c r="H41" s="24">
        <v>1178</v>
      </c>
      <c r="I41" s="82">
        <v>41863</v>
      </c>
      <c r="J41" s="82"/>
      <c r="K41" s="24">
        <v>40000</v>
      </c>
      <c r="L41" s="24">
        <v>525</v>
      </c>
      <c r="M41" s="24">
        <v>13000</v>
      </c>
      <c r="N41" s="24">
        <v>175</v>
      </c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>
        <f t="shared" si="4"/>
        <v>53700</v>
      </c>
      <c r="AA41" s="102">
        <f t="shared" si="3"/>
        <v>0</v>
      </c>
    </row>
    <row r="42" spans="1:27" hidden="1">
      <c r="A42" s="82">
        <v>41863</v>
      </c>
      <c r="B42" s="24"/>
      <c r="C42" s="24">
        <v>12</v>
      </c>
      <c r="D42" s="24"/>
      <c r="E42" s="24"/>
      <c r="F42" s="24">
        <v>2640</v>
      </c>
      <c r="G42" s="24">
        <v>183030</v>
      </c>
      <c r="H42" s="24">
        <v>1181</v>
      </c>
      <c r="I42" s="82">
        <v>41863</v>
      </c>
      <c r="J42" s="82"/>
      <c r="K42" s="24">
        <v>174000</v>
      </c>
      <c r="L42" s="24">
        <v>2290</v>
      </c>
      <c r="M42" s="24"/>
      <c r="N42" s="24"/>
      <c r="O42" s="24"/>
      <c r="P42" s="24"/>
      <c r="Q42" s="24">
        <v>6640</v>
      </c>
      <c r="R42" s="24">
        <v>100</v>
      </c>
      <c r="S42" s="24"/>
      <c r="T42" s="24"/>
      <c r="U42" s="24"/>
      <c r="V42" s="24"/>
      <c r="W42" s="24"/>
      <c r="X42" s="24"/>
      <c r="Y42" s="24"/>
      <c r="Z42" s="24">
        <f t="shared" si="4"/>
        <v>183030</v>
      </c>
      <c r="AA42" s="102">
        <f t="shared" si="3"/>
        <v>0</v>
      </c>
    </row>
    <row r="43" spans="1:27" hidden="1">
      <c r="A43" s="82">
        <v>41863</v>
      </c>
      <c r="B43" s="24"/>
      <c r="C43" s="24">
        <v>13</v>
      </c>
      <c r="D43" s="24"/>
      <c r="E43" s="24"/>
      <c r="F43" s="24">
        <v>3081</v>
      </c>
      <c r="G43" s="24">
        <v>273500</v>
      </c>
      <c r="H43" s="24">
        <v>1182</v>
      </c>
      <c r="I43" s="82">
        <v>41863</v>
      </c>
      <c r="J43" s="82"/>
      <c r="K43" s="24">
        <v>270000</v>
      </c>
      <c r="L43" s="24">
        <v>3500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>
        <f t="shared" si="4"/>
        <v>273500</v>
      </c>
      <c r="AA43" s="102">
        <f t="shared" si="3"/>
        <v>0</v>
      </c>
    </row>
    <row r="44" spans="1:27" hidden="1">
      <c r="A44" s="82">
        <v>41863</v>
      </c>
      <c r="B44" s="24"/>
      <c r="C44" s="24">
        <v>14</v>
      </c>
      <c r="D44" s="24"/>
      <c r="E44" s="24"/>
      <c r="F44" s="24">
        <v>1532</v>
      </c>
      <c r="G44" s="24">
        <v>10130</v>
      </c>
      <c r="H44" s="24">
        <v>1184</v>
      </c>
      <c r="I44" s="82">
        <v>41863</v>
      </c>
      <c r="J44" s="82"/>
      <c r="K44" s="24">
        <v>8000</v>
      </c>
      <c r="L44" s="24">
        <v>96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>
        <v>2034</v>
      </c>
      <c r="Z44" s="24">
        <f t="shared" si="4"/>
        <v>10130</v>
      </c>
      <c r="AA44" s="102">
        <f t="shared" si="3"/>
        <v>0</v>
      </c>
    </row>
    <row r="45" spans="1:27" hidden="1">
      <c r="A45" s="82">
        <v>41863</v>
      </c>
      <c r="B45" s="24"/>
      <c r="C45" s="24">
        <v>15</v>
      </c>
      <c r="D45" s="24"/>
      <c r="E45" s="24"/>
      <c r="F45" s="24">
        <v>2662</v>
      </c>
      <c r="G45" s="24">
        <v>182840</v>
      </c>
      <c r="H45" s="24">
        <v>1185</v>
      </c>
      <c r="I45" s="82">
        <v>41863</v>
      </c>
      <c r="J45" s="82"/>
      <c r="K45" s="24">
        <v>168000</v>
      </c>
      <c r="L45" s="24">
        <v>2200</v>
      </c>
      <c r="M45" s="24">
        <v>2500</v>
      </c>
      <c r="N45" s="24">
        <v>33</v>
      </c>
      <c r="O45" s="24"/>
      <c r="P45" s="24"/>
      <c r="Q45" s="24">
        <v>9960</v>
      </c>
      <c r="R45" s="24">
        <v>147</v>
      </c>
      <c r="S45" s="24"/>
      <c r="T45" s="24"/>
      <c r="U45" s="24"/>
      <c r="V45" s="24"/>
      <c r="W45" s="24"/>
      <c r="X45" s="24"/>
      <c r="Y45" s="24"/>
      <c r="Z45" s="24">
        <f t="shared" si="4"/>
        <v>182840</v>
      </c>
      <c r="AA45" s="102">
        <f t="shared" si="3"/>
        <v>0</v>
      </c>
    </row>
    <row r="46" spans="1:27" hidden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>
        <f t="shared" si="4"/>
        <v>0</v>
      </c>
      <c r="AA46" s="102">
        <f t="shared" si="0"/>
        <v>0</v>
      </c>
    </row>
    <row r="47" spans="1:27" hidden="1">
      <c r="A47" s="24"/>
      <c r="B47" s="24"/>
      <c r="C47" s="24"/>
      <c r="D47" s="24"/>
      <c r="E47" s="24" t="s">
        <v>12</v>
      </c>
      <c r="F47" s="24"/>
      <c r="G47" s="24">
        <f>SUM(G31:G46)</f>
        <v>2777970</v>
      </c>
      <c r="H47" s="24">
        <f>SUM(H31:H46)</f>
        <v>17188</v>
      </c>
      <c r="I47" s="24"/>
      <c r="J47" s="24"/>
      <c r="K47" s="24">
        <f t="shared" ref="K47:R47" si="5">SUM(K31:K46)</f>
        <v>2559150</v>
      </c>
      <c r="L47" s="24">
        <f t="shared" si="5"/>
        <v>29343</v>
      </c>
      <c r="M47" s="24">
        <f t="shared" si="5"/>
        <v>99500</v>
      </c>
      <c r="N47" s="24">
        <f t="shared" si="5"/>
        <v>1191</v>
      </c>
      <c r="O47" s="24">
        <f t="shared" si="5"/>
        <v>41960</v>
      </c>
      <c r="P47" s="24">
        <f t="shared" si="5"/>
        <v>550</v>
      </c>
      <c r="Q47" s="24">
        <f t="shared" si="5"/>
        <v>22900</v>
      </c>
      <c r="R47" s="24">
        <f t="shared" si="5"/>
        <v>337</v>
      </c>
      <c r="S47" s="24"/>
      <c r="T47" s="24"/>
      <c r="U47" s="24"/>
      <c r="V47" s="24"/>
      <c r="W47" s="24"/>
      <c r="X47" s="24"/>
      <c r="Y47" s="24">
        <f>SUM(Y31:Y46)</f>
        <v>23039</v>
      </c>
      <c r="Z47" s="24">
        <f t="shared" si="4"/>
        <v>2777970</v>
      </c>
      <c r="AA47" s="102">
        <f t="shared" si="0"/>
        <v>0</v>
      </c>
    </row>
    <row r="48" spans="1:27" hidden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 hidden="1">
      <c r="A49" s="82">
        <v>41879</v>
      </c>
      <c r="B49" s="24"/>
      <c r="C49" s="24"/>
      <c r="D49" s="24"/>
      <c r="E49" s="24"/>
      <c r="F49" s="24">
        <v>4028</v>
      </c>
      <c r="G49" s="24">
        <v>425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>
        <v>425</v>
      </c>
      <c r="Y49" s="24"/>
      <c r="Z49" s="24">
        <v>425</v>
      </c>
      <c r="AA49" s="102">
        <f t="shared" ref="AA49:AA58" si="6">+G49-Z49</f>
        <v>0</v>
      </c>
    </row>
    <row r="50" spans="1:27" hidden="1">
      <c r="A50" s="24"/>
      <c r="B50" s="24"/>
      <c r="C50" s="24"/>
      <c r="D50" s="24"/>
      <c r="E50" s="24"/>
      <c r="F50" s="24">
        <v>4013</v>
      </c>
      <c r="G50" s="24">
        <v>425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>
        <v>425</v>
      </c>
      <c r="Y50" s="24"/>
      <c r="Z50" s="24">
        <v>425</v>
      </c>
      <c r="AA50" s="102">
        <f t="shared" si="6"/>
        <v>0</v>
      </c>
    </row>
    <row r="51" spans="1:27" hidden="1">
      <c r="A51" s="24"/>
      <c r="B51" s="24"/>
      <c r="C51" s="24"/>
      <c r="D51" s="24"/>
      <c r="E51" s="24"/>
      <c r="F51" s="24">
        <v>4020</v>
      </c>
      <c r="G51" s="24">
        <v>425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>
        <v>425</v>
      </c>
      <c r="Y51" s="24"/>
      <c r="Z51" s="24">
        <v>425</v>
      </c>
      <c r="AA51" s="102">
        <f t="shared" si="6"/>
        <v>0</v>
      </c>
    </row>
    <row r="52" spans="1:27" hidden="1">
      <c r="A52" s="24"/>
      <c r="B52" s="24"/>
      <c r="C52" s="24"/>
      <c r="D52" s="24"/>
      <c r="E52" s="24"/>
      <c r="F52" s="24">
        <v>4084</v>
      </c>
      <c r="G52" s="24">
        <v>425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>
        <v>425</v>
      </c>
      <c r="Y52" s="24"/>
      <c r="Z52" s="24">
        <v>425</v>
      </c>
      <c r="AA52" s="102">
        <f t="shared" si="6"/>
        <v>0</v>
      </c>
    </row>
    <row r="53" spans="1:27" hidden="1">
      <c r="A53" s="24"/>
      <c r="B53" s="24"/>
      <c r="C53" s="24"/>
      <c r="D53" s="24"/>
      <c r="E53" s="24"/>
      <c r="F53" s="24">
        <v>4126</v>
      </c>
      <c r="G53" s="24">
        <v>425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>
        <v>425</v>
      </c>
      <c r="Y53" s="24"/>
      <c r="Z53" s="24">
        <v>425</v>
      </c>
      <c r="AA53" s="102">
        <f t="shared" si="6"/>
        <v>0</v>
      </c>
    </row>
    <row r="54" spans="1:27" hidden="1">
      <c r="A54" s="24"/>
      <c r="B54" s="24"/>
      <c r="C54" s="24"/>
      <c r="D54" s="24"/>
      <c r="E54" s="24"/>
      <c r="F54" s="24">
        <v>4159</v>
      </c>
      <c r="G54" s="24">
        <v>425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>
        <v>425</v>
      </c>
      <c r="Y54" s="24"/>
      <c r="Z54" s="24">
        <v>425</v>
      </c>
      <c r="AA54" s="102">
        <f t="shared" si="6"/>
        <v>0</v>
      </c>
    </row>
    <row r="55" spans="1:27" hidden="1">
      <c r="A55" s="24"/>
      <c r="B55" s="24"/>
      <c r="C55" s="24"/>
      <c r="D55" s="24"/>
      <c r="E55" s="24"/>
      <c r="F55" s="24">
        <v>4182</v>
      </c>
      <c r="G55" s="24">
        <v>425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>
        <v>425</v>
      </c>
      <c r="Y55" s="24"/>
      <c r="Z55" s="24">
        <v>425</v>
      </c>
      <c r="AA55" s="102">
        <f t="shared" si="6"/>
        <v>0</v>
      </c>
    </row>
    <row r="56" spans="1:27" hidden="1">
      <c r="A56" s="24"/>
      <c r="B56" s="24"/>
      <c r="C56" s="24"/>
      <c r="D56" s="24"/>
      <c r="E56" s="24"/>
      <c r="F56" s="24">
        <v>4994</v>
      </c>
      <c r="G56" s="24">
        <v>425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>
        <v>425</v>
      </c>
      <c r="Y56" s="24"/>
      <c r="Z56" s="24">
        <v>425</v>
      </c>
      <c r="AA56" s="102">
        <f t="shared" si="6"/>
        <v>0</v>
      </c>
    </row>
    <row r="57" spans="1:27" hidden="1">
      <c r="A57" s="24"/>
      <c r="B57" s="24"/>
      <c r="C57" s="24"/>
      <c r="D57" s="24"/>
      <c r="E57" s="24"/>
      <c r="F57" s="24">
        <v>5007</v>
      </c>
      <c r="G57" s="24">
        <v>425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>
        <v>425</v>
      </c>
      <c r="Y57" s="24"/>
      <c r="Z57" s="24">
        <v>425</v>
      </c>
      <c r="AA57" s="102">
        <f t="shared" si="6"/>
        <v>0</v>
      </c>
    </row>
    <row r="58" spans="1:27" hidden="1">
      <c r="A58" s="24"/>
      <c r="B58" s="24"/>
      <c r="C58" s="24"/>
      <c r="D58" s="24"/>
      <c r="E58" s="24"/>
      <c r="F58" s="24">
        <v>5059</v>
      </c>
      <c r="G58" s="24">
        <v>425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>
        <v>425</v>
      </c>
      <c r="Y58" s="24"/>
      <c r="Z58" s="24">
        <v>425</v>
      </c>
      <c r="AA58" s="102">
        <f t="shared" si="6"/>
        <v>0</v>
      </c>
    </row>
    <row r="59" spans="1:27" hidden="1">
      <c r="A59" s="24"/>
      <c r="B59" s="24"/>
      <c r="C59" s="24"/>
      <c r="D59" s="24"/>
      <c r="E59" s="24" t="s">
        <v>12</v>
      </c>
      <c r="F59" s="24"/>
      <c r="G59" s="24">
        <f>SUM(G49:G58)</f>
        <v>4250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>
        <f>SUM(X49:X58)</f>
        <v>4250</v>
      </c>
      <c r="Y59" s="24"/>
      <c r="Z59" s="24">
        <f>SUM(Z49:Z58)</f>
        <v>4250</v>
      </c>
      <c r="AA59" s="102"/>
    </row>
    <row r="60" spans="1:27" hidden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>
        <f>SUM(X48:X59)</f>
        <v>8500</v>
      </c>
      <c r="Y60" s="24"/>
      <c r="Z60" s="24">
        <f t="shared" ref="Z60" si="7">SUM(K60:Y60)</f>
        <v>8500</v>
      </c>
      <c r="AA60" s="102">
        <f>+G60-Z60</f>
        <v>-8500</v>
      </c>
    </row>
    <row r="61" spans="1:27" hidden="1">
      <c r="A61" s="24"/>
      <c r="B61" s="24"/>
      <c r="C61" s="24"/>
      <c r="D61" s="24"/>
      <c r="E61" s="24"/>
      <c r="F61" s="24"/>
      <c r="G61" s="24">
        <f>SUM(G49:G60)</f>
        <v>8500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hidden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hidden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hidden="1">
      <c r="A64" s="83">
        <v>41883</v>
      </c>
      <c r="B64" s="24"/>
      <c r="C64" s="24"/>
      <c r="D64" s="24"/>
      <c r="E64" s="24"/>
      <c r="F64" s="24">
        <v>2573</v>
      </c>
      <c r="G64" s="24">
        <v>182560</v>
      </c>
      <c r="H64" s="24">
        <v>1266</v>
      </c>
      <c r="I64" s="82">
        <v>41912</v>
      </c>
      <c r="J64" s="82"/>
      <c r="K64" s="24">
        <v>180200</v>
      </c>
      <c r="L64" s="24">
        <v>2360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>
        <f t="shared" ref="Z64:Z67" si="8">SUM(K64:Y64)</f>
        <v>182560</v>
      </c>
      <c r="AA64" s="102">
        <f t="shared" ref="AA64:AA67" si="9">+G64-Z64</f>
        <v>0</v>
      </c>
    </row>
    <row r="65" spans="1:27" hidden="1">
      <c r="A65" s="24"/>
      <c r="B65" s="24"/>
      <c r="C65" s="24"/>
      <c r="D65" s="24"/>
      <c r="E65" s="24"/>
      <c r="F65" s="24">
        <v>2593</v>
      </c>
      <c r="G65" s="24">
        <v>75984</v>
      </c>
      <c r="H65" s="24">
        <v>1267</v>
      </c>
      <c r="I65" s="82">
        <v>41912</v>
      </c>
      <c r="J65" s="82"/>
      <c r="K65" s="24">
        <v>64000</v>
      </c>
      <c r="L65" s="24">
        <v>840</v>
      </c>
      <c r="M65" s="24">
        <v>11000</v>
      </c>
      <c r="N65" s="24">
        <v>144</v>
      </c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>
        <f t="shared" si="8"/>
        <v>75984</v>
      </c>
      <c r="AA65" s="102">
        <f t="shared" si="9"/>
        <v>0</v>
      </c>
    </row>
    <row r="66" spans="1:27" hidden="1">
      <c r="A66" s="24"/>
      <c r="B66" s="24"/>
      <c r="C66" s="24"/>
      <c r="D66" s="24"/>
      <c r="E66" s="24"/>
      <c r="F66" s="24">
        <v>2650</v>
      </c>
      <c r="G66" s="24">
        <v>236350</v>
      </c>
      <c r="H66" s="24">
        <v>1269</v>
      </c>
      <c r="I66" s="82">
        <v>41912</v>
      </c>
      <c r="J66" s="82"/>
      <c r="K66" s="24">
        <v>216467</v>
      </c>
      <c r="L66" s="24">
        <v>1894</v>
      </c>
      <c r="M66" s="24">
        <v>12000</v>
      </c>
      <c r="N66" s="24">
        <v>109</v>
      </c>
      <c r="O66" s="24"/>
      <c r="P66" s="24"/>
      <c r="Q66" s="24">
        <v>5810</v>
      </c>
      <c r="R66" s="24">
        <v>70</v>
      </c>
      <c r="S66" s="24"/>
      <c r="T66" s="24"/>
      <c r="U66" s="24"/>
      <c r="V66" s="24"/>
      <c r="W66" s="24"/>
      <c r="X66" s="24"/>
      <c r="Y66" s="24"/>
      <c r="Z66" s="24">
        <f t="shared" si="8"/>
        <v>236350</v>
      </c>
      <c r="AA66" s="102">
        <f t="shared" si="9"/>
        <v>0</v>
      </c>
    </row>
    <row r="67" spans="1:27" hidden="1">
      <c r="A67" s="24"/>
      <c r="B67" s="24"/>
      <c r="C67" s="24"/>
      <c r="D67" s="24"/>
      <c r="E67" s="24"/>
      <c r="F67" s="24">
        <v>3001</v>
      </c>
      <c r="G67" s="24">
        <v>214053</v>
      </c>
      <c r="H67" s="24">
        <v>1270</v>
      </c>
      <c r="I67" s="82">
        <v>41912</v>
      </c>
      <c r="J67" s="82"/>
      <c r="K67" s="24">
        <v>195000</v>
      </c>
      <c r="L67" s="24">
        <v>2740</v>
      </c>
      <c r="M67" s="24">
        <v>9000</v>
      </c>
      <c r="N67" s="24">
        <v>80</v>
      </c>
      <c r="O67" s="24"/>
      <c r="P67" s="24"/>
      <c r="Q67" s="24">
        <v>7170</v>
      </c>
      <c r="R67" s="24">
        <v>63</v>
      </c>
      <c r="S67" s="24"/>
      <c r="T67" s="24"/>
      <c r="U67" s="24"/>
      <c r="V67" s="24"/>
      <c r="W67" s="24"/>
      <c r="X67" s="24"/>
      <c r="Y67" s="24"/>
      <c r="Z67" s="24">
        <f t="shared" si="8"/>
        <v>214053</v>
      </c>
      <c r="AA67" s="102">
        <f t="shared" si="9"/>
        <v>0</v>
      </c>
    </row>
    <row r="68" spans="1:27" hidden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 hidden="1">
      <c r="A69" s="83">
        <v>41913</v>
      </c>
      <c r="B69" s="24"/>
      <c r="C69" s="24"/>
      <c r="D69" s="24"/>
      <c r="E69" s="24"/>
      <c r="F69" s="24">
        <v>3007</v>
      </c>
      <c r="G69" s="24">
        <v>186420</v>
      </c>
      <c r="H69" s="24">
        <v>1347</v>
      </c>
      <c r="I69" s="82">
        <v>41925</v>
      </c>
      <c r="J69" s="24"/>
      <c r="K69" s="24">
        <v>165000</v>
      </c>
      <c r="L69" s="24">
        <v>2170</v>
      </c>
      <c r="M69" s="24">
        <v>19000</v>
      </c>
      <c r="N69" s="24">
        <v>250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>
        <f t="shared" ref="Z69:Z70" si="10">SUM(K69:Y69)</f>
        <v>186420</v>
      </c>
      <c r="AA69" s="102">
        <f t="shared" ref="AA69:AA70" si="11">+G69-Z69</f>
        <v>0</v>
      </c>
    </row>
    <row r="70" spans="1:27" hidden="1">
      <c r="A70" s="83">
        <v>41913</v>
      </c>
      <c r="B70" s="24"/>
      <c r="C70" s="24"/>
      <c r="D70" s="24"/>
      <c r="E70" s="24"/>
      <c r="F70" s="24">
        <v>3061</v>
      </c>
      <c r="G70" s="24">
        <v>321790</v>
      </c>
      <c r="H70" s="24">
        <v>1348</v>
      </c>
      <c r="I70" s="82">
        <v>41925</v>
      </c>
      <c r="J70" s="24"/>
      <c r="K70" s="24">
        <v>296240</v>
      </c>
      <c r="L70" s="24">
        <v>3890</v>
      </c>
      <c r="M70" s="24">
        <v>16000</v>
      </c>
      <c r="N70" s="24">
        <v>210</v>
      </c>
      <c r="O70" s="24"/>
      <c r="P70" s="24"/>
      <c r="Q70" s="24">
        <v>5370</v>
      </c>
      <c r="R70" s="24">
        <v>80</v>
      </c>
      <c r="S70" s="24"/>
      <c r="T70" s="24"/>
      <c r="U70" s="24"/>
      <c r="V70" s="24"/>
      <c r="W70" s="24"/>
      <c r="X70" s="24"/>
      <c r="Y70" s="24"/>
      <c r="Z70" s="24">
        <f t="shared" si="10"/>
        <v>321790</v>
      </c>
      <c r="AA70" s="102">
        <f t="shared" si="11"/>
        <v>0</v>
      </c>
    </row>
    <row r="71" spans="1:27" hidden="1">
      <c r="A71" s="83">
        <v>41913</v>
      </c>
      <c r="B71" s="24"/>
      <c r="C71" s="24"/>
      <c r="D71" s="24"/>
      <c r="E71" s="24"/>
      <c r="F71" s="24">
        <v>2393</v>
      </c>
      <c r="G71" s="24">
        <v>173500</v>
      </c>
      <c r="H71" s="24">
        <v>1346</v>
      </c>
      <c r="I71" s="82">
        <v>41925</v>
      </c>
      <c r="J71" s="24"/>
      <c r="K71" s="24">
        <v>168000</v>
      </c>
      <c r="L71" s="24">
        <v>2200</v>
      </c>
      <c r="M71" s="24">
        <v>3250</v>
      </c>
      <c r="N71" s="24">
        <v>50</v>
      </c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>
        <f t="shared" ref="Z71" si="12">SUM(K71:Y71)</f>
        <v>173500</v>
      </c>
      <c r="AA71" s="102">
        <f t="shared" ref="AA71" si="13">+G71-Z71</f>
        <v>0</v>
      </c>
    </row>
    <row r="72" spans="1:27" hidden="1">
      <c r="A72" s="83">
        <v>41913</v>
      </c>
      <c r="B72" s="24"/>
      <c r="C72" s="24"/>
      <c r="D72" s="24"/>
      <c r="E72" s="24"/>
      <c r="F72" s="24">
        <v>3113</v>
      </c>
      <c r="G72" s="24">
        <v>322370</v>
      </c>
      <c r="H72" s="24">
        <v>1380</v>
      </c>
      <c r="I72" s="82">
        <v>41925</v>
      </c>
      <c r="J72" s="24"/>
      <c r="K72" s="24">
        <v>291000</v>
      </c>
      <c r="L72" s="24">
        <v>7820</v>
      </c>
      <c r="M72" s="24">
        <v>17000</v>
      </c>
      <c r="N72" s="24">
        <v>600</v>
      </c>
      <c r="O72" s="24"/>
      <c r="P72" s="24"/>
      <c r="Q72" s="24">
        <v>5800</v>
      </c>
      <c r="R72" s="24">
        <v>150</v>
      </c>
      <c r="S72" s="24"/>
      <c r="T72" s="24"/>
      <c r="U72" s="24"/>
      <c r="V72" s="24"/>
      <c r="W72" s="24"/>
      <c r="X72" s="24"/>
      <c r="Y72" s="24"/>
      <c r="Z72" s="24">
        <f t="shared" ref="Z72:Z76" si="14">SUM(K72:Y72)</f>
        <v>322370</v>
      </c>
      <c r="AA72" s="102">
        <f t="shared" ref="AA72:AA76" si="15">+G72-Z72</f>
        <v>0</v>
      </c>
    </row>
    <row r="73" spans="1:27" hidden="1">
      <c r="A73" s="83">
        <v>41913</v>
      </c>
      <c r="B73" s="24"/>
      <c r="C73" s="24"/>
      <c r="D73" s="24"/>
      <c r="E73" s="24"/>
      <c r="F73" s="24">
        <v>3129</v>
      </c>
      <c r="G73" s="24">
        <v>184794</v>
      </c>
      <c r="H73" s="24">
        <v>1005</v>
      </c>
      <c r="I73" s="82">
        <v>41820</v>
      </c>
      <c r="J73" s="24"/>
      <c r="K73" s="24">
        <v>169400</v>
      </c>
      <c r="L73" s="24">
        <v>2223</v>
      </c>
      <c r="M73" s="24">
        <v>13000</v>
      </c>
      <c r="N73" s="24">
        <v>171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>
        <f t="shared" si="14"/>
        <v>184794</v>
      </c>
      <c r="AA73" s="102">
        <f t="shared" si="15"/>
        <v>0</v>
      </c>
    </row>
    <row r="74" spans="1:27" hidden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>
        <f t="shared" si="14"/>
        <v>0</v>
      </c>
      <c r="AA74" s="102">
        <f t="shared" si="15"/>
        <v>0</v>
      </c>
    </row>
    <row r="75" spans="1:27" hidden="1">
      <c r="A75" s="24"/>
      <c r="B75" s="24"/>
      <c r="C75" s="24"/>
      <c r="D75" s="24"/>
      <c r="E75" s="24"/>
      <c r="F75" s="24"/>
      <c r="G75" s="24">
        <f>SUM(G69:G74)</f>
        <v>1188874</v>
      </c>
      <c r="H75" s="24"/>
      <c r="I75" s="24"/>
      <c r="J75" s="24"/>
      <c r="K75" s="24">
        <f>SUM(K69:K74)</f>
        <v>1089640</v>
      </c>
      <c r="L75" s="24">
        <f t="shared" ref="L75:X75" si="16">SUM(L69:L74)</f>
        <v>18303</v>
      </c>
      <c r="M75" s="24">
        <f t="shared" si="16"/>
        <v>68250</v>
      </c>
      <c r="N75" s="24">
        <f t="shared" si="16"/>
        <v>1281</v>
      </c>
      <c r="O75" s="24">
        <f t="shared" si="16"/>
        <v>0</v>
      </c>
      <c r="P75" s="24">
        <f t="shared" si="16"/>
        <v>0</v>
      </c>
      <c r="Q75" s="24">
        <f t="shared" si="16"/>
        <v>11170</v>
      </c>
      <c r="R75" s="24">
        <f t="shared" si="16"/>
        <v>230</v>
      </c>
      <c r="S75" s="24">
        <f t="shared" si="16"/>
        <v>0</v>
      </c>
      <c r="T75" s="24">
        <f t="shared" si="16"/>
        <v>0</v>
      </c>
      <c r="U75" s="24">
        <f t="shared" si="16"/>
        <v>0</v>
      </c>
      <c r="V75" s="24">
        <f t="shared" si="16"/>
        <v>0</v>
      </c>
      <c r="W75" s="24">
        <f t="shared" si="16"/>
        <v>0</v>
      </c>
      <c r="X75" s="24">
        <f t="shared" si="16"/>
        <v>0</v>
      </c>
      <c r="Y75" s="24"/>
      <c r="Z75" s="24">
        <f t="shared" si="14"/>
        <v>1188874</v>
      </c>
      <c r="AA75" s="102">
        <f t="shared" si="15"/>
        <v>0</v>
      </c>
    </row>
    <row r="76" spans="1:27" hidden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>
        <f t="shared" si="14"/>
        <v>0</v>
      </c>
      <c r="AA76" s="102">
        <f t="shared" si="15"/>
        <v>0</v>
      </c>
    </row>
    <row r="77" spans="1:27" hidden="1">
      <c r="A77" s="83">
        <v>41944</v>
      </c>
      <c r="B77" s="24"/>
      <c r="C77" s="24"/>
      <c r="D77" s="24"/>
      <c r="E77" s="24"/>
      <c r="F77" s="24">
        <v>1901</v>
      </c>
      <c r="G77" s="24">
        <v>163000</v>
      </c>
      <c r="H77" s="24">
        <v>2690</v>
      </c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 hidden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 hidden="1">
      <c r="A79" s="83">
        <v>41974</v>
      </c>
      <c r="B79" s="24"/>
      <c r="C79" s="24"/>
      <c r="D79" s="24"/>
      <c r="E79" s="24"/>
      <c r="F79" s="24">
        <v>3022</v>
      </c>
      <c r="G79" s="24">
        <v>182364</v>
      </c>
      <c r="H79" s="24">
        <v>1529</v>
      </c>
      <c r="I79" s="82">
        <v>41985</v>
      </c>
      <c r="J79" s="24"/>
      <c r="K79" s="24">
        <v>171000</v>
      </c>
      <c r="L79" s="24">
        <v>2244</v>
      </c>
      <c r="M79" s="24">
        <v>9000</v>
      </c>
      <c r="N79" s="24">
        <v>120</v>
      </c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>
        <f t="shared" ref="Z79" si="17">SUM(K79:Y79)</f>
        <v>182364</v>
      </c>
      <c r="AA79" s="102">
        <f t="shared" ref="AA79" si="18">+G79-Z79</f>
        <v>0</v>
      </c>
    </row>
    <row r="80" spans="1:27" hidden="1">
      <c r="A80" s="24"/>
      <c r="B80" s="24"/>
      <c r="C80" s="24"/>
      <c r="D80" s="24"/>
      <c r="E80" s="24"/>
      <c r="F80" s="24">
        <v>2690</v>
      </c>
      <c r="G80" s="24">
        <v>182360</v>
      </c>
      <c r="H80" s="24">
        <v>1530</v>
      </c>
      <c r="I80" s="82">
        <v>41985</v>
      </c>
      <c r="J80" s="24"/>
      <c r="K80" s="24">
        <v>171000</v>
      </c>
      <c r="L80" s="24">
        <v>2250</v>
      </c>
      <c r="M80" s="24">
        <v>4000</v>
      </c>
      <c r="N80" s="24">
        <v>60</v>
      </c>
      <c r="O80" s="24"/>
      <c r="P80" s="24"/>
      <c r="Q80" s="24">
        <v>4980</v>
      </c>
      <c r="R80" s="24">
        <v>70</v>
      </c>
      <c r="S80" s="24"/>
      <c r="T80" s="24"/>
      <c r="U80" s="24"/>
      <c r="V80" s="24"/>
      <c r="W80" s="24"/>
      <c r="X80" s="24"/>
      <c r="Y80" s="24"/>
      <c r="Z80" s="24">
        <f t="shared" ref="Z80" si="19">SUM(K80:Y80)</f>
        <v>182360</v>
      </c>
      <c r="AA80" s="102">
        <f t="shared" ref="AA80" si="20">+G80-Z80</f>
        <v>0</v>
      </c>
    </row>
    <row r="81" spans="1:27" hidden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 hidden="1">
      <c r="A82" s="83">
        <v>42036</v>
      </c>
      <c r="B82" s="24"/>
      <c r="C82" s="24"/>
      <c r="D82" s="24"/>
      <c r="E82" s="24"/>
      <c r="F82" s="24">
        <v>4005</v>
      </c>
      <c r="G82" s="24">
        <v>12200</v>
      </c>
      <c r="H82" s="24"/>
      <c r="I82" s="24"/>
      <c r="J82" s="24"/>
      <c r="K82" s="24"/>
      <c r="L82" s="24"/>
      <c r="M82" s="24">
        <v>11000</v>
      </c>
      <c r="N82" s="24">
        <v>1200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>
        <f t="shared" ref="Z82" si="21">SUM(K82:Y82)</f>
        <v>12200</v>
      </c>
      <c r="AA82" s="102">
        <f t="shared" ref="AA82" si="22">+G82-Z82</f>
        <v>0</v>
      </c>
    </row>
    <row r="83" spans="1:27" hidden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>
        <f t="shared" ref="Z83:Z90" si="23">SUM(K83:Y83)</f>
        <v>0</v>
      </c>
      <c r="AA83" s="102">
        <f t="shared" ref="AA83:AA90" si="24">+G83-Z83</f>
        <v>0</v>
      </c>
    </row>
    <row r="84" spans="1:27" hidden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>
        <f t="shared" si="23"/>
        <v>0</v>
      </c>
      <c r="AA84" s="102">
        <f t="shared" si="24"/>
        <v>0</v>
      </c>
    </row>
    <row r="85" spans="1:27">
      <c r="A85" s="83">
        <v>42064</v>
      </c>
      <c r="B85" s="24"/>
      <c r="C85" s="24"/>
      <c r="D85" s="24"/>
      <c r="E85" s="24"/>
      <c r="F85" s="24">
        <v>2585</v>
      </c>
      <c r="G85" s="24">
        <v>185600</v>
      </c>
      <c r="H85" s="24">
        <v>1731</v>
      </c>
      <c r="I85" s="82">
        <v>42093</v>
      </c>
      <c r="J85" s="24"/>
      <c r="K85" s="24">
        <v>172200</v>
      </c>
      <c r="L85" s="24">
        <v>2250</v>
      </c>
      <c r="M85" s="24">
        <v>11000</v>
      </c>
      <c r="N85" s="24">
        <v>150</v>
      </c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>
        <f t="shared" si="23"/>
        <v>185600</v>
      </c>
      <c r="AA85" s="102">
        <f t="shared" si="24"/>
        <v>0</v>
      </c>
    </row>
    <row r="86" spans="1:27">
      <c r="A86" s="24"/>
      <c r="B86" s="24"/>
      <c r="C86" s="24"/>
      <c r="D86" s="24"/>
      <c r="E86" s="24"/>
      <c r="F86" s="24">
        <v>2944</v>
      </c>
      <c r="G86" s="24">
        <v>216000</v>
      </c>
      <c r="H86" s="24">
        <v>1720</v>
      </c>
      <c r="I86" s="82">
        <v>42093</v>
      </c>
      <c r="J86" s="24"/>
      <c r="K86" s="24">
        <v>189000</v>
      </c>
      <c r="L86" s="24">
        <v>8200</v>
      </c>
      <c r="M86" s="24">
        <v>18000</v>
      </c>
      <c r="N86" s="24">
        <v>800</v>
      </c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>
        <f t="shared" si="23"/>
        <v>216000</v>
      </c>
      <c r="AA86" s="102">
        <f t="shared" si="24"/>
        <v>0</v>
      </c>
    </row>
    <row r="87" spans="1:27">
      <c r="A87" s="24"/>
      <c r="B87" s="24"/>
      <c r="C87" s="24"/>
      <c r="D87" s="24"/>
      <c r="E87" s="24"/>
      <c r="F87" s="24">
        <v>3097</v>
      </c>
      <c r="G87" s="24">
        <v>234040</v>
      </c>
      <c r="H87" s="24">
        <v>1722</v>
      </c>
      <c r="I87" s="82">
        <v>42093</v>
      </c>
      <c r="J87" s="24"/>
      <c r="K87" s="24">
        <v>231000</v>
      </c>
      <c r="L87" s="24">
        <v>3040</v>
      </c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>
        <f t="shared" si="23"/>
        <v>234040</v>
      </c>
      <c r="AA87" s="102">
        <f t="shared" si="24"/>
        <v>0</v>
      </c>
    </row>
    <row r="88" spans="1:27">
      <c r="A88" s="24"/>
      <c r="B88" s="24"/>
      <c r="C88" s="24"/>
      <c r="D88" s="24"/>
      <c r="E88" s="24"/>
      <c r="F88" s="103">
        <v>2565</v>
      </c>
      <c r="G88" s="24">
        <v>214540</v>
      </c>
      <c r="H88" s="103">
        <v>1719</v>
      </c>
      <c r="I88" s="82">
        <v>42093</v>
      </c>
      <c r="J88" s="24"/>
      <c r="K88" s="103">
        <v>150000</v>
      </c>
      <c r="L88" s="103">
        <v>1970</v>
      </c>
      <c r="M88" s="103">
        <v>4000</v>
      </c>
      <c r="N88" s="103">
        <v>60</v>
      </c>
      <c r="O88" s="24"/>
      <c r="P88" s="24"/>
      <c r="Q88" s="24"/>
      <c r="R88" s="24"/>
      <c r="S88" s="24"/>
      <c r="T88" s="24"/>
      <c r="U88" s="24"/>
      <c r="V88" s="24">
        <v>57000</v>
      </c>
      <c r="W88" s="24">
        <v>1510</v>
      </c>
      <c r="X88" s="24"/>
      <c r="Y88" s="24"/>
      <c r="Z88" s="24">
        <f t="shared" si="23"/>
        <v>214540</v>
      </c>
      <c r="AA88" s="102">
        <f t="shared" si="24"/>
        <v>0</v>
      </c>
    </row>
    <row r="89" spans="1:27" ht="38.25" customHeight="1">
      <c r="A89" s="24"/>
      <c r="B89" s="24"/>
      <c r="C89" s="24"/>
      <c r="D89" s="24"/>
      <c r="E89" s="24"/>
      <c r="F89" s="103">
        <v>3072</v>
      </c>
      <c r="G89" s="24">
        <v>302650</v>
      </c>
      <c r="H89" s="104" t="s">
        <v>119</v>
      </c>
      <c r="I89" s="82">
        <v>42093</v>
      </c>
      <c r="J89" s="24"/>
      <c r="K89" s="24">
        <v>272000</v>
      </c>
      <c r="L89" s="24">
        <v>3570</v>
      </c>
      <c r="M89" s="24">
        <v>15000</v>
      </c>
      <c r="N89" s="24">
        <v>200</v>
      </c>
      <c r="O89" s="24"/>
      <c r="P89" s="24"/>
      <c r="Q89" s="24">
        <v>11710</v>
      </c>
      <c r="R89" s="24">
        <v>170</v>
      </c>
      <c r="S89" s="24"/>
      <c r="T89" s="24"/>
      <c r="U89" s="24"/>
      <c r="V89" s="24"/>
      <c r="W89" s="24"/>
      <c r="X89" s="24"/>
      <c r="Y89" s="24"/>
      <c r="Z89" s="24">
        <f t="shared" si="23"/>
        <v>302650</v>
      </c>
      <c r="AA89" s="102">
        <f t="shared" si="24"/>
        <v>0</v>
      </c>
    </row>
    <row r="90" spans="1:27">
      <c r="A90" s="24"/>
      <c r="B90" s="24"/>
      <c r="C90" s="24"/>
      <c r="D90" s="24"/>
      <c r="E90" s="24"/>
      <c r="F90" s="103">
        <v>2955</v>
      </c>
      <c r="G90" s="24">
        <v>342580</v>
      </c>
      <c r="H90" s="24">
        <v>1728</v>
      </c>
      <c r="I90" s="82">
        <v>42093</v>
      </c>
      <c r="J90" s="24"/>
      <c r="K90" s="24">
        <v>225000</v>
      </c>
      <c r="L90" s="24">
        <v>18020</v>
      </c>
      <c r="M90" s="24">
        <v>12000</v>
      </c>
      <c r="N90" s="24">
        <v>970</v>
      </c>
      <c r="O90" s="24"/>
      <c r="P90" s="24"/>
      <c r="Q90" s="24">
        <v>8300</v>
      </c>
      <c r="R90" s="24">
        <v>670</v>
      </c>
      <c r="S90" s="24"/>
      <c r="T90" s="24"/>
      <c r="U90" s="24"/>
      <c r="V90" s="24">
        <v>70000</v>
      </c>
      <c r="W90" s="24">
        <v>7620</v>
      </c>
      <c r="X90" s="24"/>
      <c r="Y90" s="24"/>
      <c r="Z90" s="24">
        <f t="shared" si="23"/>
        <v>342580</v>
      </c>
      <c r="AA90" s="102">
        <f t="shared" si="24"/>
        <v>0</v>
      </c>
    </row>
    <row r="91" spans="1:27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>
        <f t="shared" ref="Z91:Z92" si="25">SUM(K91:Y91)</f>
        <v>0</v>
      </c>
      <c r="AA91" s="102">
        <f t="shared" ref="AA91:AA92" si="26">+G91-Z91</f>
        <v>0</v>
      </c>
    </row>
    <row r="92" spans="1:27">
      <c r="A92" s="24"/>
      <c r="B92" s="24"/>
      <c r="C92" s="24"/>
      <c r="D92" s="24"/>
      <c r="E92" s="24"/>
      <c r="F92" s="24"/>
      <c r="G92" s="24">
        <f>SUM(G85:G91)</f>
        <v>1495410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>
        <f t="shared" si="25"/>
        <v>0</v>
      </c>
      <c r="AA92" s="102">
        <f t="shared" si="26"/>
        <v>1495410</v>
      </c>
    </row>
  </sheetData>
  <sortState ref="A31:Z45">
    <sortCondition ref="H31:H45"/>
  </sortState>
  <mergeCells count="2">
    <mergeCell ref="B1:Z1"/>
    <mergeCell ref="B2:Z2"/>
  </mergeCells>
  <pageMargins left="0.95" right="0.7" top="0.75" bottom="0.75" header="0.3" footer="0.3"/>
  <pageSetup paperSize="5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W35"/>
  <sheetViews>
    <sheetView workbookViewId="0">
      <selection activeCell="G3" sqref="G3"/>
    </sheetView>
  </sheetViews>
  <sheetFormatPr defaultRowHeight="15"/>
  <cols>
    <col min="1" max="1" width="2.85546875" customWidth="1"/>
    <col min="2" max="2" width="14.85546875" style="48" customWidth="1"/>
    <col min="3" max="3" width="20.42578125" customWidth="1"/>
    <col min="4" max="4" width="15" style="38" customWidth="1"/>
    <col min="5" max="5" width="14.140625" style="38" customWidth="1"/>
    <col min="6" max="6" width="14" style="38" customWidth="1"/>
  </cols>
  <sheetData>
    <row r="1" spans="2:23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106" t="s">
        <v>49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s="43" customFormat="1" ht="20.100000000000001" customHeight="1">
      <c r="B3" s="47" t="s">
        <v>45</v>
      </c>
      <c r="C3" s="41" t="s">
        <v>48</v>
      </c>
      <c r="D3" s="42" t="s">
        <v>23</v>
      </c>
      <c r="E3" s="42" t="s">
        <v>24</v>
      </c>
      <c r="F3" s="42" t="s">
        <v>43</v>
      </c>
    </row>
    <row r="4" spans="2:23" s="43" customFormat="1" ht="20.100000000000001" customHeight="1">
      <c r="B4" s="46"/>
      <c r="C4" s="44"/>
      <c r="D4" s="45"/>
      <c r="E4" s="45"/>
      <c r="F4" s="45"/>
    </row>
    <row r="5" spans="2:23" s="51" customFormat="1" ht="21" customHeight="1">
      <c r="B5" s="53" t="s">
        <v>2</v>
      </c>
      <c r="C5" s="54" t="s">
        <v>9</v>
      </c>
      <c r="D5" s="50">
        <v>690000</v>
      </c>
      <c r="E5" s="50">
        <v>1729279</v>
      </c>
      <c r="F5" s="50">
        <v>2419279</v>
      </c>
    </row>
    <row r="6" spans="2:23" s="51" customFormat="1" ht="21" customHeight="1">
      <c r="B6" s="53"/>
      <c r="C6" s="54" t="s">
        <v>10</v>
      </c>
      <c r="D6" s="50">
        <v>314508.87</v>
      </c>
      <c r="E6" s="50">
        <v>886551.16</v>
      </c>
      <c r="F6" s="50">
        <v>1201060.03</v>
      </c>
    </row>
    <row r="7" spans="2:23" s="51" customFormat="1" ht="21" customHeight="1">
      <c r="B7" s="53" t="s">
        <v>3</v>
      </c>
      <c r="C7" s="54" t="s">
        <v>9</v>
      </c>
      <c r="D7" s="50">
        <v>107000</v>
      </c>
      <c r="E7" s="50">
        <v>395250</v>
      </c>
      <c r="F7" s="50">
        <v>502250</v>
      </c>
    </row>
    <row r="8" spans="2:23" s="51" customFormat="1" ht="21" customHeight="1">
      <c r="B8" s="53"/>
      <c r="C8" s="54" t="s">
        <v>10</v>
      </c>
      <c r="D8" s="50">
        <v>10098.84</v>
      </c>
      <c r="E8" s="50">
        <v>39939</v>
      </c>
      <c r="F8" s="50">
        <v>50037.84</v>
      </c>
    </row>
    <row r="9" spans="2:23" s="51" customFormat="1" ht="21" customHeight="1">
      <c r="B9" s="53" t="s">
        <v>4</v>
      </c>
      <c r="C9" s="54" t="s">
        <v>9</v>
      </c>
      <c r="D9" s="50">
        <v>27100</v>
      </c>
      <c r="E9" s="50">
        <v>45005</v>
      </c>
      <c r="F9" s="50">
        <v>72105</v>
      </c>
    </row>
    <row r="10" spans="2:23" s="51" customFormat="1" ht="21" customHeight="1">
      <c r="B10" s="53"/>
      <c r="C10" s="54" t="s">
        <v>10</v>
      </c>
      <c r="D10" s="50">
        <v>9800.82</v>
      </c>
      <c r="E10" s="50">
        <v>11006</v>
      </c>
      <c r="F10" s="50">
        <v>20806.82</v>
      </c>
    </row>
    <row r="11" spans="2:23" s="51" customFormat="1" ht="21" customHeight="1">
      <c r="B11" s="53" t="s">
        <v>5</v>
      </c>
      <c r="C11" s="54" t="s">
        <v>9</v>
      </c>
      <c r="D11" s="50">
        <v>12620</v>
      </c>
      <c r="E11" s="50">
        <v>107210</v>
      </c>
      <c r="F11" s="50">
        <v>119830</v>
      </c>
    </row>
    <row r="12" spans="2:23" s="51" customFormat="1" ht="21" customHeight="1">
      <c r="B12" s="53"/>
      <c r="C12" s="54" t="s">
        <v>10</v>
      </c>
      <c r="D12" s="50">
        <v>1589.79</v>
      </c>
      <c r="E12" s="50">
        <v>11746</v>
      </c>
      <c r="F12" s="50">
        <v>13335.79</v>
      </c>
    </row>
    <row r="13" spans="2:23" s="51" customFormat="1" ht="21" customHeight="1">
      <c r="B13" s="53"/>
      <c r="C13" s="54" t="s">
        <v>11</v>
      </c>
      <c r="D13" s="50"/>
      <c r="E13" s="50"/>
      <c r="F13" s="50">
        <v>0</v>
      </c>
    </row>
    <row r="14" spans="2:23" s="51" customFormat="1" ht="21" customHeight="1">
      <c r="B14" s="53" t="s">
        <v>45</v>
      </c>
      <c r="C14" s="53" t="s">
        <v>12</v>
      </c>
      <c r="D14" s="52">
        <v>1172718.3200000003</v>
      </c>
      <c r="E14" s="52">
        <v>3225986.16</v>
      </c>
      <c r="F14" s="52">
        <v>4398704.4800000004</v>
      </c>
    </row>
    <row r="15" spans="2:23" s="51" customFormat="1" ht="21" customHeight="1">
      <c r="B15" s="53"/>
      <c r="C15" s="54" t="s">
        <v>13</v>
      </c>
      <c r="D15" s="50">
        <v>0</v>
      </c>
      <c r="E15" s="50">
        <v>0</v>
      </c>
      <c r="F15" s="50">
        <v>0</v>
      </c>
    </row>
    <row r="16" spans="2:23" s="51" customFormat="1" ht="21" customHeight="1">
      <c r="B16" s="53"/>
      <c r="C16" s="54" t="s">
        <v>14</v>
      </c>
      <c r="D16" s="50">
        <v>63856</v>
      </c>
      <c r="E16" s="50">
        <v>357907.97</v>
      </c>
      <c r="F16" s="50">
        <v>421763.97</v>
      </c>
    </row>
    <row r="17" spans="2:12" s="51" customFormat="1" ht="21" customHeight="1">
      <c r="B17" s="53"/>
      <c r="C17" s="54" t="s">
        <v>14</v>
      </c>
      <c r="D17" s="50"/>
      <c r="E17" s="50"/>
      <c r="F17" s="50">
        <v>0</v>
      </c>
    </row>
    <row r="18" spans="2:12" s="51" customFormat="1" ht="21" customHeight="1">
      <c r="B18" s="53"/>
      <c r="C18" s="54" t="s">
        <v>15</v>
      </c>
      <c r="D18" s="50"/>
      <c r="E18" s="50"/>
      <c r="F18" s="50">
        <v>0</v>
      </c>
    </row>
    <row r="19" spans="2:12" s="51" customFormat="1" ht="21" customHeight="1">
      <c r="B19" s="53"/>
      <c r="C19" s="54" t="s">
        <v>46</v>
      </c>
      <c r="D19" s="50">
        <v>208000</v>
      </c>
      <c r="E19" s="50">
        <v>385500</v>
      </c>
      <c r="F19" s="50">
        <v>593500</v>
      </c>
    </row>
    <row r="20" spans="2:12" s="51" customFormat="1" ht="21" customHeight="1">
      <c r="B20" s="53" t="s">
        <v>50</v>
      </c>
      <c r="C20" s="54" t="s">
        <v>44</v>
      </c>
      <c r="D20" s="50"/>
      <c r="E20" s="50">
        <v>553500</v>
      </c>
      <c r="F20" s="50">
        <v>553500</v>
      </c>
    </row>
    <row r="21" spans="2:12" s="51" customFormat="1" ht="21" customHeight="1">
      <c r="B21" s="53" t="s">
        <v>18</v>
      </c>
      <c r="C21" s="54" t="s">
        <v>18</v>
      </c>
      <c r="D21" s="50">
        <v>11500</v>
      </c>
      <c r="E21" s="50">
        <v>1000</v>
      </c>
      <c r="F21" s="50">
        <v>12500</v>
      </c>
    </row>
    <row r="22" spans="2:12" s="51" customFormat="1" ht="21" customHeight="1">
      <c r="B22" s="53"/>
      <c r="C22" s="54" t="s">
        <v>19</v>
      </c>
      <c r="D22" s="50"/>
      <c r="E22" s="50"/>
      <c r="F22" s="50">
        <v>0</v>
      </c>
    </row>
    <row r="23" spans="2:12" s="51" customFormat="1" ht="21" customHeight="1">
      <c r="B23" s="53" t="s">
        <v>7</v>
      </c>
      <c r="C23" s="55"/>
      <c r="D23" s="50"/>
      <c r="E23" s="50">
        <v>115676</v>
      </c>
      <c r="F23" s="50"/>
      <c r="I23" s="76"/>
      <c r="J23" s="76"/>
      <c r="K23" s="76"/>
      <c r="L23" s="77"/>
    </row>
    <row r="24" spans="2:12" s="51" customFormat="1" ht="21" customHeight="1">
      <c r="B24" s="53"/>
      <c r="C24" s="54" t="s">
        <v>9</v>
      </c>
      <c r="D24" s="50"/>
      <c r="E24" s="50">
        <v>84409</v>
      </c>
      <c r="F24" s="50">
        <f>SUM(D24:E24)</f>
        <v>84409</v>
      </c>
      <c r="G24" s="74"/>
    </row>
    <row r="25" spans="2:12" s="51" customFormat="1" ht="21" customHeight="1">
      <c r="B25" s="53"/>
      <c r="C25" s="54" t="s">
        <v>10</v>
      </c>
      <c r="D25" s="50"/>
      <c r="E25" s="50">
        <v>27885</v>
      </c>
      <c r="F25" s="50">
        <f t="shared" ref="F25:F26" si="0">SUM(D25:E25)</f>
        <v>27885</v>
      </c>
    </row>
    <row r="26" spans="2:12" s="51" customFormat="1" ht="21" customHeight="1">
      <c r="B26" s="53"/>
      <c r="C26" s="54" t="s">
        <v>20</v>
      </c>
      <c r="D26" s="50"/>
      <c r="E26" s="50">
        <v>3382</v>
      </c>
      <c r="F26" s="50">
        <f t="shared" si="0"/>
        <v>3382</v>
      </c>
    </row>
    <row r="27" spans="2:12" s="51" customFormat="1" ht="21" customHeight="1">
      <c r="B27" s="53" t="s">
        <v>51</v>
      </c>
      <c r="C27" s="54" t="s">
        <v>52</v>
      </c>
      <c r="D27" s="50"/>
      <c r="E27" s="50">
        <v>190601</v>
      </c>
      <c r="F27" s="50">
        <v>190601</v>
      </c>
    </row>
    <row r="28" spans="2:12" s="51" customFormat="1" ht="21" customHeight="1">
      <c r="B28" s="53"/>
      <c r="C28" s="54" t="s">
        <v>12</v>
      </c>
      <c r="D28" s="52">
        <v>1458942.3200000003</v>
      </c>
      <c r="E28" s="52">
        <v>4827303.1287671207</v>
      </c>
      <c r="F28" s="52">
        <v>6286245.4487671209</v>
      </c>
    </row>
    <row r="29" spans="2:12" s="51" customFormat="1" ht="21" customHeight="1">
      <c r="B29" s="53"/>
      <c r="C29" s="54" t="s">
        <v>53</v>
      </c>
      <c r="D29" s="52"/>
      <c r="E29" s="52"/>
      <c r="F29" s="52">
        <v>6286245.4500000002</v>
      </c>
    </row>
    <row r="31" spans="2:12">
      <c r="B31" s="107" t="s">
        <v>72</v>
      </c>
      <c r="C31" s="107"/>
      <c r="D31" s="107"/>
      <c r="E31" s="107"/>
      <c r="F31" s="107"/>
    </row>
    <row r="32" spans="2:12">
      <c r="B32" s="66" t="s">
        <v>62</v>
      </c>
      <c r="C32" s="66" t="s">
        <v>63</v>
      </c>
      <c r="D32" s="66" t="s">
        <v>64</v>
      </c>
      <c r="E32" s="66" t="s">
        <v>65</v>
      </c>
      <c r="F32" s="66" t="s">
        <v>66</v>
      </c>
    </row>
    <row r="33" spans="2:6" ht="16.5">
      <c r="B33" s="68">
        <v>1</v>
      </c>
      <c r="C33" s="58">
        <v>2708</v>
      </c>
      <c r="D33" s="78" t="s">
        <v>73</v>
      </c>
      <c r="E33" s="60">
        <v>3189</v>
      </c>
      <c r="F33" s="61">
        <v>3382</v>
      </c>
    </row>
    <row r="34" spans="2:6" ht="16.5">
      <c r="B34" s="68"/>
      <c r="C34" s="58"/>
      <c r="D34" s="59"/>
      <c r="E34" s="60"/>
      <c r="F34" s="61"/>
    </row>
    <row r="35" spans="2:6">
      <c r="B35" s="67"/>
      <c r="C35" s="24"/>
      <c r="D35" s="65"/>
      <c r="E35" s="65"/>
      <c r="F35" s="65">
        <f>SUM(F33:F34)</f>
        <v>3382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O11" sqref="O11"/>
    </sheetView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U46"/>
  <sheetViews>
    <sheetView workbookViewId="0">
      <selection activeCell="J7" sqref="J7"/>
    </sheetView>
  </sheetViews>
  <sheetFormatPr defaultRowHeight="15"/>
  <cols>
    <col min="1" max="1" width="2.85546875" customWidth="1"/>
    <col min="2" max="2" width="14.85546875" style="48" customWidth="1"/>
    <col min="3" max="3" width="17.28515625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  <col min="9" max="9" width="13.7109375" bestFit="1" customWidth="1"/>
    <col min="13" max="13" width="13.7109375" bestFit="1" customWidth="1"/>
  </cols>
  <sheetData>
    <row r="1" spans="2:21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2:21" ht="29.25" customHeight="1">
      <c r="B2" s="106" t="s">
        <v>116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2:21" s="43" customFormat="1" ht="20.100000000000001" customHeight="1">
      <c r="B3" s="47" t="s">
        <v>45</v>
      </c>
      <c r="C3" s="47" t="s">
        <v>108</v>
      </c>
      <c r="D3" s="71" t="s">
        <v>23</v>
      </c>
      <c r="E3" s="71" t="s">
        <v>24</v>
      </c>
      <c r="F3" s="71" t="s">
        <v>43</v>
      </c>
    </row>
    <row r="4" spans="2:21" s="43" customFormat="1" ht="20.100000000000001" customHeight="1">
      <c r="B4" s="46"/>
      <c r="C4" s="44"/>
      <c r="D4" s="45"/>
      <c r="E4" s="45"/>
      <c r="F4" s="45"/>
    </row>
    <row r="5" spans="2:21" s="51" customFormat="1" ht="21" customHeight="1">
      <c r="B5" s="53" t="s">
        <v>2</v>
      </c>
      <c r="C5" s="54" t="s">
        <v>9</v>
      </c>
      <c r="D5" s="70">
        <v>788350</v>
      </c>
      <c r="E5" s="61">
        <v>1740725</v>
      </c>
      <c r="F5" s="50">
        <f t="shared" ref="F5:F12" si="0">+E5+D5</f>
        <v>2529075</v>
      </c>
    </row>
    <row r="6" spans="2:21" s="51" customFormat="1" ht="21" customHeight="1">
      <c r="B6" s="53"/>
      <c r="C6" s="54" t="s">
        <v>10</v>
      </c>
      <c r="D6" s="70">
        <v>354092</v>
      </c>
      <c r="E6" s="61">
        <v>821897</v>
      </c>
      <c r="F6" s="50">
        <f t="shared" si="0"/>
        <v>1175989</v>
      </c>
    </row>
    <row r="7" spans="2:21" s="51" customFormat="1" ht="21" customHeight="1">
      <c r="B7" s="53" t="s">
        <v>3</v>
      </c>
      <c r="C7" s="54" t="s">
        <v>9</v>
      </c>
      <c r="D7" s="70">
        <v>96000</v>
      </c>
      <c r="E7" s="61">
        <v>360780</v>
      </c>
      <c r="F7" s="50">
        <f t="shared" si="0"/>
        <v>456780</v>
      </c>
    </row>
    <row r="8" spans="2:21" s="51" customFormat="1" ht="21" customHeight="1">
      <c r="B8" s="53"/>
      <c r="C8" s="54" t="s">
        <v>10</v>
      </c>
      <c r="D8" s="70">
        <v>8745</v>
      </c>
      <c r="E8" s="61">
        <v>37385</v>
      </c>
      <c r="F8" s="50">
        <f t="shared" si="0"/>
        <v>46130</v>
      </c>
    </row>
    <row r="9" spans="2:21" s="51" customFormat="1" ht="21" customHeight="1">
      <c r="B9" s="53" t="s">
        <v>4</v>
      </c>
      <c r="C9" s="54" t="s">
        <v>9</v>
      </c>
      <c r="D9" s="70">
        <v>7100</v>
      </c>
      <c r="E9" s="61">
        <v>36090</v>
      </c>
      <c r="F9" s="50">
        <f t="shared" si="0"/>
        <v>43190</v>
      </c>
    </row>
    <row r="10" spans="2:21" s="51" customFormat="1" ht="21" customHeight="1">
      <c r="B10" s="53"/>
      <c r="C10" s="54" t="s">
        <v>10</v>
      </c>
      <c r="D10" s="70">
        <v>2343</v>
      </c>
      <c r="E10" s="61">
        <v>11407</v>
      </c>
      <c r="F10" s="50">
        <f t="shared" si="0"/>
        <v>13750</v>
      </c>
    </row>
    <row r="11" spans="2:21" s="51" customFormat="1" ht="21" customHeight="1">
      <c r="B11" s="53" t="s">
        <v>5</v>
      </c>
      <c r="C11" s="54" t="s">
        <v>9</v>
      </c>
      <c r="D11" s="70">
        <v>5230</v>
      </c>
      <c r="E11" s="61">
        <v>58235</v>
      </c>
      <c r="F11" s="50">
        <f t="shared" si="0"/>
        <v>63465</v>
      </c>
    </row>
    <row r="12" spans="2:21" s="51" customFormat="1" ht="21" customHeight="1">
      <c r="B12" s="53"/>
      <c r="C12" s="54" t="s">
        <v>10</v>
      </c>
      <c r="D12" s="70">
        <v>206</v>
      </c>
      <c r="E12" s="61">
        <v>1554</v>
      </c>
      <c r="F12" s="50">
        <f t="shared" si="0"/>
        <v>1760</v>
      </c>
      <c r="M12" s="50">
        <v>1237788.94</v>
      </c>
    </row>
    <row r="13" spans="2:21" s="51" customFormat="1" ht="21" customHeight="1">
      <c r="B13" s="53"/>
      <c r="C13" s="54" t="s">
        <v>11</v>
      </c>
      <c r="D13" s="50"/>
      <c r="E13" s="69">
        <v>4000</v>
      </c>
      <c r="F13" s="50">
        <f>+E13+D13</f>
        <v>4000</v>
      </c>
      <c r="M13" s="69">
        <v>3011412.29</v>
      </c>
    </row>
    <row r="14" spans="2:21" s="51" customFormat="1" ht="21" customHeight="1">
      <c r="B14" s="53"/>
      <c r="C14" s="54" t="s">
        <v>58</v>
      </c>
      <c r="D14" s="50"/>
      <c r="E14" s="61"/>
      <c r="F14" s="50"/>
      <c r="I14" s="50">
        <v>1262066</v>
      </c>
      <c r="L14" s="74"/>
    </row>
    <row r="15" spans="2:21" s="51" customFormat="1" ht="21" customHeight="1">
      <c r="B15" s="53" t="s">
        <v>45</v>
      </c>
      <c r="C15" s="47" t="s">
        <v>12</v>
      </c>
      <c r="D15" s="52">
        <f>SUM(D5:D14)</f>
        <v>1262066</v>
      </c>
      <c r="E15" s="52">
        <f t="shared" ref="E15" si="1">SUM(E5:E14)</f>
        <v>3072073</v>
      </c>
      <c r="F15" s="52">
        <f>SUM(F4:F14)</f>
        <v>4334139</v>
      </c>
      <c r="I15" s="69">
        <v>3072073</v>
      </c>
    </row>
    <row r="16" spans="2:21" s="51" customFormat="1" ht="21" customHeight="1">
      <c r="B16" s="53" t="s">
        <v>84</v>
      </c>
      <c r="C16" s="54" t="s">
        <v>85</v>
      </c>
      <c r="D16" s="50"/>
      <c r="E16" s="52"/>
      <c r="F16" s="50">
        <f t="shared" ref="F16:F27" si="2">SUM(D16:E16)</f>
        <v>0</v>
      </c>
    </row>
    <row r="17" spans="2:9" s="51" customFormat="1" ht="21" customHeight="1">
      <c r="B17" s="53"/>
      <c r="C17" s="54" t="s">
        <v>14</v>
      </c>
      <c r="D17" s="50">
        <v>58516</v>
      </c>
      <c r="E17" s="50">
        <v>357937</v>
      </c>
      <c r="F17" s="50">
        <f t="shared" si="2"/>
        <v>416453</v>
      </c>
    </row>
    <row r="18" spans="2:9" s="51" customFormat="1" ht="21" customHeight="1">
      <c r="B18" s="53"/>
      <c r="C18" s="54" t="s">
        <v>15</v>
      </c>
      <c r="D18" s="50"/>
      <c r="E18" s="50"/>
      <c r="F18" s="50">
        <f t="shared" si="2"/>
        <v>0</v>
      </c>
    </row>
    <row r="19" spans="2:9" s="51" customFormat="1" ht="21" customHeight="1">
      <c r="B19" s="53" t="s">
        <v>55</v>
      </c>
      <c r="C19" s="54" t="s">
        <v>46</v>
      </c>
      <c r="D19" s="50">
        <v>395000</v>
      </c>
      <c r="E19" s="50">
        <v>751000</v>
      </c>
      <c r="F19" s="50">
        <f t="shared" si="2"/>
        <v>1146000</v>
      </c>
    </row>
    <row r="20" spans="2:9" s="51" customFormat="1" ht="21" customHeight="1">
      <c r="B20" s="53" t="s">
        <v>50</v>
      </c>
      <c r="C20" s="54" t="s">
        <v>91</v>
      </c>
      <c r="D20" s="50"/>
      <c r="E20" s="50"/>
      <c r="F20" s="50">
        <f t="shared" si="2"/>
        <v>0</v>
      </c>
    </row>
    <row r="21" spans="2:9" s="51" customFormat="1" ht="21" customHeight="1">
      <c r="B21" s="53" t="s">
        <v>18</v>
      </c>
      <c r="C21" s="54" t="s">
        <v>18</v>
      </c>
      <c r="D21" s="50">
        <v>10700</v>
      </c>
      <c r="E21" s="50"/>
      <c r="F21" s="50">
        <f t="shared" si="2"/>
        <v>10700</v>
      </c>
    </row>
    <row r="22" spans="2:9" s="51" customFormat="1" ht="21" customHeight="1">
      <c r="B22" s="53"/>
      <c r="C22" s="54" t="s">
        <v>19</v>
      </c>
      <c r="D22" s="50"/>
      <c r="E22" s="50"/>
      <c r="F22" s="50">
        <f t="shared" si="2"/>
        <v>0</v>
      </c>
    </row>
    <row r="23" spans="2:9" s="51" customFormat="1" ht="21" customHeight="1">
      <c r="B23" s="53" t="s">
        <v>7</v>
      </c>
      <c r="C23" s="54" t="s">
        <v>7</v>
      </c>
      <c r="D23" s="50"/>
      <c r="E23" s="50"/>
      <c r="F23" s="50">
        <f t="shared" si="2"/>
        <v>0</v>
      </c>
    </row>
    <row r="24" spans="2:9" s="51" customFormat="1" ht="21" customHeight="1">
      <c r="B24" s="53"/>
      <c r="C24" s="54" t="s">
        <v>9</v>
      </c>
      <c r="D24" s="50">
        <v>65146</v>
      </c>
      <c r="E24" s="50"/>
      <c r="F24" s="50">
        <f t="shared" si="2"/>
        <v>65146</v>
      </c>
    </row>
    <row r="25" spans="2:9" s="51" customFormat="1" ht="21" customHeight="1">
      <c r="B25" s="53"/>
      <c r="C25" s="54" t="s">
        <v>10</v>
      </c>
      <c r="D25" s="50">
        <v>19230</v>
      </c>
      <c r="E25" s="50"/>
      <c r="F25" s="50">
        <f t="shared" si="2"/>
        <v>19230</v>
      </c>
    </row>
    <row r="26" spans="2:9" s="51" customFormat="1" ht="21" customHeight="1">
      <c r="B26" s="53"/>
      <c r="C26" s="54" t="s">
        <v>74</v>
      </c>
      <c r="D26" s="50"/>
      <c r="E26" s="50"/>
      <c r="F26" s="50">
        <f t="shared" si="2"/>
        <v>0</v>
      </c>
    </row>
    <row r="27" spans="2:9" s="51" customFormat="1" ht="35.25" customHeight="1">
      <c r="B27" s="53" t="s">
        <v>51</v>
      </c>
      <c r="C27" s="85" t="s">
        <v>111</v>
      </c>
      <c r="D27" s="50"/>
      <c r="E27" s="50">
        <v>12200</v>
      </c>
      <c r="F27" s="50">
        <f t="shared" si="2"/>
        <v>12200</v>
      </c>
    </row>
    <row r="28" spans="2:9" s="51" customFormat="1" ht="21" customHeight="1">
      <c r="B28" s="53"/>
      <c r="C28" s="54" t="s">
        <v>12</v>
      </c>
      <c r="D28" s="52">
        <f>SUM(D15:D27)</f>
        <v>1810658</v>
      </c>
      <c r="E28" s="52">
        <f>SUM(E15:E27)</f>
        <v>4193210</v>
      </c>
      <c r="F28" s="52">
        <f>SUM(D28:E28)</f>
        <v>6003868</v>
      </c>
    </row>
    <row r="29" spans="2:9" s="51" customFormat="1" ht="21" customHeight="1">
      <c r="B29" s="53"/>
      <c r="C29" s="54" t="s">
        <v>53</v>
      </c>
      <c r="D29" s="52"/>
      <c r="E29" s="52"/>
      <c r="F29" s="52">
        <v>6003868</v>
      </c>
      <c r="G29" s="74"/>
    </row>
    <row r="30" spans="2:9">
      <c r="B30" s="67"/>
      <c r="C30" s="24"/>
      <c r="D30" s="65"/>
      <c r="E30" s="65"/>
      <c r="F30" s="65">
        <f>+F29-F28</f>
        <v>0</v>
      </c>
    </row>
    <row r="31" spans="2:9">
      <c r="B31" s="107" t="s">
        <v>68</v>
      </c>
      <c r="C31" s="107"/>
      <c r="D31" s="107"/>
      <c r="E31" s="107"/>
      <c r="F31" s="107"/>
    </row>
    <row r="32" spans="2:9">
      <c r="B32" s="100" t="s">
        <v>62</v>
      </c>
      <c r="C32" s="100" t="s">
        <v>63</v>
      </c>
      <c r="D32" s="100" t="s">
        <v>64</v>
      </c>
      <c r="E32" s="100" t="s">
        <v>65</v>
      </c>
      <c r="F32" s="100" t="s">
        <v>66</v>
      </c>
      <c r="I32" s="51"/>
    </row>
    <row r="33" spans="2:9" ht="16.5">
      <c r="B33" s="100">
        <v>1</v>
      </c>
      <c r="C33" s="58">
        <v>4118</v>
      </c>
      <c r="D33" s="59" t="s">
        <v>117</v>
      </c>
      <c r="E33" s="58">
        <v>4749</v>
      </c>
      <c r="F33" s="61">
        <v>4000</v>
      </c>
      <c r="I33" s="51"/>
    </row>
    <row r="34" spans="2:9" ht="16.5" hidden="1">
      <c r="B34" s="100">
        <v>2</v>
      </c>
      <c r="C34" s="58"/>
      <c r="D34" s="59"/>
      <c r="E34" s="58"/>
      <c r="F34" s="61"/>
      <c r="I34" s="51"/>
    </row>
    <row r="35" spans="2:9" ht="16.5" hidden="1">
      <c r="B35" s="100">
        <v>3</v>
      </c>
      <c r="C35" s="58"/>
      <c r="D35" s="88"/>
      <c r="E35" s="58"/>
      <c r="F35" s="61"/>
      <c r="I35" s="51"/>
    </row>
    <row r="36" spans="2:9" ht="16.5" hidden="1">
      <c r="B36" s="100"/>
      <c r="C36" s="98"/>
      <c r="D36" s="59"/>
      <c r="E36" s="58"/>
      <c r="F36" s="92"/>
      <c r="I36" s="51"/>
    </row>
    <row r="37" spans="2:9" ht="16.5" hidden="1">
      <c r="B37" s="100"/>
      <c r="C37" s="58"/>
      <c r="D37" s="59"/>
      <c r="E37" s="58"/>
      <c r="F37" s="91"/>
      <c r="I37" s="51"/>
    </row>
    <row r="38" spans="2:9" ht="16.5" hidden="1">
      <c r="B38" s="100"/>
      <c r="C38" s="58"/>
      <c r="D38" s="59"/>
      <c r="E38" s="58"/>
      <c r="F38" s="91"/>
      <c r="I38" s="51"/>
    </row>
    <row r="39" spans="2:9" ht="16.5" hidden="1">
      <c r="B39" s="100"/>
      <c r="C39" s="58"/>
      <c r="D39" s="59"/>
      <c r="E39" s="58"/>
      <c r="F39" s="92"/>
      <c r="I39" s="51"/>
    </row>
    <row r="40" spans="2:9" ht="16.5" hidden="1">
      <c r="B40" s="100"/>
      <c r="C40" s="58"/>
      <c r="D40" s="59"/>
      <c r="E40" s="58"/>
      <c r="F40" s="91"/>
      <c r="I40" s="51"/>
    </row>
    <row r="41" spans="2:9" ht="16.5" hidden="1">
      <c r="B41" s="100"/>
      <c r="C41" s="58"/>
      <c r="D41" s="59"/>
      <c r="E41" s="58"/>
      <c r="F41" s="93"/>
      <c r="I41" s="51"/>
    </row>
    <row r="42" spans="2:9" s="64" customFormat="1" ht="16.5" hidden="1">
      <c r="B42" s="68"/>
      <c r="C42" s="58"/>
      <c r="D42" s="24"/>
      <c r="E42" s="60"/>
      <c r="F42" s="61"/>
    </row>
    <row r="43" spans="2:9" s="64" customFormat="1" ht="16.5" hidden="1">
      <c r="B43" s="68"/>
      <c r="C43" s="58"/>
      <c r="D43" s="88"/>
      <c r="E43" s="60"/>
      <c r="F43" s="63"/>
    </row>
    <row r="44" spans="2:9" hidden="1">
      <c r="B44" s="67"/>
      <c r="C44" s="24"/>
      <c r="D44" s="65"/>
      <c r="E44" s="65"/>
      <c r="F44" s="65"/>
    </row>
    <row r="45" spans="2:9">
      <c r="B45" s="67"/>
      <c r="C45" s="24"/>
      <c r="D45" s="65"/>
      <c r="E45" s="65"/>
      <c r="F45" s="65"/>
    </row>
    <row r="46" spans="2:9">
      <c r="B46" s="67"/>
      <c r="C46" s="24" t="s">
        <v>43</v>
      </c>
      <c r="D46" s="65"/>
      <c r="E46" s="65"/>
      <c r="F46" s="65">
        <f>SUM(F33:F44)</f>
        <v>4000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U46"/>
  <sheetViews>
    <sheetView topLeftCell="A22" workbookViewId="0">
      <selection activeCell="M32" sqref="M32"/>
    </sheetView>
  </sheetViews>
  <sheetFormatPr defaultRowHeight="15"/>
  <cols>
    <col min="1" max="1" width="2.85546875" customWidth="1"/>
    <col min="2" max="2" width="14.85546875" style="48" customWidth="1"/>
    <col min="3" max="3" width="15.42578125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  <col min="13" max="13" width="13.7109375" bestFit="1" customWidth="1"/>
  </cols>
  <sheetData>
    <row r="1" spans="2:21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2:21" ht="29.25" customHeight="1">
      <c r="B2" s="106" t="s">
        <v>110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2:21" s="43" customFormat="1" ht="20.100000000000001" customHeight="1">
      <c r="B3" s="47" t="s">
        <v>45</v>
      </c>
      <c r="C3" s="47" t="s">
        <v>108</v>
      </c>
      <c r="D3" s="71" t="s">
        <v>23</v>
      </c>
      <c r="E3" s="71" t="s">
        <v>24</v>
      </c>
      <c r="F3" s="71" t="s">
        <v>43</v>
      </c>
    </row>
    <row r="4" spans="2:21" s="43" customFormat="1" ht="20.100000000000001" customHeight="1">
      <c r="B4" s="46"/>
      <c r="C4" s="44"/>
      <c r="D4" s="45"/>
      <c r="E4" s="45"/>
      <c r="F4" s="45"/>
    </row>
    <row r="5" spans="2:21" s="51" customFormat="1" ht="21" customHeight="1">
      <c r="B5" s="53" t="s">
        <v>2</v>
      </c>
      <c r="C5" s="54" t="s">
        <v>9</v>
      </c>
      <c r="D5" s="70">
        <v>773125</v>
      </c>
      <c r="E5" s="61">
        <v>1660207</v>
      </c>
      <c r="F5" s="50">
        <f t="shared" ref="F5:F12" si="0">+E5+D5</f>
        <v>2433332</v>
      </c>
    </row>
    <row r="6" spans="2:21" s="51" customFormat="1" ht="21" customHeight="1">
      <c r="B6" s="53"/>
      <c r="C6" s="54" t="s">
        <v>10</v>
      </c>
      <c r="D6" s="70">
        <v>342339.94</v>
      </c>
      <c r="E6" s="61">
        <v>804788</v>
      </c>
      <c r="F6" s="50">
        <f t="shared" si="0"/>
        <v>1147127.94</v>
      </c>
    </row>
    <row r="7" spans="2:21" s="51" customFormat="1" ht="21" customHeight="1">
      <c r="B7" s="53" t="s">
        <v>3</v>
      </c>
      <c r="C7" s="54" t="s">
        <v>9</v>
      </c>
      <c r="D7" s="70">
        <v>97000</v>
      </c>
      <c r="E7" s="61">
        <v>384265</v>
      </c>
      <c r="F7" s="50">
        <f t="shared" si="0"/>
        <v>481265</v>
      </c>
    </row>
    <row r="8" spans="2:21" s="51" customFormat="1" ht="21" customHeight="1">
      <c r="B8" s="53"/>
      <c r="C8" s="54" t="s">
        <v>10</v>
      </c>
      <c r="D8" s="70">
        <v>8875</v>
      </c>
      <c r="E8" s="61">
        <v>38499.29</v>
      </c>
      <c r="F8" s="50">
        <f t="shared" si="0"/>
        <v>47374.29</v>
      </c>
    </row>
    <row r="9" spans="2:21" s="51" customFormat="1" ht="21" customHeight="1">
      <c r="B9" s="53" t="s">
        <v>4</v>
      </c>
      <c r="C9" s="54" t="s">
        <v>9</v>
      </c>
      <c r="D9" s="70">
        <v>7100</v>
      </c>
      <c r="E9" s="61">
        <v>36268</v>
      </c>
      <c r="F9" s="50">
        <f t="shared" si="0"/>
        <v>43368</v>
      </c>
    </row>
    <row r="10" spans="2:21" s="51" customFormat="1" ht="21" customHeight="1">
      <c r="B10" s="53"/>
      <c r="C10" s="54" t="s">
        <v>10</v>
      </c>
      <c r="D10" s="70">
        <v>2405</v>
      </c>
      <c r="E10" s="61">
        <v>11722</v>
      </c>
      <c r="F10" s="50">
        <f t="shared" si="0"/>
        <v>14127</v>
      </c>
    </row>
    <row r="11" spans="2:21" s="51" customFormat="1" ht="21" customHeight="1">
      <c r="B11" s="53" t="s">
        <v>5</v>
      </c>
      <c r="C11" s="54" t="s">
        <v>9</v>
      </c>
      <c r="D11" s="70">
        <v>6610</v>
      </c>
      <c r="E11" s="61">
        <v>73380</v>
      </c>
      <c r="F11" s="50">
        <f t="shared" si="0"/>
        <v>79990</v>
      </c>
    </row>
    <row r="12" spans="2:21" s="51" customFormat="1" ht="21" customHeight="1">
      <c r="B12" s="53"/>
      <c r="C12" s="54" t="s">
        <v>10</v>
      </c>
      <c r="D12" s="70">
        <v>334</v>
      </c>
      <c r="E12" s="61">
        <v>2283</v>
      </c>
      <c r="F12" s="50">
        <f t="shared" si="0"/>
        <v>2617</v>
      </c>
      <c r="M12" s="50">
        <v>1237788.94</v>
      </c>
    </row>
    <row r="13" spans="2:21" s="51" customFormat="1" ht="21" customHeight="1">
      <c r="B13" s="53"/>
      <c r="C13" s="54" t="s">
        <v>11</v>
      </c>
      <c r="D13" s="50"/>
      <c r="E13" s="69"/>
      <c r="F13" s="50">
        <f>+E13+D13</f>
        <v>0</v>
      </c>
      <c r="M13" s="69">
        <v>3011412.29</v>
      </c>
    </row>
    <row r="14" spans="2:21" s="51" customFormat="1" ht="21" customHeight="1">
      <c r="B14" s="53"/>
      <c r="C14" s="54" t="s">
        <v>58</v>
      </c>
      <c r="D14" s="50"/>
      <c r="E14" s="61"/>
      <c r="F14" s="50"/>
      <c r="L14" s="74"/>
    </row>
    <row r="15" spans="2:21" s="51" customFormat="1" ht="21" customHeight="1">
      <c r="B15" s="53" t="s">
        <v>45</v>
      </c>
      <c r="C15" s="47" t="s">
        <v>12</v>
      </c>
      <c r="D15" s="52">
        <f>SUM(D5:D14)</f>
        <v>1237788.94</v>
      </c>
      <c r="E15" s="52">
        <f t="shared" ref="E15" si="1">SUM(E5:E14)</f>
        <v>3011412.29</v>
      </c>
      <c r="F15" s="52">
        <f>SUM(F4:F14)</f>
        <v>4249201.2300000004</v>
      </c>
    </row>
    <row r="16" spans="2:21" s="51" customFormat="1" ht="21" customHeight="1">
      <c r="B16" s="53" t="s">
        <v>84</v>
      </c>
      <c r="C16" s="54" t="s">
        <v>85</v>
      </c>
      <c r="D16" s="50"/>
      <c r="E16" s="52"/>
      <c r="F16" s="50">
        <f t="shared" ref="F16:F27" si="2">SUM(D16:E16)</f>
        <v>0</v>
      </c>
    </row>
    <row r="17" spans="2:9" s="51" customFormat="1" ht="21" customHeight="1">
      <c r="B17" s="53"/>
      <c r="C17" s="54" t="s">
        <v>14</v>
      </c>
      <c r="D17" s="50">
        <v>54271</v>
      </c>
      <c r="E17" s="50">
        <f>351842.84-1808</f>
        <v>350034.84</v>
      </c>
      <c r="F17" s="50">
        <f t="shared" si="2"/>
        <v>404305.84</v>
      </c>
    </row>
    <row r="18" spans="2:9" s="51" customFormat="1" ht="21" customHeight="1">
      <c r="B18" s="53"/>
      <c r="C18" s="54" t="s">
        <v>15</v>
      </c>
      <c r="D18" s="50"/>
      <c r="E18" s="50">
        <v>1808</v>
      </c>
      <c r="F18" s="50">
        <f t="shared" si="2"/>
        <v>1808</v>
      </c>
    </row>
    <row r="19" spans="2:9" s="51" customFormat="1" ht="21" customHeight="1">
      <c r="B19" s="53" t="s">
        <v>55</v>
      </c>
      <c r="C19" s="54" t="s">
        <v>46</v>
      </c>
      <c r="D19" s="50">
        <v>396000</v>
      </c>
      <c r="E19" s="50">
        <v>749000</v>
      </c>
      <c r="F19" s="50">
        <f t="shared" si="2"/>
        <v>1145000</v>
      </c>
    </row>
    <row r="20" spans="2:9" s="51" customFormat="1" ht="21" customHeight="1">
      <c r="B20" s="53" t="s">
        <v>50</v>
      </c>
      <c r="C20" s="54" t="s">
        <v>91</v>
      </c>
      <c r="D20" s="50"/>
      <c r="E20" s="50"/>
      <c r="F20" s="50">
        <f t="shared" si="2"/>
        <v>0</v>
      </c>
    </row>
    <row r="21" spans="2:9" s="51" customFormat="1" ht="21" customHeight="1">
      <c r="B21" s="53" t="s">
        <v>18</v>
      </c>
      <c r="C21" s="54" t="s">
        <v>18</v>
      </c>
      <c r="D21" s="50">
        <v>10700</v>
      </c>
      <c r="E21" s="50"/>
      <c r="F21" s="50">
        <f t="shared" si="2"/>
        <v>10700</v>
      </c>
    </row>
    <row r="22" spans="2:9" s="51" customFormat="1" ht="21" customHeight="1">
      <c r="B22" s="53"/>
      <c r="C22" s="54" t="s">
        <v>19</v>
      </c>
      <c r="D22" s="50"/>
      <c r="E22" s="50"/>
      <c r="F22" s="50">
        <f t="shared" si="2"/>
        <v>0</v>
      </c>
    </row>
    <row r="23" spans="2:9" s="51" customFormat="1" ht="21" customHeight="1">
      <c r="B23" s="53" t="s">
        <v>7</v>
      </c>
      <c r="C23" s="54" t="s">
        <v>7</v>
      </c>
      <c r="D23" s="50">
        <v>1574</v>
      </c>
      <c r="E23" s="50"/>
      <c r="F23" s="50">
        <f t="shared" si="2"/>
        <v>1574</v>
      </c>
    </row>
    <row r="24" spans="2:9" s="51" customFormat="1" ht="21" customHeight="1">
      <c r="B24" s="53"/>
      <c r="C24" s="54" t="s">
        <v>9</v>
      </c>
      <c r="D24" s="50">
        <v>82802</v>
      </c>
      <c r="E24" s="50"/>
      <c r="F24" s="50">
        <f t="shared" si="2"/>
        <v>82802</v>
      </c>
    </row>
    <row r="25" spans="2:9" s="51" customFormat="1" ht="21" customHeight="1">
      <c r="B25" s="53"/>
      <c r="C25" s="54" t="s">
        <v>10</v>
      </c>
      <c r="D25" s="50"/>
      <c r="E25" s="50"/>
      <c r="F25" s="50">
        <f t="shared" si="2"/>
        <v>0</v>
      </c>
    </row>
    <row r="26" spans="2:9" s="51" customFormat="1" ht="21" customHeight="1">
      <c r="B26" s="53"/>
      <c r="C26" s="54" t="s">
        <v>74</v>
      </c>
      <c r="D26" s="50"/>
      <c r="E26" s="50"/>
      <c r="F26" s="50">
        <f t="shared" si="2"/>
        <v>0</v>
      </c>
    </row>
    <row r="27" spans="2:9" s="51" customFormat="1" ht="35.25" customHeight="1">
      <c r="B27" s="53" t="s">
        <v>51</v>
      </c>
      <c r="C27" s="85" t="s">
        <v>111</v>
      </c>
      <c r="D27" s="50"/>
      <c r="E27" s="50"/>
      <c r="F27" s="50">
        <f t="shared" si="2"/>
        <v>0</v>
      </c>
    </row>
    <row r="28" spans="2:9" s="51" customFormat="1" ht="21" customHeight="1">
      <c r="B28" s="53"/>
      <c r="C28" s="54" t="s">
        <v>12</v>
      </c>
      <c r="D28" s="52">
        <f>SUM(D15:D27)</f>
        <v>1783135.94</v>
      </c>
      <c r="E28" s="52">
        <f>SUM(E15:E27)</f>
        <v>4112255.13</v>
      </c>
      <c r="F28" s="52">
        <f>SUM(D28:E28)</f>
        <v>5895391.0700000003</v>
      </c>
    </row>
    <row r="29" spans="2:9" s="51" customFormat="1" ht="21" customHeight="1">
      <c r="B29" s="53"/>
      <c r="C29" s="54" t="s">
        <v>53</v>
      </c>
      <c r="D29" s="52"/>
      <c r="E29" s="52"/>
      <c r="F29" s="52">
        <v>5895391.0700000003</v>
      </c>
      <c r="G29" s="74"/>
    </row>
    <row r="30" spans="2:9">
      <c r="F30" s="38">
        <f>+F29-F28</f>
        <v>0</v>
      </c>
    </row>
    <row r="31" spans="2:9">
      <c r="B31" s="107" t="s">
        <v>68</v>
      </c>
      <c r="C31" s="107"/>
      <c r="D31" s="107"/>
      <c r="E31" s="107"/>
      <c r="F31" s="107"/>
    </row>
    <row r="32" spans="2:9">
      <c r="B32" s="99" t="s">
        <v>62</v>
      </c>
      <c r="C32" s="99" t="s">
        <v>63</v>
      </c>
      <c r="D32" s="99" t="s">
        <v>64</v>
      </c>
      <c r="E32" s="99" t="s">
        <v>65</v>
      </c>
      <c r="F32" s="99" t="s">
        <v>66</v>
      </c>
      <c r="I32" s="51"/>
    </row>
    <row r="33" spans="2:9" ht="16.5">
      <c r="B33" s="99">
        <v>1</v>
      </c>
      <c r="C33" s="96">
        <v>2709</v>
      </c>
      <c r="D33" s="59" t="s">
        <v>115</v>
      </c>
      <c r="E33" s="60">
        <v>27976</v>
      </c>
      <c r="F33" s="61">
        <v>1808</v>
      </c>
      <c r="I33" s="51"/>
    </row>
    <row r="34" spans="2:9" ht="16.5" hidden="1">
      <c r="B34" s="99">
        <v>2</v>
      </c>
      <c r="C34" s="58"/>
      <c r="D34" s="59"/>
      <c r="E34" s="58"/>
      <c r="F34" s="61"/>
      <c r="I34" s="51"/>
    </row>
    <row r="35" spans="2:9" ht="16.5" hidden="1">
      <c r="B35" s="99">
        <v>3</v>
      </c>
      <c r="C35" s="58"/>
      <c r="D35" s="88"/>
      <c r="E35" s="58"/>
      <c r="F35" s="61"/>
      <c r="I35" s="51"/>
    </row>
    <row r="36" spans="2:9" ht="16.5" hidden="1">
      <c r="B36" s="99"/>
      <c r="C36" s="98"/>
      <c r="D36" s="59"/>
      <c r="E36" s="58"/>
      <c r="F36" s="92"/>
      <c r="I36" s="51"/>
    </row>
    <row r="37" spans="2:9" ht="16.5" hidden="1">
      <c r="B37" s="99"/>
      <c r="C37" s="58"/>
      <c r="D37" s="59"/>
      <c r="E37" s="58"/>
      <c r="F37" s="91"/>
      <c r="I37" s="51"/>
    </row>
    <row r="38" spans="2:9" ht="16.5" hidden="1">
      <c r="B38" s="99"/>
      <c r="C38" s="58"/>
      <c r="D38" s="59"/>
      <c r="E38" s="58"/>
      <c r="F38" s="91"/>
      <c r="I38" s="51"/>
    </row>
    <row r="39" spans="2:9" ht="16.5" hidden="1">
      <c r="B39" s="99"/>
      <c r="C39" s="58"/>
      <c r="D39" s="59"/>
      <c r="E39" s="58"/>
      <c r="F39" s="92"/>
      <c r="I39" s="51"/>
    </row>
    <row r="40" spans="2:9" ht="16.5" hidden="1">
      <c r="B40" s="99"/>
      <c r="C40" s="58"/>
      <c r="D40" s="59"/>
      <c r="E40" s="58"/>
      <c r="F40" s="91"/>
      <c r="I40" s="51"/>
    </row>
    <row r="41" spans="2:9" ht="16.5" hidden="1">
      <c r="B41" s="99"/>
      <c r="C41" s="58"/>
      <c r="D41" s="59"/>
      <c r="E41" s="58"/>
      <c r="F41" s="93"/>
      <c r="I41" s="51"/>
    </row>
    <row r="42" spans="2:9" s="64" customFormat="1" ht="16.5" hidden="1">
      <c r="B42" s="68"/>
      <c r="C42" s="58"/>
      <c r="D42" s="24"/>
      <c r="E42" s="60"/>
      <c r="F42" s="61"/>
    </row>
    <row r="43" spans="2:9" s="64" customFormat="1" ht="16.5" hidden="1">
      <c r="B43" s="68"/>
      <c r="C43" s="58"/>
      <c r="D43" s="88"/>
      <c r="E43" s="60"/>
      <c r="F43" s="63"/>
    </row>
    <row r="44" spans="2:9" hidden="1">
      <c r="B44" s="67"/>
      <c r="C44" s="24"/>
      <c r="D44" s="65"/>
      <c r="E44" s="65"/>
      <c r="F44" s="65"/>
    </row>
    <row r="45" spans="2:9">
      <c r="B45" s="67"/>
      <c r="C45" s="24"/>
      <c r="D45" s="65"/>
      <c r="E45" s="65"/>
      <c r="F45" s="65"/>
    </row>
    <row r="46" spans="2:9">
      <c r="B46" s="67"/>
      <c r="C46" s="24" t="s">
        <v>43</v>
      </c>
      <c r="D46" s="65"/>
      <c r="E46" s="65"/>
      <c r="F46" s="65">
        <f>SUM(F33:F44)</f>
        <v>1808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U53"/>
  <sheetViews>
    <sheetView topLeftCell="A21" workbookViewId="0">
      <selection activeCell="I31" sqref="I31"/>
    </sheetView>
  </sheetViews>
  <sheetFormatPr defaultRowHeight="15"/>
  <cols>
    <col min="1" max="1" width="2.85546875" customWidth="1"/>
    <col min="2" max="2" width="14.85546875" style="48" customWidth="1"/>
    <col min="3" max="3" width="15.42578125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</cols>
  <sheetData>
    <row r="1" spans="2:21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spans="2:21" ht="29.25" customHeight="1">
      <c r="B2" s="106" t="s">
        <v>109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2:21" s="43" customFormat="1" ht="20.100000000000001" customHeight="1">
      <c r="B3" s="47" t="s">
        <v>45</v>
      </c>
      <c r="C3" s="47" t="s">
        <v>108</v>
      </c>
      <c r="D3" s="71" t="s">
        <v>23</v>
      </c>
      <c r="E3" s="71" t="s">
        <v>24</v>
      </c>
      <c r="F3" s="71" t="s">
        <v>43</v>
      </c>
    </row>
    <row r="4" spans="2:21" s="43" customFormat="1" ht="20.100000000000001" customHeight="1">
      <c r="B4" s="46"/>
      <c r="C4" s="44"/>
      <c r="D4" s="45"/>
      <c r="E4" s="45"/>
      <c r="F4" s="45"/>
    </row>
    <row r="5" spans="2:21" s="51" customFormat="1" ht="21" customHeight="1">
      <c r="B5" s="53" t="s">
        <v>2</v>
      </c>
      <c r="C5" s="54" t="s">
        <v>9</v>
      </c>
      <c r="D5" s="70">
        <v>757350</v>
      </c>
      <c r="E5" s="61">
        <f>1648222-3000-4000</f>
        <v>1641222</v>
      </c>
      <c r="F5" s="50">
        <f>SUM(D5:E5)</f>
        <v>2398572</v>
      </c>
    </row>
    <row r="6" spans="2:21" s="51" customFormat="1" ht="21" customHeight="1">
      <c r="B6" s="53"/>
      <c r="C6" s="54" t="s">
        <v>10</v>
      </c>
      <c r="D6" s="70">
        <f>322255+2.94</f>
        <v>322257.94</v>
      </c>
      <c r="E6" s="61">
        <f>788105-0.54-2959</f>
        <v>785145.46</v>
      </c>
      <c r="F6" s="50">
        <f t="shared" ref="F6:F27" si="0">SUM(D6:E6)</f>
        <v>1107403.3999999999</v>
      </c>
    </row>
    <row r="7" spans="2:21" s="51" customFormat="1" ht="21" customHeight="1">
      <c r="B7" s="53" t="s">
        <v>3</v>
      </c>
      <c r="C7" s="54" t="s">
        <v>9</v>
      </c>
      <c r="D7" s="70">
        <v>95000</v>
      </c>
      <c r="E7" s="61">
        <f>368000-1000</f>
        <v>367000</v>
      </c>
      <c r="F7" s="50">
        <f t="shared" si="0"/>
        <v>462000</v>
      </c>
    </row>
    <row r="8" spans="2:21" s="51" customFormat="1" ht="21" customHeight="1">
      <c r="B8" s="53"/>
      <c r="C8" s="54" t="s">
        <v>10</v>
      </c>
      <c r="D8" s="70">
        <v>9085</v>
      </c>
      <c r="E8" s="61">
        <f>38139-18</f>
        <v>38121</v>
      </c>
      <c r="F8" s="50">
        <f t="shared" si="0"/>
        <v>47206</v>
      </c>
    </row>
    <row r="9" spans="2:21" s="51" customFormat="1" ht="21" customHeight="1">
      <c r="B9" s="53" t="s">
        <v>4</v>
      </c>
      <c r="C9" s="54" t="s">
        <v>9</v>
      </c>
      <c r="D9" s="70">
        <v>7100</v>
      </c>
      <c r="E9" s="61">
        <v>35912</v>
      </c>
      <c r="F9" s="50">
        <f t="shared" si="0"/>
        <v>43012</v>
      </c>
    </row>
    <row r="10" spans="2:21" s="51" customFormat="1" ht="21" customHeight="1">
      <c r="B10" s="53"/>
      <c r="C10" s="54" t="s">
        <v>10</v>
      </c>
      <c r="D10" s="70">
        <v>2468</v>
      </c>
      <c r="E10" s="61">
        <v>11990</v>
      </c>
      <c r="F10" s="50">
        <f t="shared" si="0"/>
        <v>14458</v>
      </c>
    </row>
    <row r="11" spans="2:21" s="51" customFormat="1" ht="21" customHeight="1">
      <c r="B11" s="53" t="s">
        <v>5</v>
      </c>
      <c r="C11" s="54" t="s">
        <v>9</v>
      </c>
      <c r="D11" s="70">
        <v>7710</v>
      </c>
      <c r="E11" s="61">
        <v>74945</v>
      </c>
      <c r="F11" s="50">
        <f t="shared" si="0"/>
        <v>82655</v>
      </c>
    </row>
    <row r="12" spans="2:21" s="51" customFormat="1" ht="21" customHeight="1">
      <c r="B12" s="53"/>
      <c r="C12" s="54" t="s">
        <v>10</v>
      </c>
      <c r="D12" s="70">
        <v>407</v>
      </c>
      <c r="E12" s="61">
        <v>2982</v>
      </c>
      <c r="F12" s="50">
        <f t="shared" si="0"/>
        <v>3389</v>
      </c>
    </row>
    <row r="13" spans="2:21" s="51" customFormat="1" ht="21" customHeight="1">
      <c r="B13" s="53"/>
      <c r="C13" s="54" t="s">
        <v>11</v>
      </c>
      <c r="D13" s="50"/>
      <c r="E13" s="69">
        <f>4500+6959+1018</f>
        <v>12477</v>
      </c>
      <c r="F13" s="50">
        <f t="shared" si="0"/>
        <v>12477</v>
      </c>
    </row>
    <row r="14" spans="2:21" s="51" customFormat="1" ht="21" customHeight="1">
      <c r="B14" s="53"/>
      <c r="C14" s="54" t="s">
        <v>58</v>
      </c>
      <c r="D14" s="50"/>
      <c r="E14" s="61"/>
      <c r="F14" s="50">
        <f t="shared" si="0"/>
        <v>0</v>
      </c>
      <c r="L14" s="74"/>
    </row>
    <row r="15" spans="2:21" s="51" customFormat="1" ht="21" customHeight="1">
      <c r="B15" s="53" t="s">
        <v>45</v>
      </c>
      <c r="C15" s="47" t="s">
        <v>12</v>
      </c>
      <c r="D15" s="52">
        <f>SUM(D5:D14)</f>
        <v>1201377.94</v>
      </c>
      <c r="E15" s="52">
        <f t="shared" ref="E15" si="1">SUM(E5:E14)</f>
        <v>2969794.46</v>
      </c>
      <c r="F15" s="52">
        <f>SUM(F4:F14)</f>
        <v>4171172.4</v>
      </c>
    </row>
    <row r="16" spans="2:21" s="51" customFormat="1" ht="21" customHeight="1">
      <c r="B16" s="53" t="s">
        <v>84</v>
      </c>
      <c r="C16" s="54" t="s">
        <v>85</v>
      </c>
      <c r="D16" s="50"/>
      <c r="E16" s="52"/>
      <c r="F16" s="50">
        <f t="shared" si="0"/>
        <v>0</v>
      </c>
    </row>
    <row r="17" spans="2:9" s="51" customFormat="1" ht="21" customHeight="1">
      <c r="B17" s="53"/>
      <c r="C17" s="54" t="s">
        <v>14</v>
      </c>
      <c r="D17" s="50">
        <v>53090</v>
      </c>
      <c r="E17" s="50">
        <f>334786.13-885</f>
        <v>333901.13</v>
      </c>
      <c r="F17" s="50">
        <f t="shared" si="0"/>
        <v>386991.13</v>
      </c>
    </row>
    <row r="18" spans="2:9" s="51" customFormat="1" ht="21" customHeight="1">
      <c r="B18" s="53"/>
      <c r="C18" s="54" t="s">
        <v>15</v>
      </c>
      <c r="D18" s="50"/>
      <c r="E18" s="50">
        <v>885</v>
      </c>
      <c r="F18" s="50">
        <f t="shared" si="0"/>
        <v>885</v>
      </c>
    </row>
    <row r="19" spans="2:9" s="51" customFormat="1" ht="21" customHeight="1">
      <c r="B19" s="53" t="s">
        <v>55</v>
      </c>
      <c r="C19" s="54" t="s">
        <v>46</v>
      </c>
      <c r="D19" s="50">
        <v>398000</v>
      </c>
      <c r="E19" s="50">
        <v>746000</v>
      </c>
      <c r="F19" s="50">
        <f t="shared" si="0"/>
        <v>1144000</v>
      </c>
    </row>
    <row r="20" spans="2:9" s="51" customFormat="1" ht="21" customHeight="1">
      <c r="B20" s="53" t="s">
        <v>50</v>
      </c>
      <c r="C20" s="54" t="s">
        <v>91</v>
      </c>
      <c r="D20" s="50"/>
      <c r="E20" s="50"/>
      <c r="F20" s="50">
        <f t="shared" si="0"/>
        <v>0</v>
      </c>
    </row>
    <row r="21" spans="2:9" s="51" customFormat="1" ht="21" customHeight="1">
      <c r="B21" s="53" t="s">
        <v>18</v>
      </c>
      <c r="C21" s="54" t="s">
        <v>18</v>
      </c>
      <c r="D21" s="50"/>
      <c r="E21" s="50">
        <v>10700</v>
      </c>
      <c r="F21" s="50">
        <f t="shared" si="0"/>
        <v>10700</v>
      </c>
    </row>
    <row r="22" spans="2:9" s="51" customFormat="1" ht="21" customHeight="1">
      <c r="B22" s="53"/>
      <c r="C22" s="54" t="s">
        <v>19</v>
      </c>
      <c r="D22" s="50"/>
      <c r="E22" s="50"/>
      <c r="F22" s="50">
        <f t="shared" si="0"/>
        <v>0</v>
      </c>
    </row>
    <row r="23" spans="2:9" s="51" customFormat="1" ht="21" customHeight="1">
      <c r="B23" s="53" t="s">
        <v>7</v>
      </c>
      <c r="C23" s="54" t="s">
        <v>7</v>
      </c>
      <c r="D23" s="50"/>
      <c r="E23" s="50"/>
      <c r="F23" s="50">
        <f t="shared" si="0"/>
        <v>0</v>
      </c>
    </row>
    <row r="24" spans="2:9" s="51" customFormat="1" ht="21" customHeight="1">
      <c r="B24" s="53"/>
      <c r="C24" s="54" t="s">
        <v>9</v>
      </c>
      <c r="D24" s="50"/>
      <c r="E24" s="50">
        <v>62074</v>
      </c>
      <c r="F24" s="50">
        <f t="shared" si="0"/>
        <v>62074</v>
      </c>
    </row>
    <row r="25" spans="2:9" s="51" customFormat="1" ht="21" customHeight="1">
      <c r="B25" s="53"/>
      <c r="C25" s="54" t="s">
        <v>10</v>
      </c>
      <c r="D25" s="50"/>
      <c r="E25" s="50">
        <v>19520</v>
      </c>
      <c r="F25" s="50">
        <f t="shared" si="0"/>
        <v>19520</v>
      </c>
    </row>
    <row r="26" spans="2:9" s="51" customFormat="1" ht="21" customHeight="1">
      <c r="B26" s="53"/>
      <c r="C26" s="54" t="s">
        <v>74</v>
      </c>
      <c r="D26" s="50"/>
      <c r="E26" s="50"/>
      <c r="F26" s="50">
        <f t="shared" si="0"/>
        <v>0</v>
      </c>
    </row>
    <row r="27" spans="2:9" s="51" customFormat="1" ht="35.25" customHeight="1">
      <c r="B27" s="53" t="s">
        <v>51</v>
      </c>
      <c r="C27" s="85" t="s">
        <v>106</v>
      </c>
      <c r="D27" s="50"/>
      <c r="E27" s="50">
        <v>364724</v>
      </c>
      <c r="F27" s="50">
        <f t="shared" si="0"/>
        <v>364724</v>
      </c>
    </row>
    <row r="28" spans="2:9" s="51" customFormat="1" ht="21" customHeight="1">
      <c r="B28" s="53"/>
      <c r="C28" s="54" t="s">
        <v>12</v>
      </c>
      <c r="D28" s="52">
        <f>SUM(D15:D27)</f>
        <v>1652467.94</v>
      </c>
      <c r="E28" s="52">
        <f>SUM(E15:E27)</f>
        <v>4507598.59</v>
      </c>
      <c r="F28" s="52">
        <f>SUM(D28:E28)</f>
        <v>6160066.5299999993</v>
      </c>
    </row>
    <row r="29" spans="2:9" s="51" customFormat="1" ht="21" customHeight="1">
      <c r="B29" s="53"/>
      <c r="C29" s="54" t="s">
        <v>53</v>
      </c>
      <c r="D29" s="52"/>
      <c r="E29" s="52"/>
      <c r="F29" s="52">
        <v>6160066.5300000003</v>
      </c>
      <c r="G29" s="74"/>
    </row>
    <row r="30" spans="2:9">
      <c r="F30" s="38">
        <f>+F29-F28</f>
        <v>0</v>
      </c>
    </row>
    <row r="31" spans="2:9">
      <c r="B31" s="107" t="s">
        <v>61</v>
      </c>
      <c r="C31" s="107"/>
      <c r="D31" s="107"/>
      <c r="E31" s="107"/>
      <c r="F31" s="107"/>
    </row>
    <row r="32" spans="2:9">
      <c r="B32" s="95" t="s">
        <v>62</v>
      </c>
      <c r="C32" s="95" t="s">
        <v>63</v>
      </c>
      <c r="D32" s="95" t="s">
        <v>64</v>
      </c>
      <c r="E32" s="95" t="s">
        <v>65</v>
      </c>
      <c r="F32" s="95" t="s">
        <v>66</v>
      </c>
      <c r="I32" s="51"/>
    </row>
    <row r="33" spans="2:9" ht="16.5">
      <c r="B33" s="95">
        <v>1</v>
      </c>
      <c r="C33" s="96">
        <v>2950</v>
      </c>
      <c r="D33" s="59" t="s">
        <v>107</v>
      </c>
      <c r="E33" s="60"/>
      <c r="F33" s="61">
        <v>1500</v>
      </c>
      <c r="I33" s="51"/>
    </row>
    <row r="34" spans="2:9" ht="16.5" hidden="1">
      <c r="B34" s="95">
        <v>2</v>
      </c>
      <c r="C34" s="58"/>
      <c r="D34" s="59"/>
      <c r="E34" s="58"/>
      <c r="F34" s="61"/>
      <c r="I34" s="51"/>
    </row>
    <row r="35" spans="2:9" ht="16.5" hidden="1">
      <c r="B35" s="95">
        <v>3</v>
      </c>
      <c r="C35" s="58"/>
      <c r="D35" s="88"/>
      <c r="E35" s="58"/>
      <c r="F35" s="61"/>
      <c r="I35" s="51"/>
    </row>
    <row r="36" spans="2:9" ht="16.5" hidden="1">
      <c r="B36" s="95"/>
      <c r="C36" s="98"/>
      <c r="D36" s="59"/>
      <c r="E36" s="58"/>
      <c r="F36" s="92"/>
      <c r="I36" s="51"/>
    </row>
    <row r="37" spans="2:9" ht="16.5" hidden="1">
      <c r="B37" s="95"/>
      <c r="C37" s="58"/>
      <c r="D37" s="59"/>
      <c r="E37" s="58"/>
      <c r="F37" s="91"/>
      <c r="I37" s="51"/>
    </row>
    <row r="38" spans="2:9" ht="16.5" hidden="1">
      <c r="B38" s="95"/>
      <c r="C38" s="58"/>
      <c r="D38" s="59"/>
      <c r="E38" s="58"/>
      <c r="F38" s="91"/>
      <c r="I38" s="51"/>
    </row>
    <row r="39" spans="2:9" ht="16.5" hidden="1">
      <c r="B39" s="95"/>
      <c r="C39" s="58"/>
      <c r="D39" s="59"/>
      <c r="E39" s="58"/>
      <c r="F39" s="92"/>
      <c r="I39" s="51"/>
    </row>
    <row r="40" spans="2:9" ht="16.5" hidden="1">
      <c r="B40" s="95"/>
      <c r="C40" s="58"/>
      <c r="D40" s="59"/>
      <c r="E40" s="58"/>
      <c r="F40" s="91"/>
      <c r="I40" s="51"/>
    </row>
    <row r="41" spans="2:9" ht="16.5" hidden="1">
      <c r="B41" s="95"/>
      <c r="C41" s="58"/>
      <c r="D41" s="59"/>
      <c r="E41" s="58"/>
      <c r="F41" s="93"/>
      <c r="I41" s="51"/>
    </row>
    <row r="42" spans="2:9" s="64" customFormat="1" ht="16.5" hidden="1">
      <c r="B42" s="68"/>
      <c r="C42" s="58"/>
      <c r="D42" s="24"/>
      <c r="E42" s="60"/>
      <c r="F42" s="61"/>
    </row>
    <row r="43" spans="2:9" s="64" customFormat="1" ht="16.5" hidden="1">
      <c r="B43" s="68"/>
      <c r="C43" s="58"/>
      <c r="D43" s="88"/>
      <c r="E43" s="60"/>
      <c r="F43" s="63"/>
    </row>
    <row r="44" spans="2:9" hidden="1">
      <c r="B44" s="67"/>
      <c r="C44" s="24"/>
      <c r="D44" s="65"/>
      <c r="E44" s="65"/>
      <c r="F44" s="65"/>
    </row>
    <row r="45" spans="2:9">
      <c r="B45" s="67"/>
      <c r="C45" s="24">
        <v>3080</v>
      </c>
      <c r="D45" s="59" t="s">
        <v>112</v>
      </c>
      <c r="E45" s="65"/>
      <c r="F45" s="65">
        <v>3000</v>
      </c>
    </row>
    <row r="46" spans="2:9">
      <c r="B46" s="67"/>
      <c r="C46" s="24">
        <v>2836</v>
      </c>
      <c r="D46" s="59" t="s">
        <v>120</v>
      </c>
      <c r="E46" s="65"/>
      <c r="F46" s="65">
        <v>6959</v>
      </c>
    </row>
    <row r="47" spans="2:9">
      <c r="B47" s="67"/>
      <c r="C47" s="24">
        <v>2979</v>
      </c>
      <c r="D47" s="59" t="s">
        <v>121</v>
      </c>
      <c r="E47" s="65"/>
      <c r="F47" s="65">
        <v>1018</v>
      </c>
    </row>
    <row r="48" spans="2:9">
      <c r="B48" s="67"/>
      <c r="C48" s="24"/>
      <c r="D48" s="24" t="s">
        <v>43</v>
      </c>
      <c r="E48" s="65"/>
      <c r="F48" s="65">
        <f>SUM(F33:F47)</f>
        <v>12477</v>
      </c>
    </row>
    <row r="49" spans="2:6">
      <c r="B49" s="67"/>
      <c r="C49" s="24" t="s">
        <v>113</v>
      </c>
      <c r="D49" s="59"/>
      <c r="E49" s="65"/>
      <c r="F49" s="65"/>
    </row>
    <row r="50" spans="2:6">
      <c r="B50" s="67"/>
      <c r="C50" s="24"/>
      <c r="D50" s="59"/>
      <c r="E50" s="65"/>
      <c r="F50" s="65"/>
    </row>
    <row r="51" spans="2:6">
      <c r="B51" s="67"/>
      <c r="C51" s="24">
        <v>2299</v>
      </c>
      <c r="D51" s="59" t="s">
        <v>114</v>
      </c>
      <c r="E51" s="65"/>
      <c r="F51" s="65">
        <v>885</v>
      </c>
    </row>
    <row r="52" spans="2:6">
      <c r="B52" s="67"/>
      <c r="C52" s="24"/>
      <c r="D52" s="59"/>
      <c r="E52" s="65"/>
      <c r="F52" s="65"/>
    </row>
    <row r="53" spans="2:6">
      <c r="B53" s="67"/>
      <c r="C53" s="24" t="s">
        <v>43</v>
      </c>
      <c r="D53" s="65"/>
      <c r="E53" s="65"/>
      <c r="F53" s="65">
        <f>SUM(F51:F52)</f>
        <v>885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5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C45"/>
  <sheetViews>
    <sheetView workbookViewId="0">
      <selection activeCell="G28" sqref="G28"/>
    </sheetView>
  </sheetViews>
  <sheetFormatPr defaultRowHeight="15"/>
  <cols>
    <col min="1" max="1" width="2.85546875" customWidth="1"/>
    <col min="2" max="2" width="14.85546875" style="48" customWidth="1"/>
    <col min="3" max="3" width="15.42578125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  <col min="9" max="9" width="11.85546875" bestFit="1" customWidth="1"/>
    <col min="10" max="10" width="13.7109375" bestFit="1" customWidth="1"/>
  </cols>
  <sheetData>
    <row r="1" spans="2:29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9" ht="29.25" customHeight="1">
      <c r="B2" s="106" t="s">
        <v>105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9" s="43" customFormat="1" ht="20.100000000000001" customHeight="1">
      <c r="B3" s="47" t="s">
        <v>45</v>
      </c>
      <c r="C3" s="47" t="s">
        <v>48</v>
      </c>
      <c r="D3" s="71" t="s">
        <v>23</v>
      </c>
      <c r="E3" s="71" t="s">
        <v>24</v>
      </c>
      <c r="F3" s="71" t="s">
        <v>43</v>
      </c>
    </row>
    <row r="4" spans="2:29" s="43" customFormat="1" ht="20.100000000000001" customHeight="1">
      <c r="B4" s="46"/>
      <c r="C4" s="44"/>
      <c r="D4" s="45"/>
      <c r="E4" s="45"/>
      <c r="F4" s="45"/>
    </row>
    <row r="5" spans="2:29" s="51" customFormat="1" ht="21" customHeight="1">
      <c r="B5" s="53" t="s">
        <v>2</v>
      </c>
      <c r="C5" s="54" t="s">
        <v>9</v>
      </c>
      <c r="D5" s="70">
        <v>675850</v>
      </c>
      <c r="E5" s="61">
        <v>1661283</v>
      </c>
      <c r="F5" s="50">
        <f>SUM(D5:E5)</f>
        <v>2337133</v>
      </c>
      <c r="I5" s="75"/>
      <c r="J5" s="51">
        <v>675850</v>
      </c>
      <c r="L5" s="51">
        <v>288066.97260273976</v>
      </c>
      <c r="N5" s="51">
        <v>0</v>
      </c>
      <c r="O5" s="51">
        <v>0</v>
      </c>
      <c r="P5" s="51">
        <v>95000</v>
      </c>
      <c r="Q5" s="51">
        <v>2157.5</v>
      </c>
      <c r="R5" s="51">
        <v>9561.9589041095896</v>
      </c>
      <c r="T5" s="51">
        <v>0</v>
      </c>
      <c r="U5" s="51">
        <v>7100</v>
      </c>
      <c r="V5" s="51">
        <v>1453.5</v>
      </c>
      <c r="W5" s="51">
        <v>2531</v>
      </c>
      <c r="Y5" s="51">
        <v>0</v>
      </c>
      <c r="Z5" s="51">
        <v>0</v>
      </c>
      <c r="AA5" s="51">
        <v>8660</v>
      </c>
      <c r="AB5" s="51">
        <v>524</v>
      </c>
      <c r="AC5" s="51">
        <v>489.99583333333339</v>
      </c>
    </row>
    <row r="6" spans="2:29" s="51" customFormat="1" ht="21" customHeight="1">
      <c r="B6" s="53"/>
      <c r="C6" s="54" t="s">
        <v>10</v>
      </c>
      <c r="D6" s="70">
        <v>288067</v>
      </c>
      <c r="E6" s="61">
        <v>780387.58630136983</v>
      </c>
      <c r="F6" s="50">
        <f t="shared" ref="F6:F27" si="0">SUM(D6:E6)</f>
        <v>1068454.5863013698</v>
      </c>
      <c r="I6" s="75"/>
    </row>
    <row r="7" spans="2:29" s="51" customFormat="1" ht="21" customHeight="1">
      <c r="B7" s="53" t="s">
        <v>3</v>
      </c>
      <c r="C7" s="54" t="s">
        <v>9</v>
      </c>
      <c r="D7" s="70">
        <v>95000</v>
      </c>
      <c r="E7" s="61">
        <v>375500</v>
      </c>
      <c r="F7" s="50">
        <f t="shared" si="0"/>
        <v>470500</v>
      </c>
      <c r="I7" s="75"/>
    </row>
    <row r="8" spans="2:29" s="51" customFormat="1" ht="21" customHeight="1">
      <c r="B8" s="53"/>
      <c r="C8" s="54" t="s">
        <v>10</v>
      </c>
      <c r="D8" s="70">
        <v>9562</v>
      </c>
      <c r="E8" s="61">
        <v>40158</v>
      </c>
      <c r="F8" s="50">
        <f t="shared" si="0"/>
        <v>49720</v>
      </c>
      <c r="I8" s="75"/>
    </row>
    <row r="9" spans="2:29" s="51" customFormat="1" ht="21" customHeight="1">
      <c r="B9" s="53" t="s">
        <v>4</v>
      </c>
      <c r="C9" s="54" t="s">
        <v>9</v>
      </c>
      <c r="D9" s="70">
        <v>7100</v>
      </c>
      <c r="E9" s="61">
        <v>38420</v>
      </c>
      <c r="F9" s="50">
        <f t="shared" si="0"/>
        <v>45520</v>
      </c>
      <c r="I9" s="73"/>
    </row>
    <row r="10" spans="2:29" s="51" customFormat="1" ht="21" customHeight="1">
      <c r="B10" s="53"/>
      <c r="C10" s="54" t="s">
        <v>10</v>
      </c>
      <c r="D10" s="70">
        <v>2531</v>
      </c>
      <c r="E10" s="61">
        <v>12351</v>
      </c>
      <c r="F10" s="50">
        <f t="shared" si="0"/>
        <v>14882</v>
      </c>
    </row>
    <row r="11" spans="2:29" s="51" customFormat="1" ht="21" customHeight="1">
      <c r="B11" s="53" t="s">
        <v>5</v>
      </c>
      <c r="C11" s="54" t="s">
        <v>9</v>
      </c>
      <c r="D11" s="70">
        <v>8660</v>
      </c>
      <c r="E11" s="61">
        <v>77050</v>
      </c>
      <c r="F11" s="50">
        <f t="shared" si="0"/>
        <v>85710</v>
      </c>
    </row>
    <row r="12" spans="2:29" s="51" customFormat="1" ht="21" customHeight="1">
      <c r="B12" s="53"/>
      <c r="C12" s="54" t="s">
        <v>10</v>
      </c>
      <c r="D12" s="70">
        <v>490</v>
      </c>
      <c r="E12" s="61">
        <v>3715.43</v>
      </c>
      <c r="F12" s="50">
        <f t="shared" si="0"/>
        <v>4205.43</v>
      </c>
    </row>
    <row r="13" spans="2:29" s="51" customFormat="1" ht="21" customHeight="1">
      <c r="B13" s="53"/>
      <c r="C13" s="54" t="s">
        <v>11</v>
      </c>
      <c r="D13" s="50">
        <v>6881</v>
      </c>
      <c r="E13" s="69">
        <v>7313</v>
      </c>
      <c r="F13" s="50">
        <f t="shared" si="0"/>
        <v>14194</v>
      </c>
    </row>
    <row r="14" spans="2:29" s="51" customFormat="1" ht="21" customHeight="1">
      <c r="B14" s="53"/>
      <c r="C14" s="54" t="s">
        <v>58</v>
      </c>
      <c r="D14" s="50"/>
      <c r="E14" s="61"/>
      <c r="F14" s="50">
        <f t="shared" si="0"/>
        <v>0</v>
      </c>
      <c r="N14" s="74"/>
    </row>
    <row r="15" spans="2:29" s="51" customFormat="1" ht="21" customHeight="1">
      <c r="B15" s="53" t="s">
        <v>45</v>
      </c>
      <c r="C15" s="47" t="s">
        <v>12</v>
      </c>
      <c r="D15" s="52">
        <f>SUM(D5:D14)</f>
        <v>1094141</v>
      </c>
      <c r="E15" s="52">
        <f t="shared" ref="E15" si="1">SUM(E5:E14)</f>
        <v>2996178.0163013698</v>
      </c>
      <c r="F15" s="52">
        <f>SUM(F4:F14)</f>
        <v>4090319.0163013698</v>
      </c>
      <c r="I15" s="73"/>
    </row>
    <row r="16" spans="2:29" s="51" customFormat="1" ht="21" customHeight="1">
      <c r="B16" s="53" t="s">
        <v>84</v>
      </c>
      <c r="C16" s="54" t="s">
        <v>85</v>
      </c>
      <c r="D16" s="50"/>
      <c r="E16" s="52"/>
      <c r="F16" s="50">
        <f t="shared" si="0"/>
        <v>0</v>
      </c>
      <c r="I16" s="74"/>
    </row>
    <row r="17" spans="2:11" s="51" customFormat="1" ht="21" customHeight="1">
      <c r="B17" s="53"/>
      <c r="C17" s="54" t="s">
        <v>14</v>
      </c>
      <c r="D17" s="50">
        <v>54319</v>
      </c>
      <c r="E17" s="50">
        <v>335852.94</v>
      </c>
      <c r="F17" s="50">
        <f t="shared" si="0"/>
        <v>390171.94</v>
      </c>
    </row>
    <row r="18" spans="2:11" s="51" customFormat="1" ht="21" customHeight="1">
      <c r="B18" s="53"/>
      <c r="C18" s="54" t="s">
        <v>15</v>
      </c>
      <c r="D18" s="50"/>
      <c r="E18" s="50"/>
      <c r="F18" s="50">
        <f t="shared" si="0"/>
        <v>0</v>
      </c>
    </row>
    <row r="19" spans="2:11" s="51" customFormat="1" ht="21" customHeight="1">
      <c r="B19" s="53" t="s">
        <v>55</v>
      </c>
      <c r="C19" s="54" t="s">
        <v>46</v>
      </c>
      <c r="D19" s="50">
        <v>397000</v>
      </c>
      <c r="E19" s="50">
        <v>752000</v>
      </c>
      <c r="F19" s="50">
        <f t="shared" si="0"/>
        <v>1149000</v>
      </c>
    </row>
    <row r="20" spans="2:11" s="51" customFormat="1" ht="21" customHeight="1">
      <c r="B20" s="53" t="s">
        <v>50</v>
      </c>
      <c r="C20" s="54" t="s">
        <v>91</v>
      </c>
      <c r="D20" s="50"/>
      <c r="E20" s="50"/>
      <c r="F20" s="50">
        <f t="shared" si="0"/>
        <v>0</v>
      </c>
    </row>
    <row r="21" spans="2:11" s="51" customFormat="1" ht="21" customHeight="1">
      <c r="B21" s="53" t="s">
        <v>18</v>
      </c>
      <c r="C21" s="54" t="s">
        <v>18</v>
      </c>
      <c r="D21" s="50"/>
      <c r="E21" s="50">
        <v>10700</v>
      </c>
      <c r="F21" s="50">
        <f t="shared" si="0"/>
        <v>10700</v>
      </c>
    </row>
    <row r="22" spans="2:11" s="51" customFormat="1" ht="21" customHeight="1">
      <c r="B22" s="53"/>
      <c r="C22" s="54" t="s">
        <v>19</v>
      </c>
      <c r="D22" s="50"/>
      <c r="E22" s="50"/>
      <c r="F22" s="50">
        <f t="shared" si="0"/>
        <v>0</v>
      </c>
    </row>
    <row r="23" spans="2:11" s="51" customFormat="1" ht="21" customHeight="1">
      <c r="B23" s="53" t="s">
        <v>7</v>
      </c>
      <c r="C23" s="54" t="s">
        <v>7</v>
      </c>
      <c r="D23" s="50"/>
      <c r="E23" s="50"/>
      <c r="F23" s="50">
        <f t="shared" si="0"/>
        <v>0</v>
      </c>
    </row>
    <row r="24" spans="2:11" s="51" customFormat="1" ht="21" customHeight="1">
      <c r="B24" s="53"/>
      <c r="C24" s="54" t="s">
        <v>9</v>
      </c>
      <c r="D24" s="50"/>
      <c r="E24" s="50">
        <v>64205</v>
      </c>
      <c r="F24" s="50">
        <f t="shared" si="0"/>
        <v>64205</v>
      </c>
      <c r="I24" s="74"/>
    </row>
    <row r="25" spans="2:11" s="51" customFormat="1" ht="21" customHeight="1">
      <c r="B25" s="53"/>
      <c r="C25" s="54" t="s">
        <v>10</v>
      </c>
      <c r="D25" s="50"/>
      <c r="E25" s="50">
        <v>21465</v>
      </c>
      <c r="F25" s="50">
        <f t="shared" si="0"/>
        <v>21465</v>
      </c>
    </row>
    <row r="26" spans="2:11" s="51" customFormat="1" ht="21" customHeight="1">
      <c r="B26" s="53"/>
      <c r="C26" s="54" t="s">
        <v>74</v>
      </c>
      <c r="D26" s="50"/>
      <c r="E26" s="50">
        <v>3455</v>
      </c>
      <c r="F26" s="50">
        <f t="shared" si="0"/>
        <v>3455</v>
      </c>
    </row>
    <row r="27" spans="2:11" s="51" customFormat="1" ht="35.25" customHeight="1">
      <c r="B27" s="53" t="s">
        <v>51</v>
      </c>
      <c r="C27" s="85" t="s">
        <v>102</v>
      </c>
      <c r="D27" s="50"/>
      <c r="E27" s="50">
        <v>163000</v>
      </c>
      <c r="F27" s="50">
        <f t="shared" si="0"/>
        <v>163000</v>
      </c>
    </row>
    <row r="28" spans="2:11" s="51" customFormat="1" ht="21" customHeight="1">
      <c r="B28" s="53"/>
      <c r="C28" s="54" t="s">
        <v>12</v>
      </c>
      <c r="D28" s="52">
        <f>SUM(D15:D27)</f>
        <v>1545460</v>
      </c>
      <c r="E28" s="52">
        <f>SUM(E15:E27)</f>
        <v>4346855.9563013697</v>
      </c>
      <c r="F28" s="52">
        <f>SUM(D28:E28)</f>
        <v>5892315.9563013697</v>
      </c>
    </row>
    <row r="29" spans="2:11" s="51" customFormat="1" ht="21" customHeight="1">
      <c r="B29" s="53"/>
      <c r="C29" s="54" t="s">
        <v>53</v>
      </c>
      <c r="D29" s="52"/>
      <c r="E29" s="52"/>
      <c r="F29" s="52">
        <v>5892315.96</v>
      </c>
      <c r="G29" s="74"/>
    </row>
    <row r="31" spans="2:11">
      <c r="B31" s="107" t="s">
        <v>61</v>
      </c>
      <c r="C31" s="107"/>
      <c r="D31" s="107"/>
      <c r="E31" s="107"/>
      <c r="F31" s="107"/>
    </row>
    <row r="32" spans="2:11">
      <c r="B32" s="94" t="s">
        <v>62</v>
      </c>
      <c r="C32" s="94" t="s">
        <v>63</v>
      </c>
      <c r="D32" s="94" t="s">
        <v>64</v>
      </c>
      <c r="E32" s="94" t="s">
        <v>65</v>
      </c>
      <c r="F32" s="94" t="s">
        <v>66</v>
      </c>
      <c r="K32" s="51"/>
    </row>
    <row r="33" spans="2:11" ht="16.5">
      <c r="B33" s="94">
        <v>1</v>
      </c>
      <c r="C33" s="96">
        <v>1890</v>
      </c>
      <c r="D33" s="97" t="s">
        <v>101</v>
      </c>
      <c r="E33" s="60">
        <v>4987</v>
      </c>
      <c r="F33" s="61">
        <v>6881</v>
      </c>
      <c r="K33" s="51"/>
    </row>
    <row r="34" spans="2:11" ht="16.5">
      <c r="B34" s="94">
        <v>2</v>
      </c>
      <c r="C34" s="58">
        <v>2519</v>
      </c>
      <c r="D34" s="59" t="s">
        <v>103</v>
      </c>
      <c r="E34" s="58"/>
      <c r="F34" s="61">
        <v>7313</v>
      </c>
      <c r="K34" s="51"/>
    </row>
    <row r="35" spans="2:11" ht="16.5">
      <c r="B35" s="94">
        <v>3</v>
      </c>
      <c r="C35" s="58">
        <v>2491</v>
      </c>
      <c r="D35" s="88" t="s">
        <v>104</v>
      </c>
      <c r="E35" s="58"/>
      <c r="F35" s="61">
        <v>3455</v>
      </c>
      <c r="K35" s="51"/>
    </row>
    <row r="36" spans="2:11" ht="16.5">
      <c r="B36" s="94"/>
      <c r="C36" s="98"/>
      <c r="D36" s="59"/>
      <c r="E36" s="58"/>
      <c r="F36" s="92"/>
      <c r="K36" s="51"/>
    </row>
    <row r="37" spans="2:11" ht="16.5">
      <c r="B37" s="94"/>
      <c r="C37" s="58"/>
      <c r="D37" s="59"/>
      <c r="E37" s="58"/>
      <c r="F37" s="91"/>
      <c r="K37" s="51"/>
    </row>
    <row r="38" spans="2:11" ht="16.5">
      <c r="B38" s="94"/>
      <c r="C38" s="58"/>
      <c r="D38" s="59"/>
      <c r="E38" s="58"/>
      <c r="F38" s="91"/>
      <c r="K38" s="51"/>
    </row>
    <row r="39" spans="2:11" ht="16.5">
      <c r="B39" s="94"/>
      <c r="C39" s="58"/>
      <c r="D39" s="59"/>
      <c r="E39" s="58"/>
      <c r="F39" s="92"/>
      <c r="K39" s="51"/>
    </row>
    <row r="40" spans="2:11" ht="16.5">
      <c r="B40" s="94"/>
      <c r="C40" s="58"/>
      <c r="D40" s="59"/>
      <c r="E40" s="58"/>
      <c r="F40" s="91"/>
      <c r="K40" s="51"/>
    </row>
    <row r="41" spans="2:11" ht="16.5">
      <c r="B41" s="94"/>
      <c r="C41" s="58"/>
      <c r="D41" s="59"/>
      <c r="E41" s="58"/>
      <c r="F41" s="93"/>
      <c r="K41" s="51"/>
    </row>
    <row r="42" spans="2:11" s="64" customFormat="1" ht="16.5">
      <c r="B42" s="68"/>
      <c r="C42" s="58"/>
      <c r="D42" s="24"/>
      <c r="E42" s="60"/>
      <c r="F42" s="61"/>
    </row>
    <row r="43" spans="2:11" s="64" customFormat="1" ht="16.5">
      <c r="B43" s="68"/>
      <c r="C43" s="58"/>
      <c r="D43" s="88"/>
      <c r="E43" s="60"/>
      <c r="F43" s="63"/>
    </row>
    <row r="44" spans="2:11">
      <c r="B44" s="67"/>
      <c r="C44" s="24"/>
      <c r="D44" s="65"/>
      <c r="E44" s="65"/>
      <c r="F44" s="65"/>
    </row>
    <row r="45" spans="2:11">
      <c r="B45" s="67"/>
      <c r="C45" s="24" t="s">
        <v>43</v>
      </c>
      <c r="D45" s="65"/>
      <c r="E45" s="65"/>
      <c r="F45" s="65">
        <f>SUM(F33:F44)</f>
        <v>17649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5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W54"/>
  <sheetViews>
    <sheetView topLeftCell="B1" workbookViewId="0">
      <selection activeCell="I41" sqref="I41"/>
    </sheetView>
  </sheetViews>
  <sheetFormatPr defaultRowHeight="15"/>
  <cols>
    <col min="1" max="1" width="2.85546875" customWidth="1"/>
    <col min="2" max="2" width="14.85546875" style="48" customWidth="1"/>
    <col min="3" max="3" width="15.42578125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  <col min="9" max="9" width="11.85546875" bestFit="1" customWidth="1"/>
    <col min="10" max="10" width="13.7109375" bestFit="1" customWidth="1"/>
  </cols>
  <sheetData>
    <row r="1" spans="2:23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106" t="s">
        <v>89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s="43" customFormat="1" ht="20.100000000000001" customHeight="1">
      <c r="B3" s="47" t="s">
        <v>45</v>
      </c>
      <c r="C3" s="47" t="s">
        <v>48</v>
      </c>
      <c r="D3" s="71" t="s">
        <v>23</v>
      </c>
      <c r="E3" s="71" t="s">
        <v>24</v>
      </c>
      <c r="F3" s="71" t="s">
        <v>43</v>
      </c>
    </row>
    <row r="4" spans="2:23" s="43" customFormat="1" ht="20.100000000000001" customHeight="1">
      <c r="B4" s="46"/>
      <c r="C4" s="44"/>
      <c r="D4" s="45"/>
      <c r="E4" s="45"/>
      <c r="F4" s="45"/>
    </row>
    <row r="5" spans="2:23" s="51" customFormat="1" ht="21" customHeight="1">
      <c r="B5" s="53" t="s">
        <v>2</v>
      </c>
      <c r="C5" s="54" t="s">
        <v>9</v>
      </c>
      <c r="D5" s="70">
        <f>693850-5000</f>
        <v>688850</v>
      </c>
      <c r="E5" s="61">
        <v>1674444</v>
      </c>
      <c r="F5" s="50">
        <f>SUM(D5:E5)</f>
        <v>2363294</v>
      </c>
      <c r="I5" s="75"/>
    </row>
    <row r="6" spans="2:23" s="51" customFormat="1" ht="21" customHeight="1">
      <c r="B6" s="53"/>
      <c r="C6" s="54" t="s">
        <v>10</v>
      </c>
      <c r="D6" s="70">
        <f>289637-1969</f>
        <v>287668</v>
      </c>
      <c r="E6" s="61">
        <v>793743</v>
      </c>
      <c r="F6" s="50">
        <f t="shared" ref="F6:F27" si="0">SUM(D6:E6)</f>
        <v>1081411</v>
      </c>
      <c r="I6" s="75"/>
    </row>
    <row r="7" spans="2:23" s="51" customFormat="1" ht="21" customHeight="1">
      <c r="B7" s="53" t="s">
        <v>3</v>
      </c>
      <c r="C7" s="54" t="s">
        <v>9</v>
      </c>
      <c r="D7" s="70">
        <v>99000</v>
      </c>
      <c r="E7" s="61">
        <v>383500</v>
      </c>
      <c r="F7" s="50">
        <f t="shared" si="0"/>
        <v>482500</v>
      </c>
      <c r="I7" s="75"/>
    </row>
    <row r="8" spans="2:23" s="51" customFormat="1" ht="21" customHeight="1">
      <c r="B8" s="53"/>
      <c r="C8" s="54" t="s">
        <v>10</v>
      </c>
      <c r="D8" s="70">
        <v>9706</v>
      </c>
      <c r="E8" s="61">
        <v>41976</v>
      </c>
      <c r="F8" s="50">
        <f t="shared" si="0"/>
        <v>51682</v>
      </c>
      <c r="I8" s="75"/>
    </row>
    <row r="9" spans="2:23" s="51" customFormat="1" ht="21" customHeight="1">
      <c r="B9" s="53" t="s">
        <v>4</v>
      </c>
      <c r="C9" s="54" t="s">
        <v>9</v>
      </c>
      <c r="D9" s="70">
        <v>17100</v>
      </c>
      <c r="E9" s="61">
        <v>37220</v>
      </c>
      <c r="F9" s="50">
        <f t="shared" si="0"/>
        <v>54320</v>
      </c>
      <c r="I9" s="73"/>
    </row>
    <row r="10" spans="2:23" s="51" customFormat="1" ht="21" customHeight="1">
      <c r="B10" s="53"/>
      <c r="C10" s="54" t="s">
        <v>10</v>
      </c>
      <c r="D10" s="70">
        <v>3821</v>
      </c>
      <c r="E10" s="61">
        <v>12431</v>
      </c>
      <c r="F10" s="50">
        <f t="shared" si="0"/>
        <v>16252</v>
      </c>
    </row>
    <row r="11" spans="2:23" s="51" customFormat="1" ht="21" customHeight="1">
      <c r="B11" s="53" t="s">
        <v>5</v>
      </c>
      <c r="C11" s="54" t="s">
        <v>9</v>
      </c>
      <c r="D11" s="70">
        <v>8660</v>
      </c>
      <c r="E11" s="61">
        <v>83170</v>
      </c>
      <c r="F11" s="50">
        <f t="shared" si="0"/>
        <v>91830</v>
      </c>
    </row>
    <row r="12" spans="2:23" s="51" customFormat="1" ht="21" customHeight="1">
      <c r="B12" s="53"/>
      <c r="C12" s="54" t="s">
        <v>10</v>
      </c>
      <c r="D12" s="70">
        <v>573</v>
      </c>
      <c r="E12" s="61">
        <v>4813</v>
      </c>
      <c r="F12" s="50">
        <f t="shared" si="0"/>
        <v>5386</v>
      </c>
    </row>
    <row r="13" spans="2:23" s="51" customFormat="1" ht="21" customHeight="1">
      <c r="B13" s="53"/>
      <c r="C13" s="54" t="s">
        <v>11</v>
      </c>
      <c r="D13" s="50">
        <v>6969</v>
      </c>
      <c r="E13" s="69">
        <v>29800</v>
      </c>
      <c r="F13" s="50">
        <f t="shared" si="0"/>
        <v>36769</v>
      </c>
    </row>
    <row r="14" spans="2:23" s="51" customFormat="1" ht="21" customHeight="1">
      <c r="B14" s="53"/>
      <c r="C14" s="54" t="s">
        <v>58</v>
      </c>
      <c r="D14" s="50"/>
      <c r="E14" s="61"/>
      <c r="F14" s="50">
        <f t="shared" si="0"/>
        <v>0</v>
      </c>
      <c r="N14" s="74"/>
    </row>
    <row r="15" spans="2:23" s="51" customFormat="1" ht="21" customHeight="1">
      <c r="B15" s="53" t="s">
        <v>45</v>
      </c>
      <c r="C15" s="47" t="s">
        <v>12</v>
      </c>
      <c r="D15" s="52">
        <f>SUM(D5:D14)</f>
        <v>1122347</v>
      </c>
      <c r="E15" s="52">
        <f t="shared" ref="E15" si="1">SUM(E5:E14)</f>
        <v>3061097</v>
      </c>
      <c r="F15" s="52">
        <f>SUM(F4:F14)</f>
        <v>4183444</v>
      </c>
      <c r="I15" s="73"/>
    </row>
    <row r="16" spans="2:23" s="51" customFormat="1" ht="21" customHeight="1">
      <c r="B16" s="53" t="s">
        <v>84</v>
      </c>
      <c r="C16" s="54" t="s">
        <v>85</v>
      </c>
      <c r="D16" s="50"/>
      <c r="E16" s="52"/>
      <c r="F16" s="50">
        <f t="shared" si="0"/>
        <v>0</v>
      </c>
      <c r="I16" s="74"/>
    </row>
    <row r="17" spans="2:11" s="51" customFormat="1" ht="21" customHeight="1">
      <c r="B17" s="53"/>
      <c r="C17" s="54" t="s">
        <v>14</v>
      </c>
      <c r="D17" s="50">
        <v>51702</v>
      </c>
      <c r="E17" s="50">
        <v>332517</v>
      </c>
      <c r="F17" s="50">
        <f t="shared" si="0"/>
        <v>384219</v>
      </c>
    </row>
    <row r="18" spans="2:11" s="51" customFormat="1" ht="21" customHeight="1">
      <c r="B18" s="53"/>
      <c r="C18" s="54" t="s">
        <v>15</v>
      </c>
      <c r="D18" s="50"/>
      <c r="E18" s="50"/>
      <c r="F18" s="50">
        <f t="shared" si="0"/>
        <v>0</v>
      </c>
    </row>
    <row r="19" spans="2:11" s="51" customFormat="1" ht="21" customHeight="1">
      <c r="B19" s="53" t="s">
        <v>55</v>
      </c>
      <c r="C19" s="54" t="s">
        <v>46</v>
      </c>
      <c r="D19" s="50">
        <v>390000</v>
      </c>
      <c r="E19" s="50">
        <v>753000</v>
      </c>
      <c r="F19" s="50">
        <f t="shared" si="0"/>
        <v>1143000</v>
      </c>
    </row>
    <row r="20" spans="2:11" s="51" customFormat="1" ht="21" customHeight="1">
      <c r="B20" s="53" t="s">
        <v>50</v>
      </c>
      <c r="C20" s="54" t="s">
        <v>91</v>
      </c>
      <c r="D20" s="50"/>
      <c r="E20" s="50">
        <v>184794</v>
      </c>
      <c r="F20" s="50">
        <f t="shared" si="0"/>
        <v>184794</v>
      </c>
    </row>
    <row r="21" spans="2:11" s="51" customFormat="1" ht="21" customHeight="1">
      <c r="B21" s="53" t="s">
        <v>18</v>
      </c>
      <c r="C21" s="54" t="s">
        <v>18</v>
      </c>
      <c r="D21" s="50"/>
      <c r="E21" s="50">
        <v>10700</v>
      </c>
      <c r="F21" s="50">
        <f t="shared" si="0"/>
        <v>10700</v>
      </c>
    </row>
    <row r="22" spans="2:11" s="51" customFormat="1" ht="21" customHeight="1">
      <c r="B22" s="53"/>
      <c r="C22" s="54" t="s">
        <v>19</v>
      </c>
      <c r="D22" s="50"/>
      <c r="E22" s="50"/>
      <c r="F22" s="50">
        <f t="shared" si="0"/>
        <v>0</v>
      </c>
    </row>
    <row r="23" spans="2:11" s="51" customFormat="1" ht="21" customHeight="1">
      <c r="B23" s="53" t="s">
        <v>7</v>
      </c>
      <c r="C23" s="54" t="s">
        <v>7</v>
      </c>
      <c r="D23" s="50"/>
      <c r="E23" s="50"/>
      <c r="F23" s="50">
        <f t="shared" si="0"/>
        <v>0</v>
      </c>
    </row>
    <row r="24" spans="2:11" s="51" customFormat="1" ht="21" customHeight="1">
      <c r="B24" s="53"/>
      <c r="C24" s="54" t="s">
        <v>9</v>
      </c>
      <c r="D24" s="50"/>
      <c r="E24" s="50">
        <v>65692</v>
      </c>
      <c r="F24" s="50">
        <f t="shared" si="0"/>
        <v>65692</v>
      </c>
      <c r="I24" s="74"/>
    </row>
    <row r="25" spans="2:11" s="51" customFormat="1" ht="21" customHeight="1">
      <c r="B25" s="53"/>
      <c r="C25" s="54" t="s">
        <v>10</v>
      </c>
      <c r="D25" s="50"/>
      <c r="E25" s="50">
        <v>20651</v>
      </c>
      <c r="F25" s="50">
        <f t="shared" si="0"/>
        <v>20651</v>
      </c>
    </row>
    <row r="26" spans="2:11" s="51" customFormat="1" ht="21" customHeight="1">
      <c r="B26" s="53"/>
      <c r="C26" s="54" t="s">
        <v>74</v>
      </c>
      <c r="D26" s="50"/>
      <c r="E26" s="50"/>
      <c r="F26" s="50">
        <f t="shared" si="0"/>
        <v>0</v>
      </c>
    </row>
    <row r="27" spans="2:11" s="51" customFormat="1" ht="35.25" customHeight="1">
      <c r="B27" s="53" t="s">
        <v>51</v>
      </c>
      <c r="C27" s="85" t="s">
        <v>90</v>
      </c>
      <c r="D27" s="50"/>
      <c r="E27" s="50">
        <v>1004080</v>
      </c>
      <c r="F27" s="50">
        <f t="shared" si="0"/>
        <v>1004080</v>
      </c>
    </row>
    <row r="28" spans="2:11" s="51" customFormat="1" ht="21" customHeight="1">
      <c r="B28" s="53"/>
      <c r="C28" s="54" t="s">
        <v>12</v>
      </c>
      <c r="D28" s="52">
        <f>SUM(D15:D27)</f>
        <v>1564049</v>
      </c>
      <c r="E28" s="52">
        <f>SUM(E15:E27)</f>
        <v>5432531</v>
      </c>
      <c r="F28" s="52">
        <f>SUM(D28:E28)</f>
        <v>6996580</v>
      </c>
    </row>
    <row r="29" spans="2:11" s="51" customFormat="1" ht="21" customHeight="1">
      <c r="B29" s="53"/>
      <c r="C29" s="54" t="s">
        <v>53</v>
      </c>
      <c r="D29" s="52"/>
      <c r="E29" s="52"/>
      <c r="F29" s="52">
        <v>6996580</v>
      </c>
      <c r="G29" s="74"/>
    </row>
    <row r="31" spans="2:11">
      <c r="B31" s="107" t="s">
        <v>61</v>
      </c>
      <c r="C31" s="107"/>
      <c r="D31" s="107"/>
      <c r="E31" s="107"/>
      <c r="F31" s="107"/>
    </row>
    <row r="32" spans="2:11">
      <c r="B32" s="87" t="s">
        <v>62</v>
      </c>
      <c r="C32" s="87" t="s">
        <v>63</v>
      </c>
      <c r="D32" s="87" t="s">
        <v>64</v>
      </c>
      <c r="E32" s="87" t="s">
        <v>65</v>
      </c>
      <c r="F32" s="87" t="s">
        <v>66</v>
      </c>
      <c r="K32" s="51"/>
    </row>
    <row r="33" spans="2:11" ht="16.5">
      <c r="B33" s="89">
        <v>1</v>
      </c>
      <c r="C33" s="58">
        <v>5057</v>
      </c>
      <c r="D33" s="59" t="s">
        <v>92</v>
      </c>
      <c r="E33" s="58">
        <v>4814</v>
      </c>
      <c r="F33" s="91">
        <v>1500</v>
      </c>
      <c r="K33" s="51"/>
    </row>
    <row r="34" spans="2:11" ht="16.5">
      <c r="B34" s="89">
        <v>2</v>
      </c>
      <c r="C34" s="58">
        <v>4076</v>
      </c>
      <c r="D34" s="59" t="s">
        <v>93</v>
      </c>
      <c r="E34" s="58">
        <v>4761</v>
      </c>
      <c r="F34" s="92">
        <v>2000</v>
      </c>
      <c r="K34" s="51"/>
    </row>
    <row r="35" spans="2:11" ht="16.5">
      <c r="B35" s="89">
        <v>3</v>
      </c>
      <c r="C35" s="58">
        <v>4125</v>
      </c>
      <c r="D35" s="59" t="s">
        <v>94</v>
      </c>
      <c r="E35" s="58">
        <v>4848</v>
      </c>
      <c r="F35" s="92">
        <v>2000</v>
      </c>
      <c r="K35" s="51"/>
    </row>
    <row r="36" spans="2:11" ht="16.5">
      <c r="B36" s="89">
        <v>4</v>
      </c>
      <c r="C36" s="58">
        <v>5047</v>
      </c>
      <c r="D36" s="59" t="s">
        <v>95</v>
      </c>
      <c r="E36" s="58">
        <v>4955</v>
      </c>
      <c r="F36" s="92">
        <v>2000</v>
      </c>
      <c r="K36" s="51"/>
    </row>
    <row r="37" spans="2:11" ht="16.5">
      <c r="B37" s="89">
        <v>5</v>
      </c>
      <c r="C37" s="58">
        <v>2520</v>
      </c>
      <c r="D37" s="59" t="s">
        <v>96</v>
      </c>
      <c r="E37" s="58">
        <v>2313</v>
      </c>
      <c r="F37" s="91">
        <v>2500</v>
      </c>
      <c r="K37" s="51"/>
    </row>
    <row r="38" spans="2:11" ht="16.5">
      <c r="B38" s="89">
        <v>6</v>
      </c>
      <c r="C38" s="58">
        <v>4088</v>
      </c>
      <c r="D38" s="59" t="s">
        <v>97</v>
      </c>
      <c r="E38" s="58">
        <v>4933</v>
      </c>
      <c r="F38" s="91">
        <v>2800</v>
      </c>
      <c r="K38" s="51"/>
    </row>
    <row r="39" spans="2:11" ht="16.5">
      <c r="B39" s="89">
        <v>7</v>
      </c>
      <c r="C39" s="58">
        <v>2423</v>
      </c>
      <c r="D39" s="59" t="s">
        <v>98</v>
      </c>
      <c r="E39" s="58">
        <v>2723</v>
      </c>
      <c r="F39" s="92">
        <v>3000</v>
      </c>
      <c r="K39" s="51"/>
    </row>
    <row r="40" spans="2:11" ht="16.5">
      <c r="B40" s="89">
        <v>8</v>
      </c>
      <c r="C40" s="58">
        <v>5058</v>
      </c>
      <c r="D40" s="59" t="s">
        <v>99</v>
      </c>
      <c r="E40" s="58">
        <v>4856</v>
      </c>
      <c r="F40" s="91">
        <v>5000</v>
      </c>
      <c r="K40" s="51"/>
    </row>
    <row r="41" spans="2:11" ht="16.5">
      <c r="B41" s="89">
        <v>9</v>
      </c>
      <c r="C41" s="58">
        <v>2756</v>
      </c>
      <c r="D41" s="59" t="s">
        <v>100</v>
      </c>
      <c r="E41" s="58">
        <v>4244</v>
      </c>
      <c r="F41" s="93">
        <v>9000</v>
      </c>
      <c r="K41" s="51"/>
    </row>
    <row r="42" spans="2:11" s="64" customFormat="1" ht="16.5">
      <c r="B42" s="68">
        <v>10</v>
      </c>
      <c r="C42" s="96">
        <v>1890</v>
      </c>
      <c r="D42" s="97" t="s">
        <v>101</v>
      </c>
      <c r="E42" s="60">
        <v>4987</v>
      </c>
      <c r="F42" s="61">
        <v>6969</v>
      </c>
    </row>
    <row r="43" spans="2:11" s="64" customFormat="1" ht="16.5">
      <c r="B43" s="68"/>
      <c r="C43" s="58"/>
      <c r="D43" s="88"/>
      <c r="E43" s="60"/>
      <c r="F43" s="63"/>
    </row>
    <row r="44" spans="2:11">
      <c r="B44" s="67"/>
      <c r="C44" s="24"/>
      <c r="D44" s="65"/>
      <c r="E44" s="65"/>
      <c r="F44" s="65"/>
    </row>
    <row r="45" spans="2:11">
      <c r="B45" s="67"/>
      <c r="C45" s="24"/>
      <c r="D45" s="65"/>
      <c r="E45" s="65"/>
      <c r="F45" s="65">
        <f>SUM(F33:F44)</f>
        <v>36769</v>
      </c>
    </row>
    <row r="54" spans="2:4">
      <c r="B54" s="48">
        <v>2415</v>
      </c>
      <c r="C54" t="s">
        <v>83</v>
      </c>
      <c r="D54" s="38">
        <v>2709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AD45"/>
  <sheetViews>
    <sheetView topLeftCell="A25" workbookViewId="0">
      <selection activeCell="H7" sqref="H7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  <col min="9" max="9" width="11.85546875" bestFit="1" customWidth="1"/>
  </cols>
  <sheetData>
    <row r="1" spans="2:30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30" ht="29.25" customHeight="1">
      <c r="B2" s="106" t="s">
        <v>86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30" s="43" customFormat="1" ht="20.100000000000001" customHeight="1">
      <c r="B3" s="47" t="s">
        <v>45</v>
      </c>
      <c r="C3" s="47" t="s">
        <v>48</v>
      </c>
      <c r="D3" s="71" t="s">
        <v>23</v>
      </c>
      <c r="E3" s="71" t="s">
        <v>24</v>
      </c>
      <c r="F3" s="71" t="s">
        <v>43</v>
      </c>
    </row>
    <row r="4" spans="2:30" s="43" customFormat="1" ht="20.100000000000001" customHeight="1">
      <c r="B4" s="46"/>
      <c r="C4" s="44"/>
      <c r="D4" s="45"/>
      <c r="E4" s="45"/>
      <c r="F4" s="45"/>
    </row>
    <row r="5" spans="2:30" s="51" customFormat="1" ht="21" customHeight="1">
      <c r="B5" s="53" t="s">
        <v>2</v>
      </c>
      <c r="C5" s="54" t="s">
        <v>9</v>
      </c>
      <c r="D5" s="70">
        <v>689650</v>
      </c>
      <c r="E5" s="61">
        <v>1649575</v>
      </c>
      <c r="F5" s="50">
        <f>SUM(D5:E5)</f>
        <v>2339225</v>
      </c>
      <c r="I5" s="75"/>
      <c r="K5" s="51">
        <v>689650</v>
      </c>
      <c r="L5" s="51">
        <v>2398</v>
      </c>
      <c r="M5" s="51">
        <v>292633.12328767125</v>
      </c>
      <c r="N5" s="51">
        <v>1117000</v>
      </c>
      <c r="Q5" s="51">
        <v>102000</v>
      </c>
      <c r="R5" s="51">
        <v>1676</v>
      </c>
      <c r="S5" s="51">
        <v>9640.0273972602736</v>
      </c>
      <c r="T5" s="51">
        <v>449450</v>
      </c>
      <c r="V5" s="51">
        <v>17100</v>
      </c>
      <c r="W5" s="51">
        <v>1070.5</v>
      </c>
      <c r="X5" s="51">
        <v>3972</v>
      </c>
      <c r="Y5" s="51">
        <v>68450</v>
      </c>
      <c r="AB5" s="51">
        <v>8660</v>
      </c>
      <c r="AC5" s="51">
        <v>360.5</v>
      </c>
      <c r="AD5" s="51">
        <v>655.97916666666663</v>
      </c>
    </row>
    <row r="6" spans="2:30" s="51" customFormat="1" ht="21" customHeight="1">
      <c r="B6" s="53"/>
      <c r="C6" s="54" t="s">
        <v>10</v>
      </c>
      <c r="D6" s="70">
        <v>292633</v>
      </c>
      <c r="E6" s="61">
        <v>791812.1</v>
      </c>
      <c r="F6" s="50">
        <f t="shared" ref="F6:F27" si="0">SUM(D6:E6)</f>
        <v>1084445.1000000001</v>
      </c>
      <c r="I6" s="75"/>
      <c r="K6" s="51">
        <v>10110</v>
      </c>
      <c r="L6" s="51">
        <v>570</v>
      </c>
      <c r="M6" s="51">
        <v>819.47083333333319</v>
      </c>
    </row>
    <row r="7" spans="2:30" s="51" customFormat="1" ht="21" customHeight="1">
      <c r="B7" s="53" t="s">
        <v>3</v>
      </c>
      <c r="C7" s="54" t="s">
        <v>9</v>
      </c>
      <c r="D7" s="70">
        <v>102000</v>
      </c>
      <c r="E7" s="61">
        <v>390000</v>
      </c>
      <c r="F7" s="50">
        <f t="shared" si="0"/>
        <v>492000</v>
      </c>
      <c r="I7" s="75"/>
      <c r="L7" s="51">
        <v>793698.15410958906</v>
      </c>
    </row>
    <row r="8" spans="2:30" s="51" customFormat="1" ht="21" customHeight="1">
      <c r="B8" s="53"/>
      <c r="C8" s="54" t="s">
        <v>10</v>
      </c>
      <c r="D8" s="70">
        <v>9640</v>
      </c>
      <c r="E8" s="61">
        <v>42675.068493150677</v>
      </c>
      <c r="F8" s="50">
        <f t="shared" si="0"/>
        <v>52315.068493150677</v>
      </c>
      <c r="I8" s="75"/>
    </row>
    <row r="9" spans="2:30" s="51" customFormat="1" ht="21" customHeight="1">
      <c r="B9" s="53" t="s">
        <v>4</v>
      </c>
      <c r="C9" s="54" t="s">
        <v>9</v>
      </c>
      <c r="D9" s="70">
        <v>17100</v>
      </c>
      <c r="E9" s="61">
        <v>35800</v>
      </c>
      <c r="F9" s="50">
        <f t="shared" si="0"/>
        <v>52900</v>
      </c>
      <c r="I9" s="73"/>
    </row>
    <row r="10" spans="2:30" s="51" customFormat="1" ht="21" customHeight="1">
      <c r="B10" s="53"/>
      <c r="C10" s="54" t="s">
        <v>10</v>
      </c>
      <c r="D10" s="70">
        <v>3972</v>
      </c>
      <c r="E10" s="61">
        <v>11885</v>
      </c>
      <c r="F10" s="50">
        <f t="shared" si="0"/>
        <v>15857</v>
      </c>
    </row>
    <row r="11" spans="2:30" s="51" customFormat="1" ht="21" customHeight="1">
      <c r="B11" s="53" t="s">
        <v>5</v>
      </c>
      <c r="C11" s="54" t="s">
        <v>9</v>
      </c>
      <c r="D11" s="70">
        <v>8660</v>
      </c>
      <c r="E11" s="61">
        <v>90700</v>
      </c>
      <c r="F11" s="50">
        <f t="shared" si="0"/>
        <v>99360</v>
      </c>
    </row>
    <row r="12" spans="2:30" s="51" customFormat="1" ht="21" customHeight="1">
      <c r="B12" s="53"/>
      <c r="C12" s="54" t="s">
        <v>10</v>
      </c>
      <c r="D12" s="70">
        <v>656</v>
      </c>
      <c r="E12" s="61">
        <v>6061</v>
      </c>
      <c r="F12" s="50">
        <f t="shared" si="0"/>
        <v>6717</v>
      </c>
      <c r="K12" s="51">
        <v>1119839</v>
      </c>
    </row>
    <row r="13" spans="2:30" s="51" customFormat="1" ht="21" customHeight="1">
      <c r="B13" s="53"/>
      <c r="C13" s="54" t="s">
        <v>11</v>
      </c>
      <c r="D13" s="50"/>
      <c r="E13" s="69"/>
      <c r="F13" s="50">
        <f t="shared" si="0"/>
        <v>0</v>
      </c>
    </row>
    <row r="14" spans="2:30" s="51" customFormat="1" ht="21" customHeight="1">
      <c r="B14" s="53"/>
      <c r="C14" s="54" t="s">
        <v>58</v>
      </c>
      <c r="D14" s="50"/>
      <c r="E14" s="61"/>
      <c r="F14" s="50">
        <f t="shared" si="0"/>
        <v>0</v>
      </c>
      <c r="G14" s="51">
        <v>1119839</v>
      </c>
      <c r="H14" s="51">
        <v>3011687.56</v>
      </c>
    </row>
    <row r="15" spans="2:30" s="51" customFormat="1" ht="21" customHeight="1">
      <c r="B15" s="53" t="s">
        <v>45</v>
      </c>
      <c r="C15" s="47" t="s">
        <v>12</v>
      </c>
      <c r="D15" s="52">
        <f>SUM(D5:D14)</f>
        <v>1124311</v>
      </c>
      <c r="E15" s="52">
        <f t="shared" ref="E15" si="1">SUM(E5:E14)</f>
        <v>3018508.1684931507</v>
      </c>
      <c r="F15" s="52">
        <f>SUM(F4:F14)</f>
        <v>4142819.1684931507</v>
      </c>
      <c r="I15" s="73"/>
    </row>
    <row r="16" spans="2:30" s="51" customFormat="1" ht="21" customHeight="1">
      <c r="B16" s="53" t="s">
        <v>84</v>
      </c>
      <c r="C16" s="54" t="s">
        <v>85</v>
      </c>
      <c r="D16" s="50"/>
      <c r="E16" s="52"/>
      <c r="F16" s="50">
        <f t="shared" si="0"/>
        <v>0</v>
      </c>
      <c r="I16" s="74"/>
    </row>
    <row r="17" spans="2:11" s="51" customFormat="1" ht="21" customHeight="1">
      <c r="B17" s="53"/>
      <c r="C17" s="54" t="s">
        <v>14</v>
      </c>
      <c r="D17" s="50">
        <v>50415</v>
      </c>
      <c r="E17" s="50">
        <v>327847.3</v>
      </c>
      <c r="F17" s="50">
        <f t="shared" si="0"/>
        <v>378262.3</v>
      </c>
    </row>
    <row r="18" spans="2:11" s="51" customFormat="1" ht="21" customHeight="1">
      <c r="B18" s="53"/>
      <c r="C18" s="54" t="s">
        <v>15</v>
      </c>
      <c r="D18" s="50"/>
      <c r="E18" s="50"/>
      <c r="F18" s="50">
        <f t="shared" si="0"/>
        <v>0</v>
      </c>
    </row>
    <row r="19" spans="2:11" s="51" customFormat="1" ht="21" customHeight="1">
      <c r="B19" s="53" t="s">
        <v>55</v>
      </c>
      <c r="C19" s="54" t="s">
        <v>46</v>
      </c>
      <c r="D19" s="50">
        <v>196500</v>
      </c>
      <c r="E19" s="50">
        <v>380400</v>
      </c>
      <c r="F19" s="50">
        <f t="shared" si="0"/>
        <v>576900</v>
      </c>
    </row>
    <row r="20" spans="2:11" s="51" customFormat="1" ht="21" customHeight="1">
      <c r="B20" s="53" t="s">
        <v>50</v>
      </c>
      <c r="C20" s="54"/>
      <c r="D20" s="50"/>
      <c r="E20" s="50"/>
      <c r="F20" s="50">
        <f t="shared" si="0"/>
        <v>0</v>
      </c>
    </row>
    <row r="21" spans="2:11" s="51" customFormat="1" ht="21" customHeight="1">
      <c r="B21" s="53" t="s">
        <v>18</v>
      </c>
      <c r="C21" s="54" t="s">
        <v>18</v>
      </c>
      <c r="D21" s="50">
        <v>10700</v>
      </c>
      <c r="E21" s="50"/>
      <c r="F21" s="50">
        <f t="shared" si="0"/>
        <v>10700</v>
      </c>
    </row>
    <row r="22" spans="2:11" s="51" customFormat="1" ht="21" customHeight="1">
      <c r="B22" s="53"/>
      <c r="C22" s="54" t="s">
        <v>19</v>
      </c>
      <c r="D22" s="50"/>
      <c r="E22" s="50"/>
      <c r="F22" s="50">
        <f t="shared" si="0"/>
        <v>0</v>
      </c>
    </row>
    <row r="23" spans="2:11" s="51" customFormat="1" ht="21" customHeight="1">
      <c r="B23" s="53" t="s">
        <v>7</v>
      </c>
      <c r="C23" s="54" t="s">
        <v>7</v>
      </c>
      <c r="D23" s="50"/>
      <c r="E23" s="50"/>
      <c r="F23" s="50">
        <f t="shared" si="0"/>
        <v>0</v>
      </c>
    </row>
    <row r="24" spans="2:11" s="51" customFormat="1" ht="21" customHeight="1">
      <c r="B24" s="53"/>
      <c r="C24" s="54" t="s">
        <v>9</v>
      </c>
      <c r="D24" s="50"/>
      <c r="E24" s="50">
        <v>68891</v>
      </c>
      <c r="F24" s="50">
        <f t="shared" si="0"/>
        <v>68891</v>
      </c>
      <c r="I24" s="74">
        <f>+D23-D24</f>
        <v>0</v>
      </c>
      <c r="K24" s="51">
        <v>4131526.56</v>
      </c>
    </row>
    <row r="25" spans="2:11" s="51" customFormat="1" ht="21" customHeight="1">
      <c r="B25" s="53"/>
      <c r="C25" s="54" t="s">
        <v>10</v>
      </c>
      <c r="D25" s="50"/>
      <c r="E25" s="50">
        <v>21907</v>
      </c>
      <c r="F25" s="50">
        <f t="shared" si="0"/>
        <v>21907</v>
      </c>
      <c r="K25" s="51">
        <v>399010.91</v>
      </c>
    </row>
    <row r="26" spans="2:11" s="51" customFormat="1" ht="21" customHeight="1">
      <c r="B26" s="53"/>
      <c r="C26" s="54" t="s">
        <v>74</v>
      </c>
      <c r="D26" s="50"/>
      <c r="E26" s="50">
        <v>5296</v>
      </c>
      <c r="F26" s="50">
        <f t="shared" si="0"/>
        <v>5296</v>
      </c>
      <c r="K26" s="51">
        <v>580400</v>
      </c>
    </row>
    <row r="27" spans="2:11" s="51" customFormat="1" ht="35.25" customHeight="1">
      <c r="B27" s="53" t="s">
        <v>51</v>
      </c>
      <c r="C27" s="85" t="s">
        <v>81</v>
      </c>
      <c r="D27" s="50"/>
      <c r="E27" s="50">
        <v>708947</v>
      </c>
      <c r="F27" s="50">
        <f t="shared" si="0"/>
        <v>708947</v>
      </c>
      <c r="K27" s="51">
        <v>10700</v>
      </c>
    </row>
    <row r="28" spans="2:11" s="51" customFormat="1" ht="21" customHeight="1">
      <c r="B28" s="53"/>
      <c r="C28" s="54" t="s">
        <v>12</v>
      </c>
      <c r="D28" s="52">
        <f>SUM(D15:D27)</f>
        <v>1381926</v>
      </c>
      <c r="E28" s="52">
        <f>SUM(E15:E27)</f>
        <v>4531796.4684931505</v>
      </c>
      <c r="F28" s="52">
        <f>SUM(D28:E28)</f>
        <v>5913722.4684931505</v>
      </c>
      <c r="G28" s="51">
        <v>5484750</v>
      </c>
      <c r="K28" s="51">
        <v>99094</v>
      </c>
    </row>
    <row r="29" spans="2:11" s="51" customFormat="1" ht="21" customHeight="1">
      <c r="B29" s="53"/>
      <c r="C29" s="54" t="s">
        <v>53</v>
      </c>
      <c r="D29" s="52"/>
      <c r="E29" s="52"/>
      <c r="F29" s="52">
        <v>5913722.4699999997</v>
      </c>
      <c r="G29" s="74">
        <f>+F29-F28</f>
        <v>1.5068491920828819E-3</v>
      </c>
      <c r="K29" s="51">
        <v>2777970</v>
      </c>
    </row>
    <row r="31" spans="2:11">
      <c r="B31" s="107" t="s">
        <v>61</v>
      </c>
      <c r="C31" s="107"/>
      <c r="D31" s="107"/>
      <c r="E31" s="107"/>
      <c r="F31" s="107"/>
      <c r="K31">
        <f>SUM(K24:K30)</f>
        <v>7998701.4699999997</v>
      </c>
    </row>
    <row r="32" spans="2:11">
      <c r="B32" s="86" t="s">
        <v>62</v>
      </c>
      <c r="C32" s="86" t="s">
        <v>63</v>
      </c>
      <c r="D32" s="86" t="s">
        <v>64</v>
      </c>
      <c r="E32" s="86" t="s">
        <v>65</v>
      </c>
      <c r="F32" s="86" t="s">
        <v>66</v>
      </c>
      <c r="K32" s="51">
        <v>8458701.4700000007</v>
      </c>
    </row>
    <row r="33" spans="2:11" s="64" customFormat="1" ht="16.5">
      <c r="B33" s="68">
        <v>1</v>
      </c>
      <c r="C33" s="58">
        <v>2854</v>
      </c>
      <c r="D33" t="s">
        <v>87</v>
      </c>
      <c r="E33" s="60">
        <v>3678</v>
      </c>
      <c r="F33" s="61">
        <v>1566</v>
      </c>
      <c r="K33" s="64">
        <f>+K32-K31</f>
        <v>460000.00000000093</v>
      </c>
    </row>
    <row r="34" spans="2:11" s="64" customFormat="1" ht="16.5">
      <c r="B34" s="68">
        <v>2</v>
      </c>
      <c r="C34" s="58">
        <v>2555</v>
      </c>
      <c r="D34" s="88" t="s">
        <v>88</v>
      </c>
      <c r="E34" s="60">
        <v>2464</v>
      </c>
      <c r="F34" s="63">
        <v>3730</v>
      </c>
    </row>
    <row r="35" spans="2:11">
      <c r="B35" s="67"/>
      <c r="C35" s="24"/>
      <c r="D35" s="65"/>
      <c r="E35" s="65"/>
      <c r="F35" s="65"/>
    </row>
    <row r="36" spans="2:11">
      <c r="B36" s="67"/>
      <c r="C36" s="24"/>
      <c r="D36" s="65"/>
      <c r="E36" s="65"/>
      <c r="F36" s="65">
        <f>SUM(F33:F35)</f>
        <v>5296</v>
      </c>
    </row>
    <row r="45" spans="2:11">
      <c r="B45" s="48">
        <v>2415</v>
      </c>
      <c r="C45" t="s">
        <v>83</v>
      </c>
      <c r="D45" s="38">
        <v>2709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W45"/>
  <sheetViews>
    <sheetView topLeftCell="A13" workbookViewId="0">
      <selection activeCell="H14" sqref="H14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  <col min="9" max="9" width="11.85546875" bestFit="1" customWidth="1"/>
  </cols>
  <sheetData>
    <row r="1" spans="2:23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106" t="s">
        <v>80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s="43" customFormat="1" ht="20.100000000000001" customHeight="1">
      <c r="B3" s="47" t="s">
        <v>45</v>
      </c>
      <c r="C3" s="47" t="s">
        <v>48</v>
      </c>
      <c r="D3" s="71" t="s">
        <v>23</v>
      </c>
      <c r="E3" s="71" t="s">
        <v>24</v>
      </c>
      <c r="F3" s="71" t="s">
        <v>43</v>
      </c>
    </row>
    <row r="4" spans="2:23" s="43" customFormat="1" ht="20.100000000000001" customHeight="1">
      <c r="B4" s="46"/>
      <c r="C4" s="44"/>
      <c r="D4" s="45"/>
      <c r="E4" s="45"/>
      <c r="F4" s="45"/>
    </row>
    <row r="5" spans="2:23" s="51" customFormat="1" ht="21" customHeight="1">
      <c r="B5" s="53" t="s">
        <v>2</v>
      </c>
      <c r="C5" s="54" t="s">
        <v>9</v>
      </c>
      <c r="D5" s="70">
        <v>681100</v>
      </c>
      <c r="E5" s="61">
        <v>1643999</v>
      </c>
      <c r="F5" s="50">
        <f>SUM(D5:E5)</f>
        <v>2325099</v>
      </c>
      <c r="I5" s="75"/>
      <c r="K5" s="51">
        <v>1643999</v>
      </c>
      <c r="L5" s="51">
        <v>3003550.2773972591</v>
      </c>
      <c r="M5" s="51">
        <v>8139</v>
      </c>
      <c r="N5" s="51">
        <v>85510</v>
      </c>
      <c r="O5" s="51">
        <v>2301</v>
      </c>
      <c r="P5" s="51">
        <v>9823.9315068493161</v>
      </c>
    </row>
    <row r="6" spans="2:23" s="51" customFormat="1" ht="21" customHeight="1">
      <c r="B6" s="53"/>
      <c r="C6" s="54" t="s">
        <v>10</v>
      </c>
      <c r="D6" s="70">
        <v>296061</v>
      </c>
      <c r="E6" s="61">
        <v>793698</v>
      </c>
      <c r="F6" s="50">
        <f t="shared" ref="F6:F13" si="0">SUM(D6:E6)</f>
        <v>1089759</v>
      </c>
      <c r="I6" s="75"/>
      <c r="K6" s="51">
        <v>10110</v>
      </c>
      <c r="L6" s="51">
        <v>570</v>
      </c>
      <c r="M6" s="51">
        <v>819.47083333333319</v>
      </c>
    </row>
    <row r="7" spans="2:23" s="51" customFormat="1" ht="21" customHeight="1">
      <c r="B7" s="53" t="s">
        <v>3</v>
      </c>
      <c r="C7" s="54" t="s">
        <v>9</v>
      </c>
      <c r="D7" s="70">
        <v>101000</v>
      </c>
      <c r="E7" s="61">
        <v>378500</v>
      </c>
      <c r="F7" s="50">
        <f t="shared" si="0"/>
        <v>479500</v>
      </c>
      <c r="I7" s="75"/>
      <c r="L7" s="51">
        <v>793698.15410958906</v>
      </c>
    </row>
    <row r="8" spans="2:23" s="51" customFormat="1" ht="21" customHeight="1">
      <c r="B8" s="53"/>
      <c r="C8" s="54" t="s">
        <v>10</v>
      </c>
      <c r="D8" s="70">
        <v>9525</v>
      </c>
      <c r="E8" s="61">
        <v>41624.559999999998</v>
      </c>
      <c r="F8" s="50">
        <f t="shared" si="0"/>
        <v>51149.56</v>
      </c>
      <c r="I8" s="75"/>
    </row>
    <row r="9" spans="2:23" s="51" customFormat="1" ht="21" customHeight="1">
      <c r="B9" s="53" t="s">
        <v>4</v>
      </c>
      <c r="C9" s="54" t="s">
        <v>9</v>
      </c>
      <c r="D9" s="70">
        <v>17100</v>
      </c>
      <c r="E9" s="61">
        <v>37590</v>
      </c>
      <c r="F9" s="50">
        <f t="shared" si="0"/>
        <v>54690</v>
      </c>
      <c r="I9" s="73"/>
    </row>
    <row r="10" spans="2:23" s="51" customFormat="1" ht="21" customHeight="1">
      <c r="B10" s="53"/>
      <c r="C10" s="54" t="s">
        <v>10</v>
      </c>
      <c r="D10" s="70">
        <v>4124</v>
      </c>
      <c r="E10" s="61">
        <v>10009</v>
      </c>
      <c r="F10" s="50">
        <f t="shared" si="0"/>
        <v>14133</v>
      </c>
    </row>
    <row r="11" spans="2:23" s="51" customFormat="1" ht="21" customHeight="1">
      <c r="B11" s="53" t="s">
        <v>5</v>
      </c>
      <c r="C11" s="54" t="s">
        <v>9</v>
      </c>
      <c r="D11" s="70">
        <v>10110</v>
      </c>
      <c r="E11" s="61">
        <v>91270</v>
      </c>
      <c r="F11" s="50">
        <f t="shared" si="0"/>
        <v>101380</v>
      </c>
    </row>
    <row r="12" spans="2:23" s="51" customFormat="1" ht="21" customHeight="1">
      <c r="B12" s="53"/>
      <c r="C12" s="54" t="s">
        <v>10</v>
      </c>
      <c r="D12" s="70">
        <v>819</v>
      </c>
      <c r="E12" s="61">
        <v>6858</v>
      </c>
      <c r="F12" s="50">
        <f t="shared" si="0"/>
        <v>7677</v>
      </c>
      <c r="K12" s="51">
        <v>1119839</v>
      </c>
    </row>
    <row r="13" spans="2:23" s="51" customFormat="1" ht="21" customHeight="1">
      <c r="B13" s="53"/>
      <c r="C13" s="54" t="s">
        <v>11</v>
      </c>
      <c r="D13" s="50"/>
      <c r="E13" s="69">
        <v>8139</v>
      </c>
      <c r="F13" s="50">
        <f t="shared" si="0"/>
        <v>8139</v>
      </c>
    </row>
    <row r="14" spans="2:23" s="51" customFormat="1" ht="21" customHeight="1">
      <c r="B14" s="53"/>
      <c r="C14" s="54" t="s">
        <v>58</v>
      </c>
      <c r="D14" s="50"/>
      <c r="E14" s="61"/>
      <c r="F14" s="50"/>
      <c r="G14" s="51">
        <v>1119839</v>
      </c>
      <c r="H14" s="51">
        <v>3011687.56</v>
      </c>
    </row>
    <row r="15" spans="2:23" s="51" customFormat="1" ht="21" customHeight="1">
      <c r="B15" s="53" t="s">
        <v>45</v>
      </c>
      <c r="C15" s="47" t="s">
        <v>12</v>
      </c>
      <c r="D15" s="52">
        <f>SUM(D5:D14)</f>
        <v>1119839</v>
      </c>
      <c r="E15" s="52">
        <f t="shared" ref="E15" si="1">SUM(E5:E14)</f>
        <v>3011687.56</v>
      </c>
      <c r="F15" s="52">
        <f>SUM(F4:F14)</f>
        <v>4131526.56</v>
      </c>
      <c r="I15" s="73"/>
    </row>
    <row r="16" spans="2:23" s="51" customFormat="1" ht="21" customHeight="1">
      <c r="B16" s="53" t="s">
        <v>84</v>
      </c>
      <c r="C16" s="54" t="s">
        <v>85</v>
      </c>
      <c r="D16" s="50"/>
      <c r="E16" s="52">
        <v>460000</v>
      </c>
      <c r="F16" s="52">
        <f t="shared" ref="F16:F27" si="2">SUM(D16:E16)</f>
        <v>460000</v>
      </c>
      <c r="I16" s="74"/>
    </row>
    <row r="17" spans="2:11" s="51" customFormat="1" ht="21" customHeight="1">
      <c r="B17" s="53"/>
      <c r="C17" s="54" t="s">
        <v>14</v>
      </c>
      <c r="D17" s="50">
        <v>51151</v>
      </c>
      <c r="E17" s="50">
        <v>347859.91</v>
      </c>
      <c r="F17" s="50">
        <f t="shared" si="2"/>
        <v>399010.91</v>
      </c>
    </row>
    <row r="18" spans="2:11" s="51" customFormat="1" ht="21" customHeight="1">
      <c r="B18" s="53"/>
      <c r="C18" s="54" t="s">
        <v>15</v>
      </c>
      <c r="D18" s="50"/>
      <c r="E18" s="50"/>
      <c r="F18" s="50">
        <f t="shared" si="2"/>
        <v>0</v>
      </c>
    </row>
    <row r="19" spans="2:11" s="51" customFormat="1" ht="21" customHeight="1">
      <c r="B19" s="53" t="s">
        <v>55</v>
      </c>
      <c r="C19" s="54" t="s">
        <v>46</v>
      </c>
      <c r="D19" s="50">
        <v>196500</v>
      </c>
      <c r="E19" s="50">
        <v>383900</v>
      </c>
      <c r="F19" s="50">
        <f t="shared" si="2"/>
        <v>580400</v>
      </c>
    </row>
    <row r="20" spans="2:11" s="51" customFormat="1" ht="21" customHeight="1">
      <c r="B20" s="53" t="s">
        <v>50</v>
      </c>
      <c r="C20" s="54"/>
      <c r="D20" s="50"/>
      <c r="E20" s="50"/>
      <c r="F20" s="50">
        <f t="shared" si="2"/>
        <v>0</v>
      </c>
    </row>
    <row r="21" spans="2:11" s="51" customFormat="1" ht="21" customHeight="1">
      <c r="B21" s="53" t="s">
        <v>18</v>
      </c>
      <c r="C21" s="54" t="s">
        <v>18</v>
      </c>
      <c r="D21" s="50">
        <v>10700</v>
      </c>
      <c r="E21" s="50"/>
      <c r="F21" s="50">
        <f t="shared" si="2"/>
        <v>10700</v>
      </c>
    </row>
    <row r="22" spans="2:11" s="51" customFormat="1" ht="21" customHeight="1">
      <c r="B22" s="53"/>
      <c r="C22" s="54" t="s">
        <v>19</v>
      </c>
      <c r="D22" s="50"/>
      <c r="E22" s="50"/>
      <c r="F22" s="50">
        <f t="shared" si="2"/>
        <v>0</v>
      </c>
    </row>
    <row r="23" spans="2:11" s="51" customFormat="1" ht="21" customHeight="1">
      <c r="B23" s="53" t="s">
        <v>7</v>
      </c>
      <c r="C23" s="54" t="s">
        <v>7</v>
      </c>
      <c r="D23" s="50"/>
      <c r="E23" s="50"/>
      <c r="F23" s="50">
        <f t="shared" si="2"/>
        <v>0</v>
      </c>
    </row>
    <row r="24" spans="2:11" s="51" customFormat="1" ht="21" customHeight="1">
      <c r="B24" s="53"/>
      <c r="C24" s="54" t="s">
        <v>9</v>
      </c>
      <c r="D24" s="50">
        <v>2324</v>
      </c>
      <c r="E24" s="50">
        <v>73856</v>
      </c>
      <c r="F24" s="50">
        <f t="shared" si="2"/>
        <v>76180</v>
      </c>
      <c r="I24" s="74">
        <f>+D23-D24</f>
        <v>-2324</v>
      </c>
      <c r="K24" s="51">
        <v>4131526.56</v>
      </c>
    </row>
    <row r="25" spans="2:11" s="51" customFormat="1" ht="21" customHeight="1">
      <c r="B25" s="53"/>
      <c r="C25" s="54" t="s">
        <v>10</v>
      </c>
      <c r="D25" s="50">
        <v>544</v>
      </c>
      <c r="E25" s="50">
        <v>22370</v>
      </c>
      <c r="F25" s="50">
        <f t="shared" si="2"/>
        <v>22914</v>
      </c>
      <c r="K25" s="51">
        <v>399010.91</v>
      </c>
    </row>
    <row r="26" spans="2:11" s="51" customFormat="1" ht="21" customHeight="1">
      <c r="B26" s="53"/>
      <c r="C26" s="54" t="s">
        <v>74</v>
      </c>
      <c r="D26" s="50"/>
      <c r="E26" s="50"/>
      <c r="F26" s="50">
        <f t="shared" si="2"/>
        <v>0</v>
      </c>
      <c r="K26" s="51">
        <v>580400</v>
      </c>
    </row>
    <row r="27" spans="2:11" s="51" customFormat="1" ht="35.25" customHeight="1">
      <c r="B27" s="53" t="s">
        <v>51</v>
      </c>
      <c r="C27" s="85" t="s">
        <v>81</v>
      </c>
      <c r="D27" s="50"/>
      <c r="E27" s="50">
        <v>2777970</v>
      </c>
      <c r="F27" s="50">
        <f t="shared" si="2"/>
        <v>2777970</v>
      </c>
      <c r="K27" s="51">
        <v>10700</v>
      </c>
    </row>
    <row r="28" spans="2:11" s="51" customFormat="1" ht="21" customHeight="1">
      <c r="B28" s="53"/>
      <c r="C28" s="54" t="s">
        <v>12</v>
      </c>
      <c r="D28" s="52">
        <f>SUM(D15:D27)</f>
        <v>1381058</v>
      </c>
      <c r="E28" s="52">
        <f>SUM(E15:E27)</f>
        <v>7077643.4700000007</v>
      </c>
      <c r="F28" s="52">
        <f>SUM(D28:E28)</f>
        <v>8458701.4700000007</v>
      </c>
      <c r="G28" s="51">
        <v>5484750</v>
      </c>
      <c r="K28" s="51">
        <v>99094</v>
      </c>
    </row>
    <row r="29" spans="2:11" s="51" customFormat="1" ht="21" customHeight="1">
      <c r="B29" s="53"/>
      <c r="C29" s="54" t="s">
        <v>53</v>
      </c>
      <c r="D29" s="52"/>
      <c r="E29" s="52"/>
      <c r="F29" s="52">
        <v>8458701.4700000007</v>
      </c>
      <c r="G29" s="74">
        <f>+F29-F28</f>
        <v>0</v>
      </c>
      <c r="K29" s="51">
        <v>2777970</v>
      </c>
    </row>
    <row r="31" spans="2:11">
      <c r="B31" s="107" t="s">
        <v>61</v>
      </c>
      <c r="C31" s="107"/>
      <c r="D31" s="107"/>
      <c r="E31" s="107"/>
      <c r="F31" s="107"/>
      <c r="K31">
        <f>SUM(K24:K30)</f>
        <v>7998701.4699999997</v>
      </c>
    </row>
    <row r="32" spans="2:11">
      <c r="B32" s="80" t="s">
        <v>62</v>
      </c>
      <c r="C32" s="80" t="s">
        <v>63</v>
      </c>
      <c r="D32" s="80" t="s">
        <v>64</v>
      </c>
      <c r="E32" s="80" t="s">
        <v>65</v>
      </c>
      <c r="F32" s="80" t="s">
        <v>66</v>
      </c>
      <c r="K32" s="51">
        <v>8458701.4700000007</v>
      </c>
    </row>
    <row r="33" spans="2:11" s="64" customFormat="1" ht="16.5">
      <c r="B33" s="68">
        <v>1</v>
      </c>
      <c r="C33" s="58">
        <v>2415</v>
      </c>
      <c r="D33" t="s">
        <v>83</v>
      </c>
      <c r="E33" s="60">
        <v>2709</v>
      </c>
      <c r="F33" s="61">
        <v>8139</v>
      </c>
      <c r="K33" s="64">
        <f>+K32-K31</f>
        <v>460000.00000000093</v>
      </c>
    </row>
    <row r="34" spans="2:11" s="64" customFormat="1" ht="16.5">
      <c r="B34" s="68">
        <v>2</v>
      </c>
      <c r="C34" s="58"/>
      <c r="D34" s="59"/>
      <c r="E34" s="60"/>
      <c r="F34" s="63"/>
    </row>
    <row r="35" spans="2:11">
      <c r="B35" s="67"/>
      <c r="C35" s="24"/>
      <c r="D35" s="65"/>
      <c r="E35" s="65"/>
      <c r="F35" s="65"/>
    </row>
    <row r="36" spans="2:11">
      <c r="B36" s="67"/>
      <c r="C36" s="24"/>
      <c r="D36" s="65"/>
      <c r="E36" s="65"/>
      <c r="F36" s="65">
        <f>SUM(F33:F35)</f>
        <v>8139</v>
      </c>
    </row>
    <row r="45" spans="2:11">
      <c r="B45" s="48">
        <v>2415</v>
      </c>
      <c r="C45" t="s">
        <v>83</v>
      </c>
      <c r="D45" s="38">
        <v>2709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W36"/>
  <sheetViews>
    <sheetView topLeftCell="A31" workbookViewId="0">
      <selection activeCell="J7" sqref="J7"/>
    </sheetView>
  </sheetViews>
  <sheetFormatPr defaultRowHeight="15"/>
  <cols>
    <col min="1" max="1" width="2.85546875" customWidth="1"/>
    <col min="2" max="2" width="14.85546875" style="48" customWidth="1"/>
    <col min="3" max="3" width="18" customWidth="1"/>
    <col min="4" max="4" width="18.42578125" style="38" customWidth="1"/>
    <col min="5" max="5" width="14.140625" style="38" customWidth="1"/>
    <col min="6" max="6" width="14" style="38" customWidth="1"/>
    <col min="7" max="7" width="11.85546875" bestFit="1" customWidth="1"/>
    <col min="9" max="9" width="11.85546875" bestFit="1" customWidth="1"/>
  </cols>
  <sheetData>
    <row r="1" spans="2:23" ht="42" customHeight="1">
      <c r="B1" s="105" t="s">
        <v>26</v>
      </c>
      <c r="C1" s="105"/>
      <c r="D1" s="105"/>
      <c r="E1" s="105"/>
      <c r="F1" s="105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</row>
    <row r="2" spans="2:23" ht="29.25" customHeight="1">
      <c r="B2" s="106" t="s">
        <v>77</v>
      </c>
      <c r="C2" s="106"/>
      <c r="D2" s="106"/>
      <c r="E2" s="106"/>
      <c r="F2" s="106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2:23" s="43" customFormat="1" ht="20.100000000000001" customHeight="1">
      <c r="B3" s="47" t="s">
        <v>45</v>
      </c>
      <c r="C3" s="47" t="s">
        <v>48</v>
      </c>
      <c r="D3" s="71" t="s">
        <v>23</v>
      </c>
      <c r="E3" s="71" t="s">
        <v>24</v>
      </c>
      <c r="F3" s="71" t="s">
        <v>43</v>
      </c>
    </row>
    <row r="4" spans="2:23" s="43" customFormat="1" ht="20.100000000000001" customHeight="1">
      <c r="B4" s="46"/>
      <c r="C4" s="44"/>
      <c r="D4" s="45"/>
      <c r="E4" s="45"/>
      <c r="F4" s="45"/>
    </row>
    <row r="5" spans="2:23" s="51" customFormat="1" ht="21" customHeight="1">
      <c r="B5" s="53" t="s">
        <v>2</v>
      </c>
      <c r="C5" s="54" t="s">
        <v>9</v>
      </c>
      <c r="D5" s="70">
        <v>677700</v>
      </c>
      <c r="E5" s="61">
        <v>1646381</v>
      </c>
      <c r="F5" s="50">
        <f>SUM(D5:E5)</f>
        <v>2324081</v>
      </c>
      <c r="I5" s="75"/>
    </row>
    <row r="6" spans="2:23" s="51" customFormat="1" ht="21" customHeight="1">
      <c r="B6" s="53"/>
      <c r="C6" s="54" t="s">
        <v>10</v>
      </c>
      <c r="D6" s="70">
        <f>298545+2</f>
        <v>298547</v>
      </c>
      <c r="E6" s="61">
        <f>808955.859589041+0.11-2</f>
        <v>808953.96958904096</v>
      </c>
      <c r="F6" s="50">
        <f t="shared" ref="F6:F27" si="0">SUM(D6:E6)</f>
        <v>1107500.9695890411</v>
      </c>
      <c r="I6" s="75"/>
    </row>
    <row r="7" spans="2:23" s="51" customFormat="1" ht="21" customHeight="1">
      <c r="B7" s="53" t="s">
        <v>3</v>
      </c>
      <c r="C7" s="54" t="s">
        <v>9</v>
      </c>
      <c r="D7" s="70">
        <v>106000</v>
      </c>
      <c r="E7" s="61">
        <v>376750</v>
      </c>
      <c r="F7" s="50">
        <f t="shared" si="0"/>
        <v>482750</v>
      </c>
      <c r="I7" s="75"/>
    </row>
    <row r="8" spans="2:23" s="51" customFormat="1" ht="21" customHeight="1">
      <c r="B8" s="53"/>
      <c r="C8" s="54" t="s">
        <v>10</v>
      </c>
      <c r="D8" s="70">
        <v>9874</v>
      </c>
      <c r="E8" s="61">
        <v>40919</v>
      </c>
      <c r="F8" s="50">
        <f t="shared" si="0"/>
        <v>50793</v>
      </c>
      <c r="I8" s="75"/>
    </row>
    <row r="9" spans="2:23" s="51" customFormat="1" ht="21" customHeight="1">
      <c r="B9" s="53" t="s">
        <v>4</v>
      </c>
      <c r="C9" s="54" t="s">
        <v>9</v>
      </c>
      <c r="D9" s="70">
        <v>17100</v>
      </c>
      <c r="E9" s="61">
        <v>33430</v>
      </c>
      <c r="F9" s="50">
        <f t="shared" si="0"/>
        <v>50530</v>
      </c>
      <c r="I9" s="73"/>
    </row>
    <row r="10" spans="2:23" s="51" customFormat="1" ht="21" customHeight="1">
      <c r="B10" s="53"/>
      <c r="C10" s="54" t="s">
        <v>10</v>
      </c>
      <c r="D10" s="70">
        <v>4274</v>
      </c>
      <c r="E10" s="61">
        <v>9348</v>
      </c>
      <c r="F10" s="50">
        <f t="shared" si="0"/>
        <v>13622</v>
      </c>
    </row>
    <row r="11" spans="2:23" s="51" customFormat="1" ht="21" customHeight="1">
      <c r="B11" s="53" t="s">
        <v>5</v>
      </c>
      <c r="C11" s="54" t="s">
        <v>9</v>
      </c>
      <c r="D11" s="70">
        <v>10110</v>
      </c>
      <c r="E11" s="61">
        <v>94350</v>
      </c>
      <c r="F11" s="50">
        <f t="shared" si="0"/>
        <v>104460</v>
      </c>
    </row>
    <row r="12" spans="2:23" s="51" customFormat="1" ht="21" customHeight="1">
      <c r="B12" s="53"/>
      <c r="C12" s="54" t="s">
        <v>10</v>
      </c>
      <c r="D12" s="70">
        <v>916</v>
      </c>
      <c r="E12" s="61">
        <v>7854</v>
      </c>
      <c r="F12" s="50">
        <f t="shared" si="0"/>
        <v>8770</v>
      </c>
    </row>
    <row r="13" spans="2:23" s="51" customFormat="1" ht="21" customHeight="1">
      <c r="B13" s="53"/>
      <c r="C13" s="54" t="s">
        <v>11</v>
      </c>
      <c r="D13" s="50"/>
      <c r="E13" s="69"/>
      <c r="F13" s="50">
        <f t="shared" si="0"/>
        <v>0</v>
      </c>
    </row>
    <row r="14" spans="2:23" s="51" customFormat="1" ht="21" customHeight="1">
      <c r="B14" s="53"/>
      <c r="C14" s="54" t="s">
        <v>58</v>
      </c>
      <c r="D14" s="50"/>
      <c r="E14" s="61"/>
      <c r="F14" s="50">
        <f t="shared" si="0"/>
        <v>0</v>
      </c>
    </row>
    <row r="15" spans="2:23" s="51" customFormat="1" ht="21" customHeight="1">
      <c r="B15" s="53" t="s">
        <v>45</v>
      </c>
      <c r="C15" s="47" t="s">
        <v>12</v>
      </c>
      <c r="D15" s="52">
        <f>SUM(D5:D14)</f>
        <v>1124521</v>
      </c>
      <c r="E15" s="52">
        <f t="shared" ref="E15" si="1">SUM(E5:E14)</f>
        <v>3017985.9695890411</v>
      </c>
      <c r="F15" s="52">
        <f>SUM(D15:E15)</f>
        <v>4142506.9695890411</v>
      </c>
      <c r="I15" s="73"/>
    </row>
    <row r="16" spans="2:23" s="51" customFormat="1" ht="21" customHeight="1">
      <c r="B16" s="53"/>
      <c r="C16" s="54" t="s">
        <v>13</v>
      </c>
      <c r="D16" s="50"/>
      <c r="E16" s="50"/>
      <c r="F16" s="50">
        <f t="shared" si="0"/>
        <v>0</v>
      </c>
      <c r="I16" s="74"/>
    </row>
    <row r="17" spans="2:7" s="51" customFormat="1" ht="21" customHeight="1">
      <c r="B17" s="53"/>
      <c r="C17" s="54" t="s">
        <v>14</v>
      </c>
      <c r="D17" s="50">
        <v>50548</v>
      </c>
      <c r="E17" s="50">
        <v>343719.72</v>
      </c>
      <c r="F17" s="50">
        <f t="shared" si="0"/>
        <v>394267.72</v>
      </c>
    </row>
    <row r="18" spans="2:7" s="51" customFormat="1" ht="21" customHeight="1">
      <c r="B18" s="53"/>
      <c r="C18" s="54" t="s">
        <v>15</v>
      </c>
      <c r="D18" s="50"/>
      <c r="E18" s="50"/>
      <c r="F18" s="50">
        <f t="shared" si="0"/>
        <v>0</v>
      </c>
    </row>
    <row r="19" spans="2:7" s="51" customFormat="1" ht="21" customHeight="1">
      <c r="B19" s="53" t="s">
        <v>55</v>
      </c>
      <c r="C19" s="54" t="s">
        <v>46</v>
      </c>
      <c r="D19" s="50">
        <v>208500</v>
      </c>
      <c r="E19" s="50">
        <v>387400</v>
      </c>
      <c r="F19" s="50">
        <f t="shared" si="0"/>
        <v>595900</v>
      </c>
    </row>
    <row r="20" spans="2:7" s="51" customFormat="1" ht="21" customHeight="1">
      <c r="B20" s="53" t="s">
        <v>50</v>
      </c>
      <c r="C20" s="54"/>
      <c r="D20" s="50"/>
      <c r="E20" s="50"/>
      <c r="F20" s="50">
        <f t="shared" si="0"/>
        <v>0</v>
      </c>
    </row>
    <row r="21" spans="2:7" s="51" customFormat="1" ht="21" customHeight="1">
      <c r="B21" s="53" t="s">
        <v>18</v>
      </c>
      <c r="C21" s="54" t="s">
        <v>18</v>
      </c>
      <c r="D21" s="50">
        <v>11200</v>
      </c>
      <c r="E21" s="50"/>
      <c r="F21" s="50">
        <f t="shared" si="0"/>
        <v>11200</v>
      </c>
    </row>
    <row r="22" spans="2:7" s="51" customFormat="1" ht="21" customHeight="1">
      <c r="B22" s="53"/>
      <c r="C22" s="54" t="s">
        <v>19</v>
      </c>
      <c r="D22" s="50"/>
      <c r="E22" s="50"/>
      <c r="F22" s="50">
        <f t="shared" si="0"/>
        <v>0</v>
      </c>
    </row>
    <row r="23" spans="2:7" s="51" customFormat="1" ht="21" customHeight="1">
      <c r="B23" s="53" t="s">
        <v>7</v>
      </c>
      <c r="C23" s="54" t="s">
        <v>7</v>
      </c>
      <c r="D23" s="50"/>
      <c r="E23" s="50"/>
      <c r="F23" s="50">
        <f t="shared" si="0"/>
        <v>0</v>
      </c>
    </row>
    <row r="24" spans="2:7" s="51" customFormat="1" ht="21" customHeight="1">
      <c r="B24" s="53"/>
      <c r="C24" s="54" t="s">
        <v>9</v>
      </c>
      <c r="D24" s="50"/>
      <c r="E24" s="50">
        <v>102329</v>
      </c>
      <c r="F24" s="50">
        <f t="shared" si="0"/>
        <v>102329</v>
      </c>
    </row>
    <row r="25" spans="2:7" s="51" customFormat="1" ht="21" customHeight="1">
      <c r="B25" s="53"/>
      <c r="C25" s="54" t="s">
        <v>10</v>
      </c>
      <c r="D25" s="50"/>
      <c r="E25" s="50"/>
      <c r="F25" s="50">
        <f t="shared" si="0"/>
        <v>0</v>
      </c>
    </row>
    <row r="26" spans="2:7" s="51" customFormat="1" ht="21" customHeight="1">
      <c r="B26" s="53"/>
      <c r="C26" s="54" t="s">
        <v>74</v>
      </c>
      <c r="D26" s="50"/>
      <c r="E26" s="50"/>
      <c r="F26" s="50">
        <f t="shared" si="0"/>
        <v>0</v>
      </c>
    </row>
    <row r="27" spans="2:7" s="51" customFormat="1" ht="35.25" customHeight="1">
      <c r="B27" s="53" t="s">
        <v>51</v>
      </c>
      <c r="C27" s="85" t="s">
        <v>79</v>
      </c>
      <c r="D27" s="50"/>
      <c r="E27" s="50">
        <v>3315648</v>
      </c>
      <c r="F27" s="50">
        <f t="shared" si="0"/>
        <v>3315648</v>
      </c>
    </row>
    <row r="28" spans="2:7" s="51" customFormat="1" ht="21" customHeight="1">
      <c r="B28" s="53"/>
      <c r="C28" s="54" t="s">
        <v>12</v>
      </c>
      <c r="D28" s="52">
        <f>SUM(D15:D27)</f>
        <v>1394769</v>
      </c>
      <c r="E28" s="52">
        <f>SUM(E15:E27)</f>
        <v>7167082.6895890413</v>
      </c>
      <c r="F28" s="52">
        <f>SUM(D28:E28)</f>
        <v>8561851.6895890422</v>
      </c>
      <c r="G28" s="51">
        <v>5484750</v>
      </c>
    </row>
    <row r="29" spans="2:7" s="51" customFormat="1" ht="21" customHeight="1">
      <c r="B29" s="53"/>
      <c r="C29" s="54" t="s">
        <v>53</v>
      </c>
      <c r="D29" s="52"/>
      <c r="E29" s="52"/>
      <c r="F29" s="52">
        <v>8561851.6899999995</v>
      </c>
      <c r="G29" s="74">
        <f>+F29-F28</f>
        <v>4.1095726191997528E-4</v>
      </c>
    </row>
    <row r="31" spans="2:7">
      <c r="B31" s="107" t="s">
        <v>61</v>
      </c>
      <c r="C31" s="107"/>
      <c r="D31" s="107"/>
      <c r="E31" s="107"/>
      <c r="F31" s="107"/>
    </row>
    <row r="32" spans="2:7">
      <c r="B32" s="79" t="s">
        <v>62</v>
      </c>
      <c r="C32" s="79" t="s">
        <v>63</v>
      </c>
      <c r="D32" s="79" t="s">
        <v>64</v>
      </c>
      <c r="E32" s="79" t="s">
        <v>65</v>
      </c>
      <c r="F32" s="79" t="s">
        <v>66</v>
      </c>
    </row>
    <row r="33" spans="2:6" s="64" customFormat="1" ht="16.5">
      <c r="B33" s="68">
        <v>1</v>
      </c>
      <c r="C33" s="58"/>
      <c r="D33" s="59"/>
      <c r="E33" s="60"/>
      <c r="F33" s="61"/>
    </row>
    <row r="34" spans="2:6" s="64" customFormat="1" ht="16.5">
      <c r="B34" s="68">
        <v>2</v>
      </c>
      <c r="C34" s="58"/>
      <c r="D34" s="59"/>
      <c r="E34" s="60"/>
      <c r="F34" s="63"/>
    </row>
    <row r="35" spans="2:6">
      <c r="B35" s="67"/>
      <c r="C35" s="24"/>
      <c r="D35" s="65"/>
      <c r="E35" s="65"/>
      <c r="F35" s="65"/>
    </row>
    <row r="36" spans="2:6">
      <c r="B36" s="67"/>
      <c r="C36" s="24"/>
      <c r="D36" s="65"/>
      <c r="E36" s="65"/>
      <c r="F36" s="65">
        <f>SUM(F33:F35)</f>
        <v>0</v>
      </c>
    </row>
  </sheetData>
  <mergeCells count="3">
    <mergeCell ref="B1:F1"/>
    <mergeCell ref="B2:F2"/>
    <mergeCell ref="B31:F31"/>
  </mergeCells>
  <pageMargins left="0.95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MARCH15</vt:lpstr>
      <vt:lpstr>feb15</vt:lpstr>
      <vt:lpstr>JAN 2015</vt:lpstr>
      <vt:lpstr>DEC 2014 </vt:lpstr>
      <vt:lpstr>NOV 2014</vt:lpstr>
      <vt:lpstr>OCT 2014</vt:lpstr>
      <vt:lpstr>SEP 2014</vt:lpstr>
      <vt:lpstr>aug2014</vt:lpstr>
      <vt:lpstr>JULY 2014</vt:lpstr>
      <vt:lpstr>JUNE 2014</vt:lpstr>
      <vt:lpstr>MAY2014 </vt:lpstr>
      <vt:lpstr>2013-2014 coll detail</vt:lpstr>
      <vt:lpstr>ACXLOSSLED COM CH</vt:lpstr>
      <vt:lpstr>APRIL2014</vt:lpstr>
      <vt:lpstr>Sheet3</vt:lpstr>
      <vt:lpstr>Sheet1</vt:lpstr>
      <vt:lpstr>'2013-2014 coll detail'!Print_Titles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2016-02-29T10:18:30Z</dcterms:modified>
</cp:coreProperties>
</file>