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240" yWindow="105" windowWidth="14805" windowHeight="8010"/>
  </bookViews>
  <sheets>
    <sheet name="feb  2016" sheetId="24" r:id="rId1"/>
    <sheet name="Jan  2016" sheetId="23" r:id="rId2"/>
    <sheet name="DEC 2015" sheetId="22" r:id="rId3"/>
    <sheet name="NOV15" sheetId="21" r:id="rId4"/>
    <sheet name="OCT 2015 " sheetId="20" r:id="rId5"/>
    <sheet name="SEP 2015 " sheetId="19" r:id="rId6"/>
    <sheet name="aUG 2015 " sheetId="18" r:id="rId7"/>
    <sheet name="july 2015 " sheetId="17" r:id="rId8"/>
    <sheet name="june2015" sheetId="16" r:id="rId9"/>
    <sheet name="MARCH15" sheetId="15" r:id="rId10"/>
    <sheet name="MAY2015" sheetId="5" r:id="rId11"/>
    <sheet name="2013-2014 coll detail" sheetId="4" r:id="rId12"/>
    <sheet name="ACXLOSSLED COM CH" sheetId="1" r:id="rId13"/>
    <sheet name="APRIL2015" sheetId="2" r:id="rId14"/>
    <sheet name="Sheet3" sheetId="3" r:id="rId15"/>
  </sheets>
  <definedNames>
    <definedName name="_xlnm.Print_Titles" localSheetId="11">'2013-2014 coll detail'!$3:$4</definedName>
  </definedNames>
  <calcPr calcId="124519"/>
</workbook>
</file>

<file path=xl/calcChain.xml><?xml version="1.0" encoding="utf-8"?>
<calcChain xmlns="http://schemas.openxmlformats.org/spreadsheetml/2006/main">
  <c r="D17" i="24"/>
  <c r="D19" i="19"/>
  <c r="D18" i="2"/>
  <c r="E17" i="24"/>
  <c r="F68" l="1"/>
  <c r="F42"/>
  <c r="F34"/>
  <c r="F25"/>
  <c r="F24"/>
  <c r="F23"/>
  <c r="F22"/>
  <c r="F21"/>
  <c r="F20"/>
  <c r="F19"/>
  <c r="F18"/>
  <c r="F17"/>
  <c r="F16"/>
  <c r="E15"/>
  <c r="E28" s="1"/>
  <c r="D15"/>
  <c r="F14"/>
  <c r="F13"/>
  <c r="F12"/>
  <c r="F11"/>
  <c r="F10"/>
  <c r="F9"/>
  <c r="F8"/>
  <c r="F7"/>
  <c r="F6"/>
  <c r="F5"/>
  <c r="E17" i="23"/>
  <c r="F15" i="24" l="1"/>
  <c r="F28" s="1"/>
  <c r="G29" s="1"/>
  <c r="G16"/>
  <c r="D28"/>
  <c r="F66" i="23"/>
  <c r="F40"/>
  <c r="F34"/>
  <c r="F25"/>
  <c r="F24"/>
  <c r="F23"/>
  <c r="F22"/>
  <c r="F21"/>
  <c r="F20"/>
  <c r="F19"/>
  <c r="F18"/>
  <c r="F17"/>
  <c r="F16"/>
  <c r="E15"/>
  <c r="D15"/>
  <c r="D28" s="1"/>
  <c r="F14"/>
  <c r="F13"/>
  <c r="F12"/>
  <c r="F11"/>
  <c r="F10"/>
  <c r="F9"/>
  <c r="F8"/>
  <c r="F7"/>
  <c r="F6"/>
  <c r="F5"/>
  <c r="E17" i="22"/>
  <c r="E28" i="23" l="1"/>
  <c r="G16"/>
  <c r="F15"/>
  <c r="F28" s="1"/>
  <c r="G29" s="1"/>
  <c r="F40" i="22"/>
  <c r="F34"/>
  <c r="F25"/>
  <c r="F24"/>
  <c r="F23"/>
  <c r="F22"/>
  <c r="F21"/>
  <c r="F20"/>
  <c r="F19"/>
  <c r="F18"/>
  <c r="F17"/>
  <c r="F16"/>
  <c r="E15"/>
  <c r="E28" s="1"/>
  <c r="D15"/>
  <c r="F14"/>
  <c r="F13"/>
  <c r="F12"/>
  <c r="F11"/>
  <c r="F10"/>
  <c r="F9"/>
  <c r="F8"/>
  <c r="F7"/>
  <c r="F6"/>
  <c r="F5"/>
  <c r="F42" i="21"/>
  <c r="F36"/>
  <c r="F27"/>
  <c r="F26"/>
  <c r="F25"/>
  <c r="F24"/>
  <c r="F23"/>
  <c r="F22"/>
  <c r="F21"/>
  <c r="F20"/>
  <c r="F19"/>
  <c r="F18"/>
  <c r="F17"/>
  <c r="F16"/>
  <c r="E15"/>
  <c r="E30" s="1"/>
  <c r="D15"/>
  <c r="F14"/>
  <c r="F13"/>
  <c r="F12"/>
  <c r="F11"/>
  <c r="F10"/>
  <c r="F9"/>
  <c r="F8"/>
  <c r="F7"/>
  <c r="F6"/>
  <c r="F5"/>
  <c r="E17" i="19"/>
  <c r="E17" i="18"/>
  <c r="F50" i="19"/>
  <c r="E6" i="20"/>
  <c r="E5"/>
  <c r="F15" i="22" l="1"/>
  <c r="F28" s="1"/>
  <c r="G29" s="1"/>
  <c r="D28"/>
  <c r="F15" i="21"/>
  <c r="F30" s="1"/>
  <c r="G31" s="1"/>
  <c r="D30"/>
  <c r="D8" i="19"/>
  <c r="D7"/>
  <c r="F42" i="20" l="1"/>
  <c r="F36"/>
  <c r="F27"/>
  <c r="F26"/>
  <c r="F25"/>
  <c r="F24"/>
  <c r="F23"/>
  <c r="F22"/>
  <c r="F21"/>
  <c r="F20"/>
  <c r="F19"/>
  <c r="F18"/>
  <c r="F17"/>
  <c r="F16"/>
  <c r="E15"/>
  <c r="D15"/>
  <c r="D30" s="1"/>
  <c r="F14"/>
  <c r="F13"/>
  <c r="F12"/>
  <c r="F11"/>
  <c r="F10"/>
  <c r="F9"/>
  <c r="F8"/>
  <c r="F7"/>
  <c r="F6"/>
  <c r="F5"/>
  <c r="D6" i="19"/>
  <c r="E25"/>
  <c r="F25" s="1"/>
  <c r="E24"/>
  <c r="F24" s="1"/>
  <c r="F17"/>
  <c r="F43"/>
  <c r="F27"/>
  <c r="F26"/>
  <c r="F23"/>
  <c r="F22"/>
  <c r="F21"/>
  <c r="F20"/>
  <c r="F19"/>
  <c r="F18"/>
  <c r="F16"/>
  <c r="E15"/>
  <c r="F14"/>
  <c r="F13"/>
  <c r="F12"/>
  <c r="F11"/>
  <c r="F10"/>
  <c r="F9"/>
  <c r="F8"/>
  <c r="F7"/>
  <c r="F6"/>
  <c r="F5"/>
  <c r="I17" i="18"/>
  <c r="H17"/>
  <c r="F29"/>
  <c r="F17"/>
  <c r="D6"/>
  <c r="I12"/>
  <c r="E30" i="19" l="1"/>
  <c r="E30" i="20"/>
  <c r="F15"/>
  <c r="F30" s="1"/>
  <c r="G31" s="1"/>
  <c r="D15" i="19"/>
  <c r="F50" i="18"/>
  <c r="F43"/>
  <c r="F28"/>
  <c r="F27"/>
  <c r="F26"/>
  <c r="F25"/>
  <c r="F24"/>
  <c r="F23"/>
  <c r="F22"/>
  <c r="F21"/>
  <c r="F20"/>
  <c r="F18"/>
  <c r="F16"/>
  <c r="E15"/>
  <c r="E30" s="1"/>
  <c r="D15"/>
  <c r="F14"/>
  <c r="F13"/>
  <c r="F12"/>
  <c r="F11"/>
  <c r="F10"/>
  <c r="F9"/>
  <c r="F8"/>
  <c r="F7"/>
  <c r="F6"/>
  <c r="F5"/>
  <c r="F45" i="2"/>
  <c r="F47" i="16"/>
  <c r="E17"/>
  <c r="D30" i="19" l="1"/>
  <c r="F15"/>
  <c r="F30" s="1"/>
  <c r="G31" s="1"/>
  <c r="F15" i="18"/>
  <c r="F30" s="1"/>
  <c r="G31" s="1"/>
  <c r="D30"/>
  <c r="I31" s="1"/>
  <c r="F42" i="17"/>
  <c r="F14"/>
  <c r="F13"/>
  <c r="F12"/>
  <c r="F11"/>
  <c r="F10"/>
  <c r="F9"/>
  <c r="F8"/>
  <c r="F7"/>
  <c r="F6"/>
  <c r="F5"/>
  <c r="F48" l="1"/>
  <c r="F27"/>
  <c r="F26"/>
  <c r="F25"/>
  <c r="F24"/>
  <c r="F23"/>
  <c r="F22"/>
  <c r="F21"/>
  <c r="F20"/>
  <c r="F19"/>
  <c r="F18"/>
  <c r="F17"/>
  <c r="F16"/>
  <c r="E15"/>
  <c r="E29" s="1"/>
  <c r="D15"/>
  <c r="F36" i="16"/>
  <c r="D5"/>
  <c r="F15" i="17" l="1"/>
  <c r="F29" s="1"/>
  <c r="G30" s="1"/>
  <c r="D29"/>
  <c r="I30" s="1"/>
  <c r="Z11" i="1"/>
  <c r="AA11" s="1"/>
  <c r="Z10"/>
  <c r="AA10" s="1"/>
  <c r="F42" i="16"/>
  <c r="F27"/>
  <c r="F26"/>
  <c r="F25"/>
  <c r="F24"/>
  <c r="F23"/>
  <c r="F22"/>
  <c r="F21"/>
  <c r="F20"/>
  <c r="F19"/>
  <c r="F18"/>
  <c r="F17"/>
  <c r="F16"/>
  <c r="E15"/>
  <c r="E29" s="1"/>
  <c r="D15"/>
  <c r="D29" s="1"/>
  <c r="I30" s="1"/>
  <c r="F14"/>
  <c r="F13"/>
  <c r="F12"/>
  <c r="F11"/>
  <c r="F10"/>
  <c r="F9"/>
  <c r="F8"/>
  <c r="F7"/>
  <c r="F6"/>
  <c r="F5"/>
  <c r="F27" i="5"/>
  <c r="F26"/>
  <c r="F25"/>
  <c r="F24"/>
  <c r="F23"/>
  <c r="F22"/>
  <c r="F21"/>
  <c r="F20"/>
  <c r="F19"/>
  <c r="F18"/>
  <c r="F17"/>
  <c r="F16"/>
  <c r="F15"/>
  <c r="F13"/>
  <c r="F12"/>
  <c r="F11"/>
  <c r="F10"/>
  <c r="F9"/>
  <c r="F8"/>
  <c r="F7"/>
  <c r="F6"/>
  <c r="F5"/>
  <c r="F4"/>
  <c r="F27" i="2"/>
  <c r="F26"/>
  <c r="F25"/>
  <c r="F24"/>
  <c r="F15" i="16" l="1"/>
  <c r="F29" s="1"/>
  <c r="G30" s="1"/>
  <c r="F20" i="2"/>
  <c r="F21"/>
  <c r="F22"/>
  <c r="F19"/>
  <c r="F18"/>
  <c r="F17"/>
  <c r="F16"/>
  <c r="F15"/>
  <c r="D13"/>
  <c r="I14" s="1"/>
  <c r="E13"/>
  <c r="F4"/>
  <c r="F5"/>
  <c r="F6"/>
  <c r="F7"/>
  <c r="F8"/>
  <c r="F9"/>
  <c r="F10"/>
  <c r="F11"/>
  <c r="F12"/>
  <c r="AA6" i="1"/>
  <c r="Z6"/>
  <c r="F34" i="5"/>
  <c r="F40"/>
  <c r="F13" i="2" l="1"/>
  <c r="F28" s="1"/>
  <c r="F30" s="1"/>
  <c r="F5" i="15"/>
  <c r="F6"/>
  <c r="F7"/>
  <c r="F8"/>
  <c r="F9"/>
  <c r="F10"/>
  <c r="F11"/>
  <c r="F12"/>
  <c r="F13"/>
  <c r="F46"/>
  <c r="F27"/>
  <c r="F26"/>
  <c r="F25"/>
  <c r="F24"/>
  <c r="F23"/>
  <c r="F22"/>
  <c r="F21"/>
  <c r="F20"/>
  <c r="F19"/>
  <c r="F18"/>
  <c r="F17"/>
  <c r="F16"/>
  <c r="E15"/>
  <c r="E28" s="1"/>
  <c r="D15"/>
  <c r="D28" s="1"/>
  <c r="F15" l="1"/>
  <c r="F28"/>
  <c r="F30" s="1"/>
  <c r="E74" i="4" l="1"/>
  <c r="D74"/>
  <c r="C74"/>
  <c r="E70" l="1"/>
  <c r="D70"/>
  <c r="C70"/>
  <c r="E14" i="5"/>
  <c r="E28" s="1"/>
  <c r="D14"/>
  <c r="D28" s="1"/>
  <c r="I29" s="1"/>
  <c r="F14" l="1"/>
  <c r="F28" s="1"/>
  <c r="G29" s="1"/>
  <c r="D66" i="4" l="1"/>
  <c r="C66"/>
  <c r="E66"/>
  <c r="D7" l="1"/>
  <c r="C7"/>
  <c r="E6"/>
  <c r="E7" s="1"/>
</calcChain>
</file>

<file path=xl/sharedStrings.xml><?xml version="1.0" encoding="utf-8"?>
<sst xmlns="http://schemas.openxmlformats.org/spreadsheetml/2006/main" count="858" uniqueCount="155">
  <si>
    <t>LMECTCS</t>
  </si>
  <si>
    <t>MONTHLY COLLECTION DETAILS FOR THE PERIOD 1.4.2013TO 31.03.2014</t>
  </si>
  <si>
    <t>SL</t>
  </si>
  <si>
    <t>EL</t>
  </si>
  <si>
    <t>EDL</t>
  </si>
  <si>
    <t>CL</t>
  </si>
  <si>
    <t>dueto</t>
  </si>
  <si>
    <t>HL</t>
  </si>
  <si>
    <t>Loan</t>
  </si>
  <si>
    <t>Principal</t>
  </si>
  <si>
    <t>Interest</t>
  </si>
  <si>
    <t>SUNDRY CR</t>
  </si>
  <si>
    <t>Total</t>
  </si>
  <si>
    <t>Due To lmw</t>
  </si>
  <si>
    <t>JL Int</t>
  </si>
  <si>
    <t>JL SUNDRY CR</t>
  </si>
  <si>
    <t>Thrift</t>
  </si>
  <si>
    <t xml:space="preserve">lmw td </t>
  </si>
  <si>
    <t>RD</t>
  </si>
  <si>
    <t>RD SUNDRY CR</t>
  </si>
  <si>
    <t xml:space="preserve"> SUNDRY CR Hl</t>
  </si>
  <si>
    <t>A/c</t>
  </si>
  <si>
    <t>ch amount</t>
  </si>
  <si>
    <t>Staff</t>
  </si>
  <si>
    <t>Worker</t>
  </si>
  <si>
    <t>total</t>
  </si>
  <si>
    <t>Lakshmi Machine Works Employees Cooperative Thrift and Credit Society Ltd No CC 2243</t>
  </si>
  <si>
    <t>Month &amp; Year</t>
  </si>
  <si>
    <t>S.No</t>
  </si>
  <si>
    <t>M. No</t>
  </si>
  <si>
    <t>Name</t>
  </si>
  <si>
    <t>T.No</t>
  </si>
  <si>
    <t>Amount</t>
  </si>
  <si>
    <t>SLI</t>
  </si>
  <si>
    <t>ELI</t>
  </si>
  <si>
    <t>EDLI</t>
  </si>
  <si>
    <t>CLI</t>
  </si>
  <si>
    <t>HLI</t>
  </si>
  <si>
    <t xml:space="preserve"> (JL) </t>
  </si>
  <si>
    <t>JLI</t>
  </si>
  <si>
    <t>jl int</t>
  </si>
  <si>
    <t>SUN CR</t>
  </si>
  <si>
    <t>TOTAL</t>
  </si>
  <si>
    <t xml:space="preserve">LOAN </t>
  </si>
  <si>
    <t>Thrift Deposit</t>
  </si>
  <si>
    <t>Particulr</t>
  </si>
  <si>
    <t>Dueto</t>
  </si>
  <si>
    <t>A/C SETTEL</t>
  </si>
  <si>
    <t>AS PER RT</t>
  </si>
  <si>
    <t>CH AMOUNT</t>
  </si>
  <si>
    <t>TD</t>
  </si>
  <si>
    <t>LIC</t>
  </si>
  <si>
    <t>S.NO</t>
  </si>
  <si>
    <t>T.NO</t>
  </si>
  <si>
    <t>NAME</t>
  </si>
  <si>
    <t>M.NO</t>
  </si>
  <si>
    <t>AMOUNT</t>
  </si>
  <si>
    <t xml:space="preserve"> JEWAL LOAN SUNDRY CR</t>
  </si>
  <si>
    <t>HOUSING LOAN SUNDRY CR</t>
  </si>
  <si>
    <t xml:space="preserve"> SUNDRY CR HL</t>
  </si>
  <si>
    <t>Rt no</t>
  </si>
  <si>
    <t>Date</t>
  </si>
  <si>
    <t>Dueby</t>
  </si>
  <si>
    <t xml:space="preserve">  lmw</t>
  </si>
  <si>
    <t>LMW</t>
  </si>
  <si>
    <t>Particular</t>
  </si>
  <si>
    <t xml:space="preserve">AS PER RT </t>
  </si>
  <si>
    <t>MARCH - 2015 COLLECTION DETAILS (LMW COMPANY CHEQUE)</t>
  </si>
  <si>
    <t>TD SUNDRY CR</t>
  </si>
  <si>
    <t>SANJEEVIKUMAR</t>
  </si>
  <si>
    <t>RANGANATHAN</t>
  </si>
  <si>
    <t>N RAJENDARAN</t>
  </si>
  <si>
    <t>MAY -2015 COLLECTION DETAILS (LMW COMPANY)</t>
  </si>
  <si>
    <t>2015-2016 Account Closed Details (LMW COMPANY)</t>
  </si>
  <si>
    <t>APRIL-2015COLLECTION DETAILS (LMW COMPANY)</t>
  </si>
  <si>
    <t>SHARE CAPITAL</t>
  </si>
  <si>
    <t>Thrift Deposit Su.Cr</t>
  </si>
  <si>
    <t>Sundary cr</t>
  </si>
  <si>
    <t>JL INT</t>
  </si>
  <si>
    <t xml:space="preserve"> TD  SUNDRY CR</t>
  </si>
  <si>
    <t>June -2015 COLLECTION DETAILS (LMW COMPANY)</t>
  </si>
  <si>
    <t xml:space="preserve"> june</t>
  </si>
  <si>
    <t>Krishnamoorthy</t>
  </si>
  <si>
    <t>Account settel</t>
  </si>
  <si>
    <t>Share</t>
  </si>
  <si>
    <t>July -2015 COLLECTION DETAILS (LMW COMPANY)</t>
  </si>
  <si>
    <t>RAJENDRAN A</t>
  </si>
  <si>
    <t>B. VELRAJ</t>
  </si>
  <si>
    <t>TD  Insurance</t>
  </si>
  <si>
    <t>D  VENKATESH</t>
  </si>
  <si>
    <t>R  SIVAKUMAR</t>
  </si>
  <si>
    <t>S  VELLINGIRI</t>
  </si>
  <si>
    <t>N  JAYAPRAKASH</t>
  </si>
  <si>
    <t>K  VENKATESH KANNAN</t>
  </si>
  <si>
    <t>M  KANNNAN</t>
  </si>
  <si>
    <t>M  SATHISH KUMAR</t>
  </si>
  <si>
    <t>P ASHOKKUMAR</t>
  </si>
  <si>
    <t>R  KARTHIKEYAN</t>
  </si>
  <si>
    <t>M.ARUNKUMAR</t>
  </si>
  <si>
    <t>T.ABRAHAMJAGASEELAN</t>
  </si>
  <si>
    <t>DUETO MEMBER INSURANCE</t>
  </si>
  <si>
    <t>JL pri</t>
  </si>
  <si>
    <t>AUG -2015 COLLECTION DETAILS (LMW COMPANY)</t>
  </si>
  <si>
    <t>SARAVANAKUMAR R</t>
  </si>
  <si>
    <t>M RAJESH</t>
  </si>
  <si>
    <t>P. BALASUNDARAN</t>
  </si>
  <si>
    <t>K Saravanan</t>
  </si>
  <si>
    <t>Nadumaran</t>
  </si>
  <si>
    <t>Rajamani</t>
  </si>
  <si>
    <t>SEP -2015 COLLECTION DETAILS (LMW COMPANY)</t>
  </si>
  <si>
    <t>LMW S.DR</t>
  </si>
  <si>
    <t>GUNASEKARAN  R</t>
  </si>
  <si>
    <t>DURAIYAN R</t>
  </si>
  <si>
    <t xml:space="preserve">LMW S, DR. </t>
  </si>
  <si>
    <t>KANNAPPAN R</t>
  </si>
  <si>
    <t>OCT -2015 COLLECTION DETAILS (LMW COMPANY)</t>
  </si>
  <si>
    <t>RAMESHKUMAR  D</t>
  </si>
  <si>
    <t>BALASUBRAMANIAN  K</t>
  </si>
  <si>
    <t>GR MOHAN</t>
  </si>
  <si>
    <t>MANIKANDAHAVASAGAM</t>
  </si>
  <si>
    <t>NOV -2015 COLLECTION DETAILS (LMW COMPANY)</t>
  </si>
  <si>
    <t>SUNDRY CR Hl</t>
  </si>
  <si>
    <t>JEWAL LOAN</t>
  </si>
  <si>
    <t>DEC -2015 COLLECTION DETAILS (LMW COMPANY)</t>
  </si>
  <si>
    <t>L.NO</t>
  </si>
  <si>
    <t>SELVARAJAN P</t>
  </si>
  <si>
    <t>SOMASUNDARAM M</t>
  </si>
  <si>
    <t>DEIVASIGAMANI B</t>
  </si>
  <si>
    <t>LOGANATHAN M</t>
  </si>
  <si>
    <t>VELUMANI B</t>
  </si>
  <si>
    <t>RAJA L</t>
  </si>
  <si>
    <t>SENTHILKUMAR R</t>
  </si>
  <si>
    <t>DEVARAJAN C</t>
  </si>
  <si>
    <t>BALASUNDARAM P</t>
  </si>
  <si>
    <t>K SELVARAJU</t>
  </si>
  <si>
    <t>SWAMINATHAN L</t>
  </si>
  <si>
    <t>LOGANATHAN P</t>
  </si>
  <si>
    <t>K BALAKRISHNAN</t>
  </si>
  <si>
    <t>RAJENDRAN P</t>
  </si>
  <si>
    <t>NANDAGOPAL K</t>
  </si>
  <si>
    <t>DHINAKARAN K</t>
  </si>
  <si>
    <t>MAHENDRAN R</t>
  </si>
  <si>
    <t>R. THIRUMOORTHY</t>
  </si>
  <si>
    <t>BALADHANDAPANI  K</t>
  </si>
  <si>
    <t>Jan -2016 COLLECTION DETAILS (LMW COMPANY)</t>
  </si>
  <si>
    <t>Lakshmi Machine Works Employees                                                     Cooperative Thrift and Credit Society Ltd No CC 2243</t>
  </si>
  <si>
    <t>Jewal Loan Principal Jan-2016</t>
  </si>
  <si>
    <t>Karthikeyan</t>
  </si>
  <si>
    <t>BASKAR  S</t>
  </si>
  <si>
    <t>GUNASKARAN   V</t>
  </si>
  <si>
    <t>FEB -2016 COLLECTION DETAILS (LMW COMPANY)</t>
  </si>
  <si>
    <t xml:space="preserve"> SUNDRY CR</t>
  </si>
  <si>
    <t>JL</t>
  </si>
  <si>
    <t>Vijayakrishan</t>
  </si>
  <si>
    <t>SIVASANKAR P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</si>
</sst>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[$-1010409]General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color rgb="FFFF0000"/>
      <name val="Times New Roman"/>
      <family val="1"/>
    </font>
    <font>
      <b/>
      <sz val="11"/>
      <color rgb="FFFF0000"/>
      <name val="Arial"/>
      <family val="2"/>
    </font>
    <font>
      <sz val="11"/>
      <name val="Book Antiqua"/>
      <family val="1"/>
    </font>
    <font>
      <sz val="11"/>
      <color indexed="8"/>
      <name val="Calibri"/>
      <family val="2"/>
    </font>
    <font>
      <sz val="16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name val="Book Antiqua"/>
      <family val="1"/>
    </font>
    <font>
      <sz val="9"/>
      <name val="Book Antiqua"/>
      <family val="1"/>
    </font>
    <font>
      <sz val="14"/>
      <color indexed="8"/>
      <name val="Calibri"/>
      <family val="2"/>
    </font>
    <font>
      <sz val="8"/>
      <name val="Times New Roman"/>
      <family val="1"/>
    </font>
    <font>
      <sz val="11"/>
      <color rgb="FFFF0000"/>
      <name val="Book Antiqua"/>
      <family val="1"/>
    </font>
    <font>
      <sz val="9"/>
      <name val="Arial"/>
      <family val="2"/>
    </font>
    <font>
      <sz val="10"/>
      <color rgb="FFFF0000"/>
      <name val="Book Antiqua"/>
      <family val="1"/>
    </font>
    <font>
      <sz val="9"/>
      <color rgb="FFFF0000"/>
      <name val="Book Antiqua"/>
      <family val="1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Book Antiqua"/>
      <family val="1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9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>
      <alignment vertical="center"/>
    </xf>
  </cellStyleXfs>
  <cellXfs count="233">
    <xf numFmtId="0" fontId="0" fillId="0" borderId="0" xfId="0"/>
    <xf numFmtId="0" fontId="5" fillId="0" borderId="0" xfId="2" applyFont="1"/>
    <xf numFmtId="0" fontId="6" fillId="0" borderId="2" xfId="2" applyFont="1" applyBorder="1" applyAlignment="1">
      <alignment horizontal="center"/>
    </xf>
    <xf numFmtId="2" fontId="6" fillId="0" borderId="2" xfId="2" applyNumberFormat="1" applyFont="1" applyBorder="1" applyAlignment="1">
      <alignment horizontal="center"/>
    </xf>
    <xf numFmtId="2" fontId="7" fillId="0" borderId="2" xfId="2" applyNumberFormat="1" applyFont="1" applyBorder="1"/>
    <xf numFmtId="0" fontId="5" fillId="0" borderId="2" xfId="2" applyFont="1" applyBorder="1"/>
    <xf numFmtId="0" fontId="7" fillId="0" borderId="2" xfId="2" applyFont="1" applyBorder="1" applyAlignment="1">
      <alignment horizontal="center" vertical="center" wrapText="1"/>
    </xf>
    <xf numFmtId="2" fontId="7" fillId="0" borderId="2" xfId="2" applyNumberFormat="1" applyFont="1" applyBorder="1" applyAlignment="1">
      <alignment horizontal="center" vertical="center" wrapText="1"/>
    </xf>
    <xf numFmtId="2" fontId="6" fillId="0" borderId="2" xfId="2" applyNumberFormat="1" applyFont="1" applyBorder="1" applyAlignment="1">
      <alignment horizontal="center" vertical="center"/>
    </xf>
    <xf numFmtId="0" fontId="5" fillId="0" borderId="2" xfId="2" applyFont="1" applyBorder="1" applyAlignment="1">
      <alignment horizontal="center" vertical="center" wrapText="1"/>
    </xf>
    <xf numFmtId="0" fontId="5" fillId="0" borderId="0" xfId="2" applyFont="1" applyAlignment="1">
      <alignment horizontal="center" vertical="center" wrapText="1"/>
    </xf>
    <xf numFmtId="17" fontId="7" fillId="0" borderId="2" xfId="2" applyNumberFormat="1" applyFont="1" applyBorder="1"/>
    <xf numFmtId="0" fontId="7" fillId="0" borderId="2" xfId="2" applyFont="1" applyBorder="1"/>
    <xf numFmtId="39" fontId="1" fillId="0" borderId="2" xfId="1" applyNumberFormat="1" applyFont="1" applyBorder="1"/>
    <xf numFmtId="39" fontId="7" fillId="0" borderId="2" xfId="1" applyNumberFormat="1" applyFont="1" applyBorder="1" applyAlignment="1">
      <alignment horizontal="center" vertical="center" wrapText="1"/>
    </xf>
    <xf numFmtId="39" fontId="6" fillId="0" borderId="2" xfId="1" applyNumberFormat="1" applyFont="1" applyBorder="1" applyAlignment="1">
      <alignment horizontal="center" vertical="center"/>
    </xf>
    <xf numFmtId="39" fontId="0" fillId="0" borderId="2" xfId="1" applyNumberFormat="1" applyFont="1" applyBorder="1"/>
    <xf numFmtId="0" fontId="8" fillId="0" borderId="2" xfId="2" applyFont="1" applyBorder="1" applyAlignment="1">
      <alignment horizontal="center" vertical="center" wrapText="1"/>
    </xf>
    <xf numFmtId="39" fontId="8" fillId="0" borderId="2" xfId="1" applyNumberFormat="1" applyFont="1" applyBorder="1" applyAlignment="1">
      <alignment horizontal="center" vertical="center" wrapText="1"/>
    </xf>
    <xf numFmtId="39" fontId="7" fillId="0" borderId="2" xfId="1" applyNumberFormat="1" applyFont="1" applyBorder="1"/>
    <xf numFmtId="39" fontId="1" fillId="0" borderId="2" xfId="0" applyNumberFormat="1" applyFont="1" applyBorder="1"/>
    <xf numFmtId="0" fontId="9" fillId="0" borderId="0" xfId="2" applyFont="1" applyAlignment="1">
      <alignment horizontal="center" vertical="center" wrapText="1"/>
    </xf>
    <xf numFmtId="0" fontId="1" fillId="0" borderId="2" xfId="0" applyFont="1" applyBorder="1"/>
    <xf numFmtId="0" fontId="1" fillId="0" borderId="0" xfId="0" applyFont="1"/>
    <xf numFmtId="0" fontId="0" fillId="0" borderId="2" xfId="0" applyBorder="1"/>
    <xf numFmtId="39" fontId="10" fillId="0" borderId="2" xfId="1" applyNumberFormat="1" applyFont="1" applyFill="1" applyBorder="1" applyAlignment="1">
      <alignment vertical="center"/>
    </xf>
    <xf numFmtId="39" fontId="1" fillId="0" borderId="0" xfId="0" applyNumberFormat="1" applyFont="1"/>
    <xf numFmtId="39" fontId="1" fillId="0" borderId="3" xfId="1" applyNumberFormat="1" applyFont="1" applyBorder="1"/>
    <xf numFmtId="39" fontId="1" fillId="0" borderId="0" xfId="1" applyNumberFormat="1" applyFont="1" applyBorder="1"/>
    <xf numFmtId="0" fontId="6" fillId="0" borderId="2" xfId="2" applyFont="1" applyBorder="1" applyAlignment="1">
      <alignment horizontal="center"/>
    </xf>
    <xf numFmtId="0" fontId="10" fillId="0" borderId="2" xfId="0" applyFont="1" applyBorder="1" applyAlignment="1">
      <alignment vertical="center"/>
    </xf>
    <xf numFmtId="39" fontId="7" fillId="0" borderId="0" xfId="1" applyNumberFormat="1" applyFont="1" applyBorder="1" applyAlignment="1">
      <alignment horizontal="center" vertical="center" wrapText="1"/>
    </xf>
    <xf numFmtId="0" fontId="3" fillId="0" borderId="0" xfId="2"/>
    <xf numFmtId="0" fontId="3" fillId="0" borderId="0" xfId="2" applyAlignment="1">
      <alignment horizontal="center" vertical="center" wrapText="1"/>
    </xf>
    <xf numFmtId="17" fontId="3" fillId="0" borderId="2" xfId="2" applyNumberFormat="1" applyBorder="1" applyAlignment="1">
      <alignment horizontal="center" vertical="center" wrapText="1"/>
    </xf>
    <xf numFmtId="0" fontId="7" fillId="0" borderId="2" xfId="2" applyFont="1" applyBorder="1" applyAlignment="1">
      <alignment horizontal="left" vertical="center" wrapText="1"/>
    </xf>
    <xf numFmtId="0" fontId="7" fillId="0" borderId="2" xfId="2" applyFont="1" applyBorder="1" applyAlignment="1">
      <alignment horizontal="left" vertical="top" wrapText="1"/>
    </xf>
    <xf numFmtId="0" fontId="13" fillId="0" borderId="2" xfId="2" applyFont="1" applyBorder="1"/>
    <xf numFmtId="2" fontId="0" fillId="0" borderId="0" xfId="0" applyNumberFormat="1"/>
    <xf numFmtId="0" fontId="12" fillId="0" borderId="0" xfId="2" applyFont="1" applyAlignment="1"/>
    <xf numFmtId="0" fontId="0" fillId="0" borderId="2" xfId="0" applyBorder="1" applyAlignment="1">
      <alignment vertical="center"/>
    </xf>
    <xf numFmtId="0" fontId="15" fillId="0" borderId="2" xfId="0" applyFont="1" applyBorder="1" applyAlignment="1">
      <alignment horizontal="center" vertical="center"/>
    </xf>
    <xf numFmtId="2" fontId="15" fillId="0" borderId="2" xfId="0" applyNumberFormat="1" applyFont="1" applyBorder="1" applyAlignment="1">
      <alignment horizontal="center" vertical="center"/>
    </xf>
    <xf numFmtId="0" fontId="15" fillId="0" borderId="0" xfId="0" applyFont="1"/>
    <xf numFmtId="0" fontId="15" fillId="0" borderId="2" xfId="0" applyFont="1" applyBorder="1"/>
    <xf numFmtId="2" fontId="15" fillId="0" borderId="2" xfId="0" applyNumberFormat="1" applyFont="1" applyBorder="1"/>
    <xf numFmtId="0" fontId="16" fillId="0" borderId="2" xfId="0" applyFont="1" applyBorder="1"/>
    <xf numFmtId="0" fontId="16" fillId="0" borderId="2" xfId="0" applyFont="1" applyBorder="1" applyAlignment="1">
      <alignment horizontal="center" vertical="center"/>
    </xf>
    <xf numFmtId="0" fontId="2" fillId="0" borderId="0" xfId="0" applyFont="1"/>
    <xf numFmtId="2" fontId="6" fillId="0" borderId="2" xfId="2" applyNumberFormat="1" applyFont="1" applyBorder="1" applyAlignment="1">
      <alignment horizontal="center"/>
    </xf>
    <xf numFmtId="2" fontId="15" fillId="0" borderId="2" xfId="0" applyNumberFormat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2" fontId="16" fillId="0" borderId="2" xfId="0" applyNumberFormat="1" applyFont="1" applyBorder="1" applyAlignment="1">
      <alignment horizontal="right" vertical="center"/>
    </xf>
    <xf numFmtId="0" fontId="16" fillId="0" borderId="2" xfId="0" applyFont="1" applyBorder="1" applyAlignment="1">
      <alignment horizontal="left" vertical="center"/>
    </xf>
    <xf numFmtId="0" fontId="15" fillId="0" borderId="2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2" fontId="10" fillId="0" borderId="0" xfId="0" applyNumberFormat="1" applyFont="1" applyBorder="1" applyAlignment="1">
      <alignment vertical="center"/>
    </xf>
    <xf numFmtId="0" fontId="17" fillId="0" borderId="2" xfId="5" applyFont="1" applyFill="1" applyBorder="1" applyAlignment="1">
      <alignment horizontal="center" vertical="center"/>
    </xf>
    <xf numFmtId="0" fontId="18" fillId="0" borderId="2" xfId="5" applyFont="1" applyFill="1" applyBorder="1" applyAlignment="1">
      <alignment vertical="center"/>
    </xf>
    <xf numFmtId="0" fontId="10" fillId="0" borderId="2" xfId="5" applyFont="1" applyFill="1" applyBorder="1" applyAlignment="1">
      <alignment horizontal="center" vertical="center"/>
    </xf>
    <xf numFmtId="2" fontId="10" fillId="0" borderId="2" xfId="5" applyNumberFormat="1" applyFont="1" applyFill="1" applyBorder="1" applyAlignment="1">
      <alignment vertical="center"/>
    </xf>
    <xf numFmtId="2" fontId="10" fillId="0" borderId="0" xfId="5" applyNumberFormat="1" applyFont="1" applyFill="1" applyBorder="1" applyAlignment="1">
      <alignment vertical="center"/>
    </xf>
    <xf numFmtId="1" fontId="10" fillId="0" borderId="2" xfId="5" applyNumberFormat="1" applyFont="1" applyFill="1" applyBorder="1" applyAlignment="1">
      <alignment vertical="center"/>
    </xf>
    <xf numFmtId="0" fontId="0" fillId="0" borderId="0" xfId="0" applyFill="1"/>
    <xf numFmtId="2" fontId="0" fillId="0" borderId="2" xfId="0" applyNumberFormat="1" applyBorder="1"/>
    <xf numFmtId="0" fontId="2" fillId="0" borderId="2" xfId="0" applyFont="1" applyBorder="1"/>
    <xf numFmtId="0" fontId="2" fillId="0" borderId="2" xfId="0" applyFont="1" applyFill="1" applyBorder="1" applyAlignment="1">
      <alignment horizontal="center"/>
    </xf>
    <xf numFmtId="39" fontId="10" fillId="0" borderId="2" xfId="1" applyNumberFormat="1" applyFont="1" applyBorder="1" applyAlignment="1">
      <alignment horizontal="right" vertical="center" wrapText="1"/>
    </xf>
    <xf numFmtId="2" fontId="10" fillId="0" borderId="2" xfId="0" applyNumberFormat="1" applyFont="1" applyBorder="1" applyAlignment="1">
      <alignment vertical="center"/>
    </xf>
    <xf numFmtId="2" fontId="16" fillId="0" borderId="2" xfId="0" applyNumberFormat="1" applyFont="1" applyBorder="1" applyAlignment="1">
      <alignment horizontal="center" vertical="center"/>
    </xf>
    <xf numFmtId="0" fontId="13" fillId="0" borderId="2" xfId="2" applyFont="1" applyBorder="1" applyAlignment="1">
      <alignment horizontal="center"/>
    </xf>
    <xf numFmtId="2" fontId="15" fillId="0" borderId="0" xfId="0" applyNumberFormat="1" applyFont="1" applyAlignment="1">
      <alignment horizontal="right" vertical="center"/>
    </xf>
    <xf numFmtId="0" fontId="19" fillId="0" borderId="0" xfId="0" applyFont="1" applyBorder="1"/>
    <xf numFmtId="0" fontId="15" fillId="0" borderId="0" xfId="0" applyFont="1" applyBorder="1" applyAlignment="1">
      <alignment horizontal="right" vertical="center"/>
    </xf>
    <xf numFmtId="14" fontId="0" fillId="0" borderId="2" xfId="0" applyNumberFormat="1" applyBorder="1"/>
    <xf numFmtId="17" fontId="0" fillId="0" borderId="2" xfId="0" applyNumberFormat="1" applyBorder="1"/>
    <xf numFmtId="0" fontId="15" fillId="0" borderId="2" xfId="0" applyFont="1" applyBorder="1" applyAlignment="1">
      <alignment horizontal="left" vertical="center" wrapText="1"/>
    </xf>
    <xf numFmtId="0" fontId="20" fillId="0" borderId="2" xfId="5" applyFont="1" applyBorder="1"/>
    <xf numFmtId="1" fontId="17" fillId="0" borderId="2" xfId="0" applyNumberFormat="1" applyFont="1" applyFill="1" applyBorder="1" applyAlignment="1">
      <alignment vertical="center"/>
    </xf>
    <xf numFmtId="0" fontId="10" fillId="0" borderId="2" xfId="5" applyFont="1" applyFill="1" applyBorder="1" applyAlignment="1">
      <alignment vertical="center"/>
    </xf>
    <xf numFmtId="0" fontId="21" fillId="0" borderId="2" xfId="5" applyFont="1" applyFill="1" applyBorder="1" applyAlignment="1">
      <alignment vertical="center"/>
    </xf>
    <xf numFmtId="1" fontId="10" fillId="0" borderId="2" xfId="5" applyNumberFormat="1" applyFont="1" applyFill="1" applyBorder="1" applyAlignment="1">
      <alignment horizontal="right" vertical="center"/>
    </xf>
    <xf numFmtId="0" fontId="7" fillId="0" borderId="2" xfId="5" applyFont="1" applyBorder="1" applyAlignment="1">
      <alignment horizontal="center"/>
    </xf>
    <xf numFmtId="0" fontId="15" fillId="0" borderId="2" xfId="0" applyFont="1" applyBorder="1" applyAlignment="1">
      <alignment horizontal="center" vertical="center"/>
    </xf>
    <xf numFmtId="0" fontId="3" fillId="0" borderId="2" xfId="2" applyBorder="1" applyAlignment="1">
      <alignment horizontal="center" vertical="center" wrapText="1"/>
    </xf>
    <xf numFmtId="0" fontId="0" fillId="0" borderId="2" xfId="0" applyFill="1" applyBorder="1"/>
    <xf numFmtId="3" fontId="0" fillId="0" borderId="2" xfId="0" applyNumberFormat="1" applyBorder="1" applyAlignment="1">
      <alignment wrapText="1"/>
    </xf>
    <xf numFmtId="0" fontId="15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6" fillId="0" borderId="2" xfId="0" applyFont="1" applyFill="1" applyBorder="1" applyAlignment="1">
      <alignment horizontal="center"/>
    </xf>
    <xf numFmtId="0" fontId="3" fillId="0" borderId="2" xfId="5" applyFont="1" applyFill="1" applyBorder="1" applyAlignment="1">
      <alignment horizontal="center" vertical="center"/>
    </xf>
    <xf numFmtId="0" fontId="22" fillId="0" borderId="2" xfId="5" applyFont="1" applyFill="1" applyBorder="1" applyAlignment="1">
      <alignment vertical="center"/>
    </xf>
    <xf numFmtId="0" fontId="5" fillId="0" borderId="2" xfId="5" applyFont="1" applyFill="1" applyBorder="1" applyAlignment="1">
      <alignment horizontal="center" vertical="center"/>
    </xf>
    <xf numFmtId="2" fontId="5" fillId="0" borderId="2" xfId="5" applyNumberFormat="1" applyFont="1" applyFill="1" applyBorder="1" applyAlignment="1">
      <alignment vertical="center"/>
    </xf>
    <xf numFmtId="1" fontId="5" fillId="0" borderId="2" xfId="5" applyNumberFormat="1" applyFont="1" applyFill="1" applyBorder="1" applyAlignment="1">
      <alignment vertical="center"/>
    </xf>
    <xf numFmtId="0" fontId="15" fillId="0" borderId="2" xfId="0" applyFont="1" applyBorder="1" applyAlignment="1">
      <alignment horizontal="center" vertical="center"/>
    </xf>
    <xf numFmtId="2" fontId="16" fillId="0" borderId="2" xfId="0" applyNumberFormat="1" applyFont="1" applyBorder="1"/>
    <xf numFmtId="0" fontId="18" fillId="0" borderId="2" xfId="5" applyFont="1" applyFill="1" applyBorder="1" applyAlignment="1">
      <alignment horizontal="left" vertical="center"/>
    </xf>
    <xf numFmtId="0" fontId="14" fillId="0" borderId="0" xfId="2" applyFont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/>
    </xf>
    <xf numFmtId="0" fontId="3" fillId="0" borderId="2" xfId="5" applyBorder="1" applyAlignment="1">
      <alignment horizontal="center" vertical="center"/>
    </xf>
    <xf numFmtId="0" fontId="3" fillId="0" borderId="2" xfId="5" applyBorder="1" applyAlignment="1">
      <alignment vertical="center"/>
    </xf>
    <xf numFmtId="0" fontId="14" fillId="0" borderId="0" xfId="2" applyFont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14" fillId="0" borderId="0" xfId="2" applyFont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vertical="center"/>
    </xf>
    <xf numFmtId="1" fontId="15" fillId="0" borderId="2" xfId="0" applyNumberFormat="1" applyFont="1" applyBorder="1"/>
    <xf numFmtId="0" fontId="14" fillId="0" borderId="0" xfId="2" applyFont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0" fontId="23" fillId="0" borderId="2" xfId="5" applyFont="1" applyFill="1" applyBorder="1" applyAlignment="1">
      <alignment horizontal="center" vertical="center"/>
    </xf>
    <xf numFmtId="0" fontId="24" fillId="0" borderId="2" xfId="5" applyFont="1" applyFill="1" applyBorder="1" applyAlignment="1">
      <alignment horizontal="left" vertical="center"/>
    </xf>
    <xf numFmtId="0" fontId="14" fillId="0" borderId="0" xfId="2" applyFont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0" fontId="15" fillId="0" borderId="0" xfId="0" applyFont="1" applyBorder="1"/>
    <xf numFmtId="2" fontId="15" fillId="0" borderId="0" xfId="0" applyNumberFormat="1" applyFont="1" applyBorder="1" applyAlignment="1">
      <alignment horizontal="right" vertical="center"/>
    </xf>
    <xf numFmtId="0" fontId="14" fillId="0" borderId="0" xfId="2" applyFont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0" fontId="14" fillId="0" borderId="0" xfId="2" applyFont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1" fontId="16" fillId="0" borderId="2" xfId="0" applyNumberFormat="1" applyFont="1" applyBorder="1"/>
    <xf numFmtId="0" fontId="16" fillId="0" borderId="4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2" fontId="10" fillId="0" borderId="4" xfId="0" applyNumberFormat="1" applyFont="1" applyBorder="1" applyAlignment="1">
      <alignment vertical="center"/>
    </xf>
    <xf numFmtId="2" fontId="10" fillId="0" borderId="4" xfId="5" applyNumberFormat="1" applyFont="1" applyFill="1" applyBorder="1" applyAlignment="1">
      <alignment vertical="center"/>
    </xf>
    <xf numFmtId="2" fontId="15" fillId="0" borderId="4" xfId="0" applyNumberFormat="1" applyFont="1" applyBorder="1" applyAlignment="1">
      <alignment horizontal="right" vertical="center"/>
    </xf>
    <xf numFmtId="0" fontId="16" fillId="0" borderId="5" xfId="0" applyFont="1" applyBorder="1" applyAlignment="1">
      <alignment horizontal="left" vertical="center"/>
    </xf>
    <xf numFmtId="0" fontId="15" fillId="0" borderId="5" xfId="0" applyFont="1" applyBorder="1" applyAlignment="1">
      <alignment horizontal="left" vertical="center"/>
    </xf>
    <xf numFmtId="2" fontId="10" fillId="0" borderId="5" xfId="0" applyNumberFormat="1" applyFont="1" applyBorder="1" applyAlignment="1">
      <alignment vertical="center"/>
    </xf>
    <xf numFmtId="2" fontId="10" fillId="0" borderId="5" xfId="5" applyNumberFormat="1" applyFont="1" applyFill="1" applyBorder="1" applyAlignment="1">
      <alignment vertical="center"/>
    </xf>
    <xf numFmtId="2" fontId="15" fillId="0" borderId="5" xfId="0" applyNumberFormat="1" applyFont="1" applyBorder="1" applyAlignment="1">
      <alignment horizontal="right" vertical="center"/>
    </xf>
    <xf numFmtId="0" fontId="16" fillId="0" borderId="6" xfId="0" applyFont="1" applyBorder="1" applyAlignment="1">
      <alignment horizontal="left" vertical="center"/>
    </xf>
    <xf numFmtId="0" fontId="15" fillId="0" borderId="6" xfId="0" applyFont="1" applyBorder="1" applyAlignment="1">
      <alignment horizontal="left" vertical="center"/>
    </xf>
    <xf numFmtId="2" fontId="15" fillId="0" borderId="6" xfId="0" applyNumberFormat="1" applyFont="1" applyBorder="1" applyAlignment="1">
      <alignment horizontal="right" vertical="center"/>
    </xf>
    <xf numFmtId="39" fontId="10" fillId="0" borderId="6" xfId="1" applyNumberFormat="1" applyFont="1" applyBorder="1" applyAlignment="1">
      <alignment horizontal="right" vertical="center" wrapText="1"/>
    </xf>
    <xf numFmtId="0" fontId="16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 vertical="center"/>
    </xf>
    <xf numFmtId="0" fontId="18" fillId="0" borderId="4" xfId="5" applyFont="1" applyFill="1" applyBorder="1" applyAlignment="1">
      <alignment horizontal="left" vertical="center"/>
    </xf>
    <xf numFmtId="0" fontId="5" fillId="0" borderId="4" xfId="5" applyFont="1" applyFill="1" applyBorder="1" applyAlignment="1">
      <alignment horizontal="center" vertical="center"/>
    </xf>
    <xf numFmtId="0" fontId="0" fillId="0" borderId="4" xfId="0" applyBorder="1"/>
    <xf numFmtId="0" fontId="17" fillId="0" borderId="6" xfId="5" applyFont="1" applyFill="1" applyBorder="1" applyAlignment="1">
      <alignment horizontal="center" vertical="center"/>
    </xf>
    <xf numFmtId="0" fontId="18" fillId="0" borderId="6" xfId="5" applyFont="1" applyFill="1" applyBorder="1" applyAlignment="1">
      <alignment horizontal="left" vertical="center"/>
    </xf>
    <xf numFmtId="0" fontId="16" fillId="0" borderId="3" xfId="0" applyFont="1" applyBorder="1"/>
    <xf numFmtId="0" fontId="17" fillId="0" borderId="3" xfId="5" applyFont="1" applyFill="1" applyBorder="1" applyAlignment="1">
      <alignment horizontal="center" vertical="center"/>
    </xf>
    <xf numFmtId="0" fontId="18" fillId="0" borderId="3" xfId="5" applyFont="1" applyFill="1" applyBorder="1" applyAlignment="1">
      <alignment horizontal="left" vertical="center"/>
    </xf>
    <xf numFmtId="0" fontId="16" fillId="0" borderId="5" xfId="0" applyFont="1" applyFill="1" applyBorder="1" applyAlignment="1">
      <alignment horizontal="center"/>
    </xf>
    <xf numFmtId="0" fontId="17" fillId="0" borderId="5" xfId="5" applyFont="1" applyFill="1" applyBorder="1" applyAlignment="1">
      <alignment horizontal="center" vertical="center"/>
    </xf>
    <xf numFmtId="0" fontId="18" fillId="0" borderId="5" xfId="5" applyFont="1" applyFill="1" applyBorder="1" applyAlignment="1">
      <alignment horizontal="left" vertical="center"/>
    </xf>
    <xf numFmtId="0" fontId="5" fillId="0" borderId="5" xfId="5" applyFont="1" applyFill="1" applyBorder="1" applyAlignment="1">
      <alignment horizontal="center" vertical="center"/>
    </xf>
    <xf numFmtId="0" fontId="0" fillId="0" borderId="5" xfId="0" applyBorder="1"/>
    <xf numFmtId="0" fontId="16" fillId="0" borderId="3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2" fontId="15" fillId="0" borderId="3" xfId="0" applyNumberFormat="1" applyFont="1" applyBorder="1" applyAlignment="1">
      <alignment horizontal="right" vertical="center"/>
    </xf>
    <xf numFmtId="0" fontId="15" fillId="0" borderId="4" xfId="0" applyFont="1" applyBorder="1" applyAlignment="1">
      <alignment horizontal="center" vertical="center"/>
    </xf>
    <xf numFmtId="1" fontId="13" fillId="0" borderId="4" xfId="5" applyNumberFormat="1" applyFont="1" applyFill="1" applyBorder="1" applyAlignment="1">
      <alignment horizontal="center"/>
    </xf>
    <xf numFmtId="0" fontId="0" fillId="0" borderId="4" xfId="0" applyFill="1" applyBorder="1"/>
    <xf numFmtId="1" fontId="27" fillId="0" borderId="4" xfId="5" applyNumberFormat="1" applyFont="1" applyFill="1" applyBorder="1" applyAlignment="1">
      <alignment vertical="center"/>
    </xf>
    <xf numFmtId="0" fontId="15" fillId="0" borderId="5" xfId="0" applyFont="1" applyBorder="1" applyAlignment="1">
      <alignment horizontal="center" vertical="center"/>
    </xf>
    <xf numFmtId="1" fontId="13" fillId="0" borderId="5" xfId="5" applyNumberFormat="1" applyFont="1" applyFill="1" applyBorder="1" applyAlignment="1">
      <alignment horizontal="center"/>
    </xf>
    <xf numFmtId="0" fontId="0" fillId="0" borderId="5" xfId="0" applyFill="1" applyBorder="1"/>
    <xf numFmtId="1" fontId="27" fillId="0" borderId="5" xfId="5" applyNumberFormat="1" applyFont="1" applyFill="1" applyBorder="1" applyAlignment="1">
      <alignment vertical="center"/>
    </xf>
    <xf numFmtId="0" fontId="27" fillId="0" borderId="5" xfId="5" applyFont="1" applyFill="1" applyBorder="1" applyAlignment="1">
      <alignment vertical="center"/>
    </xf>
    <xf numFmtId="0" fontId="0" fillId="0" borderId="0" xfId="0" applyBorder="1"/>
    <xf numFmtId="0" fontId="2" fillId="0" borderId="0" xfId="0" applyFont="1" applyBorder="1"/>
    <xf numFmtId="2" fontId="0" fillId="0" borderId="0" xfId="0" applyNumberFormat="1" applyBorder="1"/>
    <xf numFmtId="0" fontId="16" fillId="0" borderId="6" xfId="0" applyFont="1" applyBorder="1"/>
    <xf numFmtId="2" fontId="15" fillId="0" borderId="6" xfId="0" applyNumberFormat="1" applyFont="1" applyBorder="1"/>
    <xf numFmtId="1" fontId="15" fillId="0" borderId="6" xfId="0" applyNumberFormat="1" applyFont="1" applyBorder="1"/>
    <xf numFmtId="2" fontId="26" fillId="0" borderId="3" xfId="0" applyNumberFormat="1" applyFont="1" applyBorder="1"/>
    <xf numFmtId="1" fontId="26" fillId="0" borderId="3" xfId="0" applyNumberFormat="1" applyFont="1" applyBorder="1"/>
    <xf numFmtId="0" fontId="14" fillId="0" borderId="4" xfId="5" applyFont="1" applyFill="1" applyBorder="1" applyAlignment="1">
      <alignment horizontal="center" vertical="center"/>
    </xf>
    <xf numFmtId="0" fontId="14" fillId="0" borderId="5" xfId="5" applyFont="1" applyFill="1" applyBorder="1" applyAlignment="1">
      <alignment horizontal="center" vertical="center"/>
    </xf>
    <xf numFmtId="0" fontId="14" fillId="0" borderId="0" xfId="2" applyFont="1" applyAlignment="1">
      <alignment horizontal="center" vertical="center" wrapText="1"/>
    </xf>
    <xf numFmtId="0" fontId="16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0" fillId="0" borderId="7" xfId="0" applyBorder="1"/>
    <xf numFmtId="14" fontId="16" fillId="0" borderId="4" xfId="0" applyNumberFormat="1" applyFont="1" applyFill="1" applyBorder="1" applyAlignment="1">
      <alignment horizontal="center"/>
    </xf>
    <xf numFmtId="14" fontId="16" fillId="0" borderId="5" xfId="0" applyNumberFormat="1" applyFont="1" applyFill="1" applyBorder="1" applyAlignment="1">
      <alignment horizontal="center"/>
    </xf>
    <xf numFmtId="0" fontId="15" fillId="0" borderId="7" xfId="0" applyFont="1" applyBorder="1" applyAlignment="1">
      <alignment horizontal="center" vertical="center"/>
    </xf>
    <xf numFmtId="1" fontId="13" fillId="0" borderId="7" xfId="5" applyNumberFormat="1" applyFont="1" applyFill="1" applyBorder="1" applyAlignment="1">
      <alignment horizontal="center"/>
    </xf>
    <xf numFmtId="0" fontId="14" fillId="0" borderId="7" xfId="5" applyFont="1" applyFill="1" applyBorder="1" applyAlignment="1">
      <alignment horizontal="center" vertical="center"/>
    </xf>
    <xf numFmtId="0" fontId="27" fillId="0" borderId="7" xfId="5" applyFont="1" applyFill="1" applyBorder="1" applyAlignment="1">
      <alignment vertical="center"/>
    </xf>
    <xf numFmtId="0" fontId="13" fillId="0" borderId="4" xfId="5" applyFont="1" applyFill="1" applyBorder="1" applyAlignment="1">
      <alignment vertical="center"/>
    </xf>
    <xf numFmtId="0" fontId="10" fillId="0" borderId="4" xfId="5" applyFont="1" applyFill="1" applyBorder="1" applyAlignment="1">
      <alignment vertical="center"/>
    </xf>
    <xf numFmtId="0" fontId="13" fillId="0" borderId="5" xfId="5" applyFont="1" applyFill="1" applyBorder="1" applyAlignment="1">
      <alignment vertical="center"/>
    </xf>
    <xf numFmtId="0" fontId="10" fillId="0" borderId="5" xfId="5" applyFont="1" applyFill="1" applyBorder="1" applyAlignment="1">
      <alignment vertical="center"/>
    </xf>
    <xf numFmtId="1" fontId="10" fillId="0" borderId="5" xfId="5" applyNumberFormat="1" applyFont="1" applyFill="1" applyBorder="1" applyAlignment="1">
      <alignment vertical="center"/>
    </xf>
    <xf numFmtId="0" fontId="27" fillId="0" borderId="4" xfId="0" applyFont="1" applyFill="1" applyBorder="1" applyAlignment="1">
      <alignment horizontal="center" vertical="center"/>
    </xf>
    <xf numFmtId="0" fontId="27" fillId="0" borderId="4" xfId="5" applyFont="1" applyFill="1" applyBorder="1" applyAlignment="1">
      <alignment horizontal="left" vertical="center"/>
    </xf>
    <xf numFmtId="0" fontId="28" fillId="0" borderId="4" xfId="5" applyFont="1" applyFill="1" applyBorder="1" applyAlignment="1">
      <alignment horizontal="center" vertical="center"/>
    </xf>
    <xf numFmtId="0" fontId="29" fillId="0" borderId="4" xfId="0" applyFont="1" applyBorder="1"/>
    <xf numFmtId="0" fontId="27" fillId="0" borderId="5" xfId="0" applyFont="1" applyFill="1" applyBorder="1" applyAlignment="1">
      <alignment horizontal="center" vertical="center"/>
    </xf>
    <xf numFmtId="0" fontId="27" fillId="0" borderId="5" xfId="5" applyFont="1" applyFill="1" applyBorder="1" applyAlignment="1">
      <alignment horizontal="left" vertical="center"/>
    </xf>
    <xf numFmtId="0" fontId="28" fillId="0" borderId="5" xfId="5" applyFont="1" applyFill="1" applyBorder="1" applyAlignment="1">
      <alignment horizontal="center" vertical="center"/>
    </xf>
    <xf numFmtId="0" fontId="29" fillId="0" borderId="5" xfId="0" applyFont="1" applyBorder="1"/>
    <xf numFmtId="0" fontId="27" fillId="0" borderId="5" xfId="5" applyFont="1" applyFill="1" applyBorder="1" applyAlignment="1">
      <alignment horizontal="center" vertical="center"/>
    </xf>
    <xf numFmtId="0" fontId="27" fillId="0" borderId="6" xfId="5" applyFont="1" applyFill="1" applyBorder="1" applyAlignment="1">
      <alignment horizontal="center" vertical="center"/>
    </xf>
    <xf numFmtId="0" fontId="27" fillId="0" borderId="6" xfId="5" applyFont="1" applyFill="1" applyBorder="1" applyAlignment="1">
      <alignment horizontal="left" vertical="center"/>
    </xf>
    <xf numFmtId="2" fontId="26" fillId="0" borderId="6" xfId="0" applyNumberFormat="1" applyFont="1" applyBorder="1"/>
    <xf numFmtId="1" fontId="26" fillId="0" borderId="6" xfId="0" applyNumberFormat="1" applyFont="1" applyBorder="1"/>
    <xf numFmtId="0" fontId="26" fillId="0" borderId="2" xfId="0" applyFont="1" applyBorder="1"/>
    <xf numFmtId="2" fontId="25" fillId="0" borderId="2" xfId="0" applyNumberFormat="1" applyFont="1" applyBorder="1" applyAlignment="1">
      <alignment horizontal="center" vertical="center"/>
    </xf>
    <xf numFmtId="2" fontId="25" fillId="0" borderId="2" xfId="0" applyNumberFormat="1" applyFont="1" applyBorder="1"/>
    <xf numFmtId="1" fontId="25" fillId="0" borderId="2" xfId="0" applyNumberFormat="1" applyFont="1" applyBorder="1"/>
    <xf numFmtId="164" fontId="30" fillId="0" borderId="8" xfId="0" applyNumberFormat="1" applyFont="1" applyFill="1" applyBorder="1" applyAlignment="1">
      <alignment horizontal="right" vertical="top" wrapText="1"/>
    </xf>
    <xf numFmtId="164" fontId="30" fillId="0" borderId="0" xfId="0" applyNumberFormat="1" applyFont="1" applyFill="1" applyAlignment="1">
      <alignment horizontal="right" vertical="top" wrapText="1"/>
    </xf>
    <xf numFmtId="0" fontId="0" fillId="0" borderId="8" xfId="0" applyBorder="1"/>
    <xf numFmtId="0" fontId="25" fillId="0" borderId="2" xfId="0" applyFont="1" applyBorder="1" applyAlignment="1">
      <alignment horizontal="center" vertical="center"/>
    </xf>
    <xf numFmtId="0" fontId="12" fillId="0" borderId="0" xfId="2" applyFont="1" applyAlignment="1">
      <alignment horizontal="center" vertical="center" wrapText="1"/>
    </xf>
    <xf numFmtId="0" fontId="14" fillId="0" borderId="0" xfId="2" applyFont="1" applyAlignment="1">
      <alignment horizontal="center" vertical="center" wrapText="1"/>
    </xf>
    <xf numFmtId="14" fontId="14" fillId="0" borderId="1" xfId="2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4" fillId="0" borderId="0" xfId="2" applyFont="1" applyAlignment="1">
      <alignment horizontal="center"/>
    </xf>
    <xf numFmtId="0" fontId="4" fillId="0" borderId="1" xfId="2" applyFont="1" applyBorder="1" applyAlignment="1">
      <alignment horizontal="center"/>
    </xf>
    <xf numFmtId="2" fontId="6" fillId="0" borderId="2" xfId="2" applyNumberFormat="1" applyFont="1" applyBorder="1" applyAlignment="1">
      <alignment horizontal="center"/>
    </xf>
    <xf numFmtId="0" fontId="6" fillId="0" borderId="2" xfId="2" applyFont="1" applyBorder="1" applyAlignment="1">
      <alignment horizontal="center"/>
    </xf>
    <xf numFmtId="0" fontId="12" fillId="0" borderId="0" xfId="2" applyFont="1" applyAlignment="1">
      <alignment horizontal="center"/>
    </xf>
    <xf numFmtId="0" fontId="0" fillId="0" borderId="2" xfId="0" applyBorder="1" applyAlignment="1">
      <alignment horizontal="center"/>
    </xf>
    <xf numFmtId="0" fontId="15" fillId="0" borderId="9" xfId="0" applyFont="1" applyBorder="1" applyAlignment="1">
      <alignment horizontal="center" vertical="center"/>
    </xf>
    <xf numFmtId="1" fontId="13" fillId="0" borderId="9" xfId="5" applyNumberFormat="1" applyFont="1" applyFill="1" applyBorder="1" applyAlignment="1">
      <alignment horizontal="center"/>
    </xf>
    <xf numFmtId="0" fontId="0" fillId="0" borderId="9" xfId="0" applyBorder="1"/>
    <xf numFmtId="0" fontId="14" fillId="0" borderId="9" xfId="5" applyFont="1" applyFill="1" applyBorder="1" applyAlignment="1">
      <alignment horizontal="center" vertical="center"/>
    </xf>
    <xf numFmtId="0" fontId="27" fillId="0" borderId="9" xfId="5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27" fillId="0" borderId="5" xfId="0" applyFont="1" applyFill="1" applyBorder="1" applyAlignment="1">
      <alignment vertical="center"/>
    </xf>
  </cellXfs>
  <cellStyles count="7">
    <cellStyle name="Comma" xfId="1" builtinId="3"/>
    <cellStyle name="Comma 2" xfId="3"/>
    <cellStyle name="Comma 3" xfId="4"/>
    <cellStyle name="Normal" xfId="0" builtinId="0"/>
    <cellStyle name="Normal 2" xfId="5"/>
    <cellStyle name="Normal 3" xfId="6"/>
    <cellStyle name="Normal 4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68"/>
  <sheetViews>
    <sheetView tabSelected="1" topLeftCell="A56" workbookViewId="0">
      <selection activeCell="K62" sqref="K62"/>
    </sheetView>
  </sheetViews>
  <sheetFormatPr defaultRowHeight="15"/>
  <cols>
    <col min="1" max="1" width="2.85546875" customWidth="1"/>
    <col min="2" max="2" width="14.85546875" style="48" customWidth="1"/>
    <col min="3" max="3" width="18" customWidth="1"/>
    <col min="4" max="4" width="19.5703125" style="38" customWidth="1"/>
    <col min="5" max="5" width="13.5703125" style="38" customWidth="1"/>
    <col min="6" max="6" width="13.140625" style="38" customWidth="1"/>
    <col min="7" max="7" width="13.5703125" customWidth="1"/>
    <col min="8" max="8" width="10.7109375" bestFit="1" customWidth="1"/>
    <col min="9" max="9" width="13.5703125" customWidth="1"/>
    <col min="10" max="10" width="15.28515625" customWidth="1"/>
  </cols>
  <sheetData>
    <row r="1" spans="2:23" ht="42" customHeight="1">
      <c r="B1" s="214" t="s">
        <v>145</v>
      </c>
      <c r="C1" s="214"/>
      <c r="D1" s="214"/>
      <c r="E1" s="214"/>
      <c r="F1" s="214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</row>
    <row r="2" spans="2:23" ht="29.25" customHeight="1">
      <c r="B2" s="215" t="s">
        <v>150</v>
      </c>
      <c r="C2" s="215"/>
      <c r="D2" s="215"/>
      <c r="E2" s="215"/>
      <c r="F2" s="215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</row>
    <row r="3" spans="2:23" ht="18.75" customHeight="1">
      <c r="B3" s="177"/>
      <c r="C3" s="216">
        <v>42412</v>
      </c>
      <c r="D3" s="216"/>
      <c r="E3" s="177"/>
      <c r="F3" s="177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</row>
    <row r="4" spans="2:23" s="43" customFormat="1" ht="20.100000000000001" customHeight="1">
      <c r="B4" s="178" t="s">
        <v>43</v>
      </c>
      <c r="C4" s="178" t="s">
        <v>45</v>
      </c>
      <c r="D4" s="70" t="s">
        <v>23</v>
      </c>
      <c r="E4" s="70" t="s">
        <v>24</v>
      </c>
      <c r="F4" s="70" t="s">
        <v>42</v>
      </c>
      <c r="I4" s="119"/>
      <c r="J4" s="119"/>
      <c r="K4" s="119"/>
      <c r="L4" s="119"/>
      <c r="M4" s="119"/>
    </row>
    <row r="5" spans="2:23" s="51" customFormat="1" ht="20.100000000000001" customHeight="1">
      <c r="B5" s="126" t="s">
        <v>2</v>
      </c>
      <c r="C5" s="127" t="s">
        <v>9</v>
      </c>
      <c r="D5" s="128">
        <v>803100</v>
      </c>
      <c r="E5" s="129">
        <v>1792781</v>
      </c>
      <c r="F5" s="130">
        <f t="shared" ref="F5:F14" si="0">SUM(D5:E5)</f>
        <v>2595881</v>
      </c>
      <c r="I5" s="74">
        <v>861949.86301369872</v>
      </c>
      <c r="J5" s="74"/>
      <c r="K5" s="74"/>
      <c r="L5" s="74"/>
      <c r="M5" s="74"/>
    </row>
    <row r="6" spans="2:23" s="51" customFormat="1" ht="20.100000000000001" customHeight="1">
      <c r="B6" s="131"/>
      <c r="C6" s="132" t="s">
        <v>10</v>
      </c>
      <c r="D6" s="133">
        <v>367250</v>
      </c>
      <c r="E6" s="134">
        <v>925763.88</v>
      </c>
      <c r="F6" s="135">
        <f t="shared" si="0"/>
        <v>1293013.8799999999</v>
      </c>
      <c r="I6" s="74"/>
      <c r="J6" s="74"/>
      <c r="K6" s="74"/>
      <c r="L6" s="74"/>
      <c r="M6" s="74"/>
    </row>
    <row r="7" spans="2:23" s="51" customFormat="1" ht="20.100000000000001" customHeight="1">
      <c r="B7" s="131" t="s">
        <v>3</v>
      </c>
      <c r="C7" s="132" t="s">
        <v>9</v>
      </c>
      <c r="D7" s="133">
        <v>235000</v>
      </c>
      <c r="E7" s="134">
        <v>766000</v>
      </c>
      <c r="F7" s="135">
        <f t="shared" si="0"/>
        <v>1001000</v>
      </c>
      <c r="I7" s="74">
        <v>1702734</v>
      </c>
      <c r="J7" s="74"/>
      <c r="K7" s="74"/>
      <c r="L7" s="74"/>
      <c r="M7" s="74"/>
    </row>
    <row r="8" spans="2:23" s="51" customFormat="1" ht="20.100000000000001" customHeight="1">
      <c r="B8" s="131"/>
      <c r="C8" s="132" t="s">
        <v>10</v>
      </c>
      <c r="D8" s="133">
        <v>22847</v>
      </c>
      <c r="E8" s="134">
        <v>78125</v>
      </c>
      <c r="F8" s="135">
        <f t="shared" si="0"/>
        <v>100972</v>
      </c>
      <c r="I8" s="74"/>
      <c r="J8" s="74"/>
      <c r="K8" s="74"/>
      <c r="L8" s="74"/>
      <c r="M8" s="74"/>
    </row>
    <row r="9" spans="2:23" s="51" customFormat="1" ht="20.100000000000001" customHeight="1">
      <c r="B9" s="131" t="s">
        <v>4</v>
      </c>
      <c r="C9" s="132" t="s">
        <v>9</v>
      </c>
      <c r="D9" s="133">
        <v>8700</v>
      </c>
      <c r="E9" s="134">
        <v>47760</v>
      </c>
      <c r="F9" s="135">
        <f t="shared" si="0"/>
        <v>56460</v>
      </c>
      <c r="I9" s="74"/>
      <c r="J9" s="74"/>
      <c r="K9" s="74"/>
      <c r="L9" s="74"/>
      <c r="M9" s="74"/>
    </row>
    <row r="10" spans="2:23" s="51" customFormat="1" ht="20.100000000000001" customHeight="1">
      <c r="B10" s="131"/>
      <c r="C10" s="132" t="s">
        <v>10</v>
      </c>
      <c r="D10" s="133">
        <v>2529</v>
      </c>
      <c r="E10" s="134">
        <v>15380</v>
      </c>
      <c r="F10" s="135">
        <f t="shared" si="0"/>
        <v>17909</v>
      </c>
      <c r="I10" s="74"/>
      <c r="J10" s="74"/>
      <c r="K10" s="74"/>
      <c r="L10" s="74"/>
      <c r="M10" s="74"/>
    </row>
    <row r="11" spans="2:23" s="51" customFormat="1" ht="20.100000000000001" hidden="1" customHeight="1">
      <c r="B11" s="131" t="s">
        <v>5</v>
      </c>
      <c r="C11" s="132" t="s">
        <v>9</v>
      </c>
      <c r="D11" s="133"/>
      <c r="E11" s="134"/>
      <c r="F11" s="135">
        <f t="shared" si="0"/>
        <v>0</v>
      </c>
      <c r="I11" s="74"/>
      <c r="J11" s="74"/>
      <c r="K11" s="74"/>
      <c r="L11" s="74"/>
      <c r="M11" s="74"/>
    </row>
    <row r="12" spans="2:23" s="51" customFormat="1" ht="20.100000000000001" hidden="1" customHeight="1">
      <c r="B12" s="131"/>
      <c r="C12" s="132" t="s">
        <v>10</v>
      </c>
      <c r="D12" s="133"/>
      <c r="E12" s="134"/>
      <c r="F12" s="135">
        <f t="shared" si="0"/>
        <v>0</v>
      </c>
      <c r="I12" s="74"/>
      <c r="J12" s="74"/>
      <c r="K12" s="74"/>
      <c r="L12" s="74"/>
      <c r="M12" s="74"/>
    </row>
    <row r="13" spans="2:23" s="51" customFormat="1" ht="20.100000000000001" customHeight="1">
      <c r="B13" s="136"/>
      <c r="C13" s="137" t="s">
        <v>11</v>
      </c>
      <c r="D13" s="138">
        <v>6000</v>
      </c>
      <c r="E13" s="139">
        <v>4500</v>
      </c>
      <c r="F13" s="138">
        <f t="shared" si="0"/>
        <v>10500</v>
      </c>
      <c r="I13" s="74"/>
      <c r="J13" s="74"/>
      <c r="K13" s="74"/>
      <c r="L13" s="74"/>
      <c r="M13" s="74"/>
    </row>
    <row r="14" spans="2:23" s="51" customFormat="1" ht="20.100000000000001" customHeight="1">
      <c r="B14" s="53"/>
      <c r="C14" s="54" t="s">
        <v>51</v>
      </c>
      <c r="D14" s="50"/>
      <c r="E14" s="61"/>
      <c r="F14" s="50">
        <f t="shared" si="0"/>
        <v>0</v>
      </c>
      <c r="I14" s="120"/>
      <c r="J14" s="61">
        <v>3544985</v>
      </c>
      <c r="K14" s="74"/>
      <c r="L14" s="74"/>
      <c r="M14" s="74"/>
    </row>
    <row r="15" spans="2:23" s="51" customFormat="1" ht="20.100000000000001" customHeight="1">
      <c r="B15" s="53"/>
      <c r="C15" s="53" t="s">
        <v>12</v>
      </c>
      <c r="D15" s="52">
        <f>SUM(D5:D14)</f>
        <v>1445426</v>
      </c>
      <c r="E15" s="52">
        <f t="shared" ref="E15" si="1">SUM(E5:E14)</f>
        <v>3630309.88</v>
      </c>
      <c r="F15" s="52">
        <f>SUM(D15:E15)</f>
        <v>5075735.88</v>
      </c>
      <c r="G15" s="51">
        <v>3586727.75</v>
      </c>
      <c r="I15" s="74"/>
      <c r="J15" s="74"/>
      <c r="K15" s="74"/>
      <c r="L15" s="74"/>
      <c r="M15" s="74"/>
    </row>
    <row r="16" spans="2:23" s="51" customFormat="1" ht="20.100000000000001" customHeight="1">
      <c r="B16" s="126" t="s">
        <v>122</v>
      </c>
      <c r="C16" s="127" t="s">
        <v>9</v>
      </c>
      <c r="D16" s="130">
        <v>950</v>
      </c>
      <c r="E16" s="130">
        <v>22000</v>
      </c>
      <c r="F16" s="130">
        <f t="shared" ref="F16:F25" si="2">SUM(D16:E16)</f>
        <v>22950</v>
      </c>
      <c r="G16" s="72">
        <f>+G15-E15</f>
        <v>-43582.129999999888</v>
      </c>
    </row>
    <row r="17" spans="2:9" s="51" customFormat="1" ht="20.100000000000001" customHeight="1">
      <c r="B17" s="131"/>
      <c r="C17" s="132" t="s">
        <v>10</v>
      </c>
      <c r="D17" s="135">
        <f>32471-950</f>
        <v>31521</v>
      </c>
      <c r="E17" s="135">
        <f>227994-22000-342</f>
        <v>205652</v>
      </c>
      <c r="F17" s="135">
        <f t="shared" si="2"/>
        <v>237173</v>
      </c>
      <c r="H17" s="72"/>
      <c r="I17" s="72"/>
    </row>
    <row r="18" spans="2:9" s="51" customFormat="1" ht="20.100000000000001" customHeight="1">
      <c r="B18" s="131"/>
      <c r="C18" s="132" t="s">
        <v>11</v>
      </c>
      <c r="D18" s="135"/>
      <c r="E18" s="135">
        <v>342</v>
      </c>
      <c r="F18" s="135">
        <f t="shared" si="2"/>
        <v>342</v>
      </c>
    </row>
    <row r="19" spans="2:9" s="51" customFormat="1" ht="20.100000000000001" customHeight="1">
      <c r="B19" s="131" t="s">
        <v>50</v>
      </c>
      <c r="C19" s="132" t="s">
        <v>44</v>
      </c>
      <c r="D19" s="135">
        <v>420000</v>
      </c>
      <c r="E19" s="135">
        <v>701000</v>
      </c>
      <c r="F19" s="135">
        <f t="shared" si="2"/>
        <v>1121000</v>
      </c>
    </row>
    <row r="20" spans="2:9" s="51" customFormat="1" ht="20.100000000000001" customHeight="1">
      <c r="B20" s="131" t="s">
        <v>77</v>
      </c>
      <c r="C20" s="132" t="s">
        <v>44</v>
      </c>
      <c r="D20" s="135"/>
      <c r="E20" s="135"/>
      <c r="F20" s="135">
        <f t="shared" si="2"/>
        <v>0</v>
      </c>
    </row>
    <row r="21" spans="2:9" s="51" customFormat="1" ht="20.100000000000001" customHeight="1">
      <c r="B21" s="131" t="s">
        <v>7</v>
      </c>
      <c r="C21" s="132" t="s">
        <v>7</v>
      </c>
      <c r="D21" s="135"/>
      <c r="E21" s="135"/>
      <c r="F21" s="135">
        <f t="shared" si="2"/>
        <v>0</v>
      </c>
    </row>
    <row r="22" spans="2:9" s="51" customFormat="1" ht="20.100000000000001" customHeight="1">
      <c r="B22" s="131"/>
      <c r="C22" s="132" t="s">
        <v>9</v>
      </c>
      <c r="D22" s="135">
        <v>38717</v>
      </c>
      <c r="E22" s="135"/>
      <c r="F22" s="135">
        <f t="shared" si="2"/>
        <v>38717</v>
      </c>
    </row>
    <row r="23" spans="2:9" s="51" customFormat="1" ht="20.100000000000001" customHeight="1">
      <c r="B23" s="131"/>
      <c r="C23" s="132" t="s">
        <v>10</v>
      </c>
      <c r="D23" s="135">
        <v>11010</v>
      </c>
      <c r="E23" s="135"/>
      <c r="F23" s="135">
        <f t="shared" si="2"/>
        <v>11010</v>
      </c>
    </row>
    <row r="24" spans="2:9" s="51" customFormat="1" ht="20.100000000000001" customHeight="1">
      <c r="B24" s="131"/>
      <c r="C24" s="132" t="s">
        <v>121</v>
      </c>
      <c r="D24" s="135"/>
      <c r="E24" s="135"/>
      <c r="F24" s="135">
        <f t="shared" si="2"/>
        <v>0</v>
      </c>
    </row>
    <row r="25" spans="2:9" s="51" customFormat="1" ht="20.100000000000001" customHeight="1">
      <c r="B25" s="131" t="s">
        <v>84</v>
      </c>
      <c r="C25" s="132" t="s">
        <v>75</v>
      </c>
      <c r="D25" s="135"/>
      <c r="E25" s="135">
        <v>33000</v>
      </c>
      <c r="F25" s="135">
        <f t="shared" si="2"/>
        <v>33000</v>
      </c>
    </row>
    <row r="26" spans="2:9" s="51" customFormat="1" ht="20.100000000000001" customHeight="1">
      <c r="B26" s="131"/>
      <c r="C26" s="132" t="s">
        <v>110</v>
      </c>
      <c r="D26" s="135"/>
      <c r="E26" s="135"/>
      <c r="F26" s="135"/>
    </row>
    <row r="27" spans="2:9" s="51" customFormat="1" ht="20.100000000000001" customHeight="1">
      <c r="B27" s="155" t="s">
        <v>47</v>
      </c>
      <c r="C27" s="156" t="s">
        <v>48</v>
      </c>
      <c r="D27" s="157"/>
      <c r="E27" s="157"/>
      <c r="F27" s="157"/>
    </row>
    <row r="28" spans="2:9" s="51" customFormat="1" ht="20.100000000000001" customHeight="1">
      <c r="B28" s="53"/>
      <c r="C28" s="54" t="s">
        <v>12</v>
      </c>
      <c r="D28" s="52">
        <f>SUM(D15:D27)</f>
        <v>1947624</v>
      </c>
      <c r="E28" s="52">
        <f>SUM(E15:E27)</f>
        <v>4592303.88</v>
      </c>
      <c r="F28" s="52">
        <f>SUM(F15:F27)</f>
        <v>6539927.8799999999</v>
      </c>
      <c r="G28" s="51">
        <v>6539927.8799999999</v>
      </c>
    </row>
    <row r="29" spans="2:9" s="51" customFormat="1" ht="20.100000000000001" customHeight="1">
      <c r="B29" s="53"/>
      <c r="C29" s="54" t="s">
        <v>49</v>
      </c>
      <c r="D29" s="52"/>
      <c r="E29" s="52"/>
      <c r="F29" s="52">
        <v>6539927.8799999999</v>
      </c>
      <c r="G29" s="72">
        <f>+F29-F28</f>
        <v>0</v>
      </c>
      <c r="I29" s="72"/>
    </row>
    <row r="30" spans="2:9" hidden="1"/>
    <row r="31" spans="2:9" ht="15.75" hidden="1">
      <c r="B31" s="213" t="s">
        <v>83</v>
      </c>
      <c r="C31" s="213"/>
      <c r="D31" s="213"/>
      <c r="E31" s="213"/>
      <c r="F31" s="213"/>
    </row>
    <row r="32" spans="2:9" hidden="1">
      <c r="B32" s="179" t="s">
        <v>52</v>
      </c>
      <c r="C32" s="179" t="s">
        <v>53</v>
      </c>
      <c r="D32" s="179" t="s">
        <v>54</v>
      </c>
      <c r="E32" s="179" t="s">
        <v>55</v>
      </c>
      <c r="F32" s="179" t="s">
        <v>56</v>
      </c>
    </row>
    <row r="33" spans="1:6" s="64" customFormat="1" hidden="1">
      <c r="B33" s="102">
        <v>1</v>
      </c>
      <c r="C33" s="58"/>
      <c r="D33" s="99"/>
      <c r="E33" s="94"/>
      <c r="F33" s="24"/>
    </row>
    <row r="34" spans="1:6" hidden="1">
      <c r="B34" s="46"/>
      <c r="C34" s="44"/>
      <c r="D34" s="70" t="s">
        <v>12</v>
      </c>
      <c r="E34" s="98"/>
      <c r="F34" s="98">
        <f>SUM(F33:F33)</f>
        <v>0</v>
      </c>
    </row>
    <row r="35" spans="1:6">
      <c r="B35" s="217" t="s">
        <v>151</v>
      </c>
      <c r="C35" s="217"/>
      <c r="D35" s="217"/>
      <c r="E35" s="217"/>
      <c r="F35" s="217"/>
    </row>
    <row r="36" spans="1:6">
      <c r="B36" s="179" t="s">
        <v>52</v>
      </c>
      <c r="C36" s="179" t="s">
        <v>53</v>
      </c>
      <c r="D36" s="179" t="s">
        <v>54</v>
      </c>
      <c r="E36" s="179"/>
      <c r="F36" s="179" t="s">
        <v>56</v>
      </c>
    </row>
    <row r="37" spans="1:6" ht="15.75">
      <c r="B37" s="182">
        <v>42412</v>
      </c>
      <c r="C37" s="193">
        <v>2841</v>
      </c>
      <c r="D37" s="194" t="s">
        <v>147</v>
      </c>
      <c r="E37" s="195" t="s">
        <v>152</v>
      </c>
      <c r="F37" s="196">
        <v>321</v>
      </c>
    </row>
    <row r="38" spans="1:6" ht="15.75">
      <c r="B38" s="183">
        <v>42381</v>
      </c>
      <c r="C38" s="197">
        <v>2841</v>
      </c>
      <c r="D38" s="198" t="s">
        <v>147</v>
      </c>
      <c r="E38" s="199" t="s">
        <v>152</v>
      </c>
      <c r="F38" s="200">
        <v>21</v>
      </c>
    </row>
    <row r="39" spans="1:6" ht="15.75">
      <c r="B39" s="150"/>
      <c r="C39" s="197">
        <v>1485</v>
      </c>
      <c r="D39" s="198" t="s">
        <v>148</v>
      </c>
      <c r="E39" s="199"/>
      <c r="F39" s="200">
        <v>6000</v>
      </c>
    </row>
    <row r="40" spans="1:6" ht="15.75">
      <c r="B40" s="150"/>
      <c r="C40" s="201">
        <v>4104</v>
      </c>
      <c r="D40" s="198" t="s">
        <v>149</v>
      </c>
      <c r="E40" s="199"/>
      <c r="F40" s="200">
        <v>2500</v>
      </c>
    </row>
    <row r="41" spans="1:6" ht="15.75">
      <c r="B41" s="170"/>
      <c r="C41" s="202">
        <v>3026</v>
      </c>
      <c r="D41" s="203" t="s">
        <v>153</v>
      </c>
      <c r="E41" s="204"/>
      <c r="F41" s="205">
        <v>2000</v>
      </c>
    </row>
    <row r="42" spans="1:6" ht="15.75">
      <c r="B42" s="46"/>
      <c r="C42" s="206"/>
      <c r="D42" s="207" t="s">
        <v>12</v>
      </c>
      <c r="E42" s="208"/>
      <c r="F42" s="209">
        <f>SUM(F37:F41)</f>
        <v>10842</v>
      </c>
    </row>
    <row r="43" spans="1:6">
      <c r="A43" s="167"/>
      <c r="B43" s="168"/>
      <c r="C43" s="167"/>
      <c r="D43" s="169"/>
      <c r="E43" s="169"/>
      <c r="F43" s="169"/>
    </row>
    <row r="44" spans="1:6">
      <c r="A44" s="167"/>
      <c r="B44" s="168"/>
      <c r="C44" s="167"/>
      <c r="D44" s="169"/>
      <c r="E44" s="169"/>
      <c r="F44" s="169"/>
    </row>
    <row r="45" spans="1:6">
      <c r="A45" s="167"/>
      <c r="B45" s="168"/>
      <c r="C45" s="167"/>
      <c r="D45" s="169"/>
      <c r="E45" s="169"/>
      <c r="F45" s="169"/>
    </row>
    <row r="46" spans="1:6">
      <c r="A46" s="167"/>
      <c r="B46" s="168"/>
      <c r="C46" s="167"/>
      <c r="D46" s="169"/>
      <c r="E46" s="169"/>
      <c r="F46" s="169"/>
    </row>
    <row r="47" spans="1:6" ht="30.75" customHeight="1">
      <c r="A47" s="167"/>
      <c r="B47" s="168"/>
      <c r="C47" s="167"/>
      <c r="D47" s="169"/>
      <c r="E47" s="169"/>
      <c r="F47" s="169"/>
    </row>
    <row r="48" spans="1:6" ht="21" customHeight="1">
      <c r="B48" s="213" t="s">
        <v>146</v>
      </c>
      <c r="C48" s="213"/>
      <c r="D48" s="213"/>
      <c r="E48" s="213"/>
      <c r="F48" s="213"/>
    </row>
    <row r="49" spans="2:6">
      <c r="B49" s="180" t="s">
        <v>52</v>
      </c>
      <c r="C49" s="180" t="s">
        <v>53</v>
      </c>
      <c r="D49" s="180" t="s">
        <v>54</v>
      </c>
      <c r="E49" s="180" t="s">
        <v>124</v>
      </c>
      <c r="F49" s="180" t="s">
        <v>56</v>
      </c>
    </row>
    <row r="50" spans="2:6" ht="16.5">
      <c r="B50" s="158">
        <v>1</v>
      </c>
      <c r="C50" s="159">
        <v>2655</v>
      </c>
      <c r="D50" s="144" t="s">
        <v>125</v>
      </c>
      <c r="E50" s="188">
        <v>28864</v>
      </c>
      <c r="F50" s="189">
        <v>1000</v>
      </c>
    </row>
    <row r="51" spans="2:6" ht="16.5">
      <c r="B51" s="162">
        <v>2</v>
      </c>
      <c r="C51" s="163">
        <v>3003</v>
      </c>
      <c r="D51" s="154" t="s">
        <v>126</v>
      </c>
      <c r="E51" s="190">
        <v>28839</v>
      </c>
      <c r="F51" s="191">
        <v>1000</v>
      </c>
    </row>
    <row r="52" spans="2:6" ht="16.5">
      <c r="B52" s="162">
        <v>3</v>
      </c>
      <c r="C52" s="163">
        <v>3029</v>
      </c>
      <c r="D52" s="154" t="s">
        <v>127</v>
      </c>
      <c r="E52" s="190">
        <v>28733</v>
      </c>
      <c r="F52" s="191">
        <v>1000</v>
      </c>
    </row>
    <row r="53" spans="2:6" ht="16.5">
      <c r="B53" s="162">
        <v>4</v>
      </c>
      <c r="C53" s="163">
        <v>3053</v>
      </c>
      <c r="D53" s="154" t="s">
        <v>128</v>
      </c>
      <c r="E53" s="190">
        <v>28776</v>
      </c>
      <c r="F53" s="191">
        <v>1000</v>
      </c>
    </row>
    <row r="54" spans="2:6" ht="16.5">
      <c r="B54" s="162">
        <v>5</v>
      </c>
      <c r="C54" s="163">
        <v>4055</v>
      </c>
      <c r="D54" s="154" t="s">
        <v>131</v>
      </c>
      <c r="E54" s="190">
        <v>28513</v>
      </c>
      <c r="F54" s="191">
        <v>1000</v>
      </c>
    </row>
    <row r="55" spans="2:6" ht="16.5">
      <c r="B55" s="162">
        <v>6</v>
      </c>
      <c r="C55" s="163">
        <v>4088</v>
      </c>
      <c r="D55" s="154" t="s">
        <v>132</v>
      </c>
      <c r="E55" s="190">
        <v>27970</v>
      </c>
      <c r="F55" s="191">
        <v>1000</v>
      </c>
    </row>
    <row r="56" spans="2:6" ht="16.5">
      <c r="B56" s="162">
        <v>7</v>
      </c>
      <c r="C56" s="163">
        <v>2671</v>
      </c>
      <c r="D56" s="164" t="s">
        <v>133</v>
      </c>
      <c r="E56" s="190">
        <v>27844</v>
      </c>
      <c r="F56" s="192">
        <v>2000</v>
      </c>
    </row>
    <row r="57" spans="2:6" ht="16.5">
      <c r="B57" s="162">
        <v>8</v>
      </c>
      <c r="C57" s="163">
        <v>2939</v>
      </c>
      <c r="D57" s="154" t="s">
        <v>134</v>
      </c>
      <c r="E57" s="190">
        <v>28726</v>
      </c>
      <c r="F57" s="191">
        <v>2000</v>
      </c>
    </row>
    <row r="58" spans="2:6" ht="16.5">
      <c r="B58" s="162">
        <v>9</v>
      </c>
      <c r="C58" s="163">
        <v>2964</v>
      </c>
      <c r="D58" s="154" t="s">
        <v>135</v>
      </c>
      <c r="E58" s="190">
        <v>28738</v>
      </c>
      <c r="F58" s="191">
        <v>2000</v>
      </c>
    </row>
    <row r="59" spans="2:6" ht="16.5">
      <c r="B59" s="162">
        <v>10</v>
      </c>
      <c r="C59" s="163">
        <v>3108</v>
      </c>
      <c r="D59" s="154" t="s">
        <v>137</v>
      </c>
      <c r="E59" s="190">
        <v>28716</v>
      </c>
      <c r="F59" s="191">
        <v>2000</v>
      </c>
    </row>
    <row r="60" spans="2:6" ht="16.5">
      <c r="B60" s="162">
        <v>11</v>
      </c>
      <c r="C60" s="163">
        <v>3124</v>
      </c>
      <c r="D60" s="154" t="s">
        <v>130</v>
      </c>
      <c r="E60" s="190">
        <v>28713</v>
      </c>
      <c r="F60" s="191">
        <v>2000</v>
      </c>
    </row>
    <row r="61" spans="2:6" ht="16.5">
      <c r="B61" s="162">
        <v>12</v>
      </c>
      <c r="C61" s="163">
        <v>4014</v>
      </c>
      <c r="D61" s="154" t="s">
        <v>138</v>
      </c>
      <c r="E61" s="190">
        <v>28586</v>
      </c>
      <c r="F61" s="191">
        <v>2000</v>
      </c>
    </row>
    <row r="62" spans="2:6" ht="16.5">
      <c r="B62" s="162">
        <v>13</v>
      </c>
      <c r="C62" s="163">
        <v>4044</v>
      </c>
      <c r="D62" s="154" t="s">
        <v>140</v>
      </c>
      <c r="E62" s="190">
        <v>28524</v>
      </c>
      <c r="F62" s="191">
        <v>2000</v>
      </c>
    </row>
    <row r="63" spans="2:6" ht="16.5">
      <c r="B63" s="162">
        <v>14</v>
      </c>
      <c r="C63" s="163">
        <v>5065</v>
      </c>
      <c r="D63" s="154" t="s">
        <v>141</v>
      </c>
      <c r="E63" s="190">
        <v>28598</v>
      </c>
      <c r="F63" s="191">
        <v>2000</v>
      </c>
    </row>
    <row r="64" spans="2:6" ht="18.75">
      <c r="B64" s="226"/>
      <c r="C64" s="227"/>
      <c r="D64" s="228"/>
      <c r="E64" s="229"/>
      <c r="F64" s="230"/>
    </row>
    <row r="65" spans="2:6" ht="15.75">
      <c r="B65" s="162">
        <v>15</v>
      </c>
      <c r="C65" s="197">
        <v>4956</v>
      </c>
      <c r="D65" s="231" t="s">
        <v>154</v>
      </c>
      <c r="E65" s="232">
        <v>28659</v>
      </c>
      <c r="F65" s="166">
        <v>950</v>
      </c>
    </row>
    <row r="66" spans="2:6" ht="18.75">
      <c r="B66" s="184"/>
      <c r="C66" s="185"/>
      <c r="D66" s="181"/>
      <c r="E66" s="186"/>
      <c r="F66" s="187"/>
    </row>
    <row r="67" spans="2:6" ht="15.75">
      <c r="B67" s="147"/>
      <c r="C67" s="148"/>
      <c r="D67" s="149"/>
      <c r="E67" s="173"/>
      <c r="F67" s="174"/>
    </row>
    <row r="68" spans="2:6">
      <c r="B68" s="46"/>
      <c r="C68" s="44"/>
      <c r="D68" s="70" t="s">
        <v>12</v>
      </c>
      <c r="E68" s="98"/>
      <c r="F68" s="98">
        <f>SUM(F50:F67)</f>
        <v>22950</v>
      </c>
    </row>
  </sheetData>
  <mergeCells count="6">
    <mergeCell ref="B48:F48"/>
    <mergeCell ref="B1:F1"/>
    <mergeCell ref="B2:F2"/>
    <mergeCell ref="C3:D3"/>
    <mergeCell ref="B31:F31"/>
    <mergeCell ref="B35:F35"/>
  </mergeCells>
  <pageMargins left="0.95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5"/>
  <dimension ref="B1:U46"/>
  <sheetViews>
    <sheetView topLeftCell="A24" workbookViewId="0">
      <selection activeCell="K24" sqref="K24"/>
    </sheetView>
  </sheetViews>
  <sheetFormatPr defaultRowHeight="15"/>
  <cols>
    <col min="1" max="1" width="2.85546875" customWidth="1"/>
    <col min="2" max="2" width="14.85546875" style="48" customWidth="1"/>
    <col min="3" max="3" width="17.28515625" customWidth="1"/>
    <col min="4" max="4" width="18.42578125" style="38" customWidth="1"/>
    <col min="5" max="5" width="14.140625" style="38" customWidth="1"/>
    <col min="6" max="6" width="14" style="38" customWidth="1"/>
    <col min="7" max="7" width="11.85546875" bestFit="1" customWidth="1"/>
    <col min="9" max="9" width="13.7109375" bestFit="1" customWidth="1"/>
    <col min="13" max="13" width="13.7109375" bestFit="1" customWidth="1"/>
  </cols>
  <sheetData>
    <row r="1" spans="2:21" ht="42" customHeight="1">
      <c r="B1" s="214" t="s">
        <v>26</v>
      </c>
      <c r="C1" s="214"/>
      <c r="D1" s="214"/>
      <c r="E1" s="214"/>
      <c r="F1" s="214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</row>
    <row r="2" spans="2:21" ht="48.75" customHeight="1">
      <c r="B2" s="215" t="s">
        <v>67</v>
      </c>
      <c r="C2" s="215"/>
      <c r="D2" s="215"/>
      <c r="E2" s="215"/>
      <c r="F2" s="215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</row>
    <row r="3" spans="2:21" s="43" customFormat="1" ht="20.100000000000001" customHeight="1">
      <c r="B3" s="47" t="s">
        <v>43</v>
      </c>
      <c r="C3" s="47" t="s">
        <v>65</v>
      </c>
      <c r="D3" s="70" t="s">
        <v>23</v>
      </c>
      <c r="E3" s="70" t="s">
        <v>24</v>
      </c>
      <c r="F3" s="70" t="s">
        <v>42</v>
      </c>
    </row>
    <row r="4" spans="2:21" s="43" customFormat="1" ht="20.100000000000001" customHeight="1">
      <c r="B4" s="46"/>
      <c r="C4" s="44"/>
      <c r="D4" s="45"/>
      <c r="E4" s="45"/>
      <c r="F4" s="45"/>
    </row>
    <row r="5" spans="2:21" s="51" customFormat="1" ht="21" customHeight="1">
      <c r="B5" s="53" t="s">
        <v>2</v>
      </c>
      <c r="C5" s="54" t="s">
        <v>9</v>
      </c>
      <c r="D5" s="69">
        <v>796350</v>
      </c>
      <c r="E5" s="61">
        <v>1676530</v>
      </c>
      <c r="F5" s="50">
        <f t="shared" ref="F5:F12" si="0">+E5+D5</f>
        <v>2472880</v>
      </c>
    </row>
    <row r="6" spans="2:21" s="51" customFormat="1" ht="21" customHeight="1">
      <c r="B6" s="53"/>
      <c r="C6" s="54" t="s">
        <v>10</v>
      </c>
      <c r="D6" s="69">
        <v>346966</v>
      </c>
      <c r="E6" s="61">
        <v>790434.36</v>
      </c>
      <c r="F6" s="50">
        <f t="shared" si="0"/>
        <v>1137400.3599999999</v>
      </c>
    </row>
    <row r="7" spans="2:21" s="51" customFormat="1" ht="21" customHeight="1">
      <c r="B7" s="53" t="s">
        <v>3</v>
      </c>
      <c r="C7" s="54" t="s">
        <v>9</v>
      </c>
      <c r="D7" s="69">
        <v>92000</v>
      </c>
      <c r="E7" s="61">
        <v>357000</v>
      </c>
      <c r="F7" s="50">
        <f t="shared" si="0"/>
        <v>449000</v>
      </c>
    </row>
    <row r="8" spans="2:21" s="51" customFormat="1" ht="21" customHeight="1">
      <c r="B8" s="53"/>
      <c r="C8" s="54" t="s">
        <v>10</v>
      </c>
      <c r="D8" s="69">
        <v>8391</v>
      </c>
      <c r="E8" s="61">
        <v>35603</v>
      </c>
      <c r="F8" s="50">
        <f t="shared" si="0"/>
        <v>43994</v>
      </c>
    </row>
    <row r="9" spans="2:21" s="51" customFormat="1" ht="21" customHeight="1">
      <c r="B9" s="53" t="s">
        <v>4</v>
      </c>
      <c r="C9" s="54" t="s">
        <v>9</v>
      </c>
      <c r="D9" s="69">
        <v>7100</v>
      </c>
      <c r="E9" s="61">
        <v>30705</v>
      </c>
      <c r="F9" s="50">
        <f t="shared" si="0"/>
        <v>37805</v>
      </c>
    </row>
    <row r="10" spans="2:21" s="51" customFormat="1" ht="21" customHeight="1">
      <c r="B10" s="53"/>
      <c r="C10" s="54" t="s">
        <v>10</v>
      </c>
      <c r="D10" s="69">
        <v>1805</v>
      </c>
      <c r="E10" s="61">
        <v>9915</v>
      </c>
      <c r="F10" s="50">
        <f t="shared" si="0"/>
        <v>11720</v>
      </c>
    </row>
    <row r="11" spans="2:21" s="51" customFormat="1" ht="21" customHeight="1">
      <c r="B11" s="53" t="s">
        <v>5</v>
      </c>
      <c r="C11" s="54" t="s">
        <v>9</v>
      </c>
      <c r="D11" s="69">
        <v>4460</v>
      </c>
      <c r="E11" s="61">
        <v>35710</v>
      </c>
      <c r="F11" s="50">
        <f t="shared" si="0"/>
        <v>40170</v>
      </c>
    </row>
    <row r="12" spans="2:21" s="51" customFormat="1" ht="21" customHeight="1">
      <c r="B12" s="53"/>
      <c r="C12" s="54" t="s">
        <v>10</v>
      </c>
      <c r="D12" s="69">
        <v>157</v>
      </c>
      <c r="E12" s="61">
        <v>1007</v>
      </c>
      <c r="F12" s="50">
        <f t="shared" si="0"/>
        <v>1164</v>
      </c>
      <c r="M12" s="50">
        <v>1237788.94</v>
      </c>
    </row>
    <row r="13" spans="2:21" s="51" customFormat="1" ht="21" customHeight="1">
      <c r="B13" s="53"/>
      <c r="C13" s="54" t="s">
        <v>11</v>
      </c>
      <c r="D13" s="50"/>
      <c r="E13" s="68"/>
      <c r="F13" s="50">
        <f>+E13+D13</f>
        <v>0</v>
      </c>
      <c r="M13" s="68">
        <v>3011412.29</v>
      </c>
    </row>
    <row r="14" spans="2:21" s="51" customFormat="1" ht="21" customHeight="1">
      <c r="B14" s="53"/>
      <c r="C14" s="54" t="s">
        <v>51</v>
      </c>
      <c r="D14" s="50"/>
      <c r="E14" s="61"/>
      <c r="F14" s="50"/>
      <c r="I14" s="50">
        <v>1262066</v>
      </c>
      <c r="L14" s="72"/>
    </row>
    <row r="15" spans="2:21" s="51" customFormat="1" ht="21" customHeight="1">
      <c r="B15" s="53" t="s">
        <v>43</v>
      </c>
      <c r="C15" s="47" t="s">
        <v>12</v>
      </c>
      <c r="D15" s="52">
        <f>SUM(D5:D14)</f>
        <v>1257229</v>
      </c>
      <c r="E15" s="52">
        <f t="shared" ref="E15" si="1">SUM(E5:E14)</f>
        <v>2936904.36</v>
      </c>
      <c r="F15" s="52">
        <f>SUM(F4:F14)</f>
        <v>4194133.36</v>
      </c>
      <c r="I15" s="68">
        <v>3072073</v>
      </c>
    </row>
    <row r="16" spans="2:21" s="51" customFormat="1" ht="21" customHeight="1">
      <c r="B16" s="53" t="s">
        <v>62</v>
      </c>
      <c r="C16" s="54" t="s">
        <v>63</v>
      </c>
      <c r="D16" s="50"/>
      <c r="E16" s="52"/>
      <c r="F16" s="50">
        <f t="shared" ref="F16:F27" si="2">SUM(D16:E16)</f>
        <v>0</v>
      </c>
    </row>
    <row r="17" spans="2:9" s="51" customFormat="1" ht="21" customHeight="1">
      <c r="B17" s="53"/>
      <c r="C17" s="54" t="s">
        <v>14</v>
      </c>
      <c r="D17" s="50">
        <v>64444</v>
      </c>
      <c r="E17" s="50">
        <v>340456.72</v>
      </c>
      <c r="F17" s="50">
        <f t="shared" si="2"/>
        <v>404900.72</v>
      </c>
    </row>
    <row r="18" spans="2:9" s="51" customFormat="1" ht="21" customHeight="1">
      <c r="B18" s="53"/>
      <c r="C18" s="54" t="s">
        <v>15</v>
      </c>
      <c r="D18" s="50"/>
      <c r="E18" s="50"/>
      <c r="F18" s="50">
        <f t="shared" si="2"/>
        <v>0</v>
      </c>
    </row>
    <row r="19" spans="2:9" s="51" customFormat="1" ht="21" customHeight="1">
      <c r="B19" s="53" t="s">
        <v>50</v>
      </c>
      <c r="C19" s="54" t="s">
        <v>44</v>
      </c>
      <c r="D19" s="50">
        <v>395000</v>
      </c>
      <c r="E19" s="50">
        <v>742000</v>
      </c>
      <c r="F19" s="50">
        <f t="shared" si="2"/>
        <v>1137000</v>
      </c>
    </row>
    <row r="20" spans="2:9" s="51" customFormat="1" ht="21" customHeight="1">
      <c r="B20" s="53" t="s">
        <v>46</v>
      </c>
      <c r="C20" s="54" t="s">
        <v>64</v>
      </c>
      <c r="D20" s="50"/>
      <c r="E20" s="50"/>
      <c r="F20" s="50">
        <f t="shared" si="2"/>
        <v>0</v>
      </c>
    </row>
    <row r="21" spans="2:9" s="51" customFormat="1" ht="21" customHeight="1">
      <c r="B21" s="53" t="s">
        <v>18</v>
      </c>
      <c r="C21" s="54" t="s">
        <v>18</v>
      </c>
      <c r="D21" s="50">
        <v>10700</v>
      </c>
      <c r="E21" s="50"/>
      <c r="F21" s="50">
        <f t="shared" si="2"/>
        <v>10700</v>
      </c>
    </row>
    <row r="22" spans="2:9" s="51" customFormat="1" ht="21" customHeight="1">
      <c r="B22" s="53"/>
      <c r="C22" s="54" t="s">
        <v>19</v>
      </c>
      <c r="D22" s="50"/>
      <c r="E22" s="50"/>
      <c r="F22" s="50">
        <f t="shared" si="2"/>
        <v>0</v>
      </c>
    </row>
    <row r="23" spans="2:9" s="51" customFormat="1" ht="21" customHeight="1">
      <c r="B23" s="53" t="s">
        <v>7</v>
      </c>
      <c r="C23" s="54" t="s">
        <v>7</v>
      </c>
      <c r="D23" s="50"/>
      <c r="E23" s="50"/>
      <c r="F23" s="50">
        <f t="shared" si="2"/>
        <v>0</v>
      </c>
    </row>
    <row r="24" spans="2:9" s="51" customFormat="1" ht="21" customHeight="1">
      <c r="B24" s="53"/>
      <c r="C24" s="54" t="s">
        <v>9</v>
      </c>
      <c r="D24" s="50"/>
      <c r="E24" s="50">
        <v>60408</v>
      </c>
      <c r="F24" s="50">
        <f t="shared" si="2"/>
        <v>60408</v>
      </c>
    </row>
    <row r="25" spans="2:9" s="51" customFormat="1" ht="21" customHeight="1">
      <c r="B25" s="53"/>
      <c r="C25" s="54" t="s">
        <v>10</v>
      </c>
      <c r="D25" s="50"/>
      <c r="E25" s="50">
        <v>18333</v>
      </c>
      <c r="F25" s="50">
        <f t="shared" si="2"/>
        <v>18333</v>
      </c>
    </row>
    <row r="26" spans="2:9" s="51" customFormat="1" ht="21" customHeight="1">
      <c r="B26" s="53"/>
      <c r="C26" s="54" t="s">
        <v>59</v>
      </c>
      <c r="D26" s="50"/>
      <c r="E26" s="50"/>
      <c r="F26" s="50">
        <f t="shared" si="2"/>
        <v>0</v>
      </c>
    </row>
    <row r="27" spans="2:9" s="51" customFormat="1" ht="35.25" customHeight="1">
      <c r="B27" s="53" t="s">
        <v>47</v>
      </c>
      <c r="C27" s="77" t="s">
        <v>66</v>
      </c>
      <c r="D27" s="50"/>
      <c r="E27" s="50">
        <v>1495410</v>
      </c>
      <c r="F27" s="50">
        <f t="shared" si="2"/>
        <v>1495410</v>
      </c>
    </row>
    <row r="28" spans="2:9" s="51" customFormat="1" ht="21" customHeight="1">
      <c r="B28" s="53"/>
      <c r="C28" s="54" t="s">
        <v>12</v>
      </c>
      <c r="D28" s="52">
        <f>SUM(D15:D27)</f>
        <v>1727373</v>
      </c>
      <c r="E28" s="52">
        <f>SUM(E15:E27)</f>
        <v>5593512.0800000001</v>
      </c>
      <c r="F28" s="52">
        <f>SUM(D28:E28)</f>
        <v>7320885.0800000001</v>
      </c>
    </row>
    <row r="29" spans="2:9" s="51" customFormat="1" ht="21" customHeight="1">
      <c r="B29" s="53"/>
      <c r="C29" s="54" t="s">
        <v>49</v>
      </c>
      <c r="D29" s="52"/>
      <c r="E29" s="52"/>
      <c r="F29" s="52">
        <v>7320885.0800000001</v>
      </c>
      <c r="G29" s="72"/>
    </row>
    <row r="30" spans="2:9">
      <c r="B30" s="66"/>
      <c r="C30" s="24"/>
      <c r="D30" s="65"/>
      <c r="E30" s="65"/>
      <c r="F30" s="65">
        <f>+F29-F28</f>
        <v>0</v>
      </c>
    </row>
    <row r="31" spans="2:9">
      <c r="B31" s="219" t="s">
        <v>57</v>
      </c>
      <c r="C31" s="219"/>
      <c r="D31" s="219"/>
      <c r="E31" s="219"/>
      <c r="F31" s="219"/>
    </row>
    <row r="32" spans="2:9">
      <c r="B32" s="84" t="s">
        <v>52</v>
      </c>
      <c r="C32" s="84" t="s">
        <v>53</v>
      </c>
      <c r="D32" s="84" t="s">
        <v>54</v>
      </c>
      <c r="E32" s="84" t="s">
        <v>55</v>
      </c>
      <c r="F32" s="84" t="s">
        <v>56</v>
      </c>
      <c r="I32" s="51"/>
    </row>
    <row r="33" spans="2:9" ht="16.5">
      <c r="B33" s="84"/>
      <c r="C33" s="58"/>
      <c r="D33" s="59"/>
      <c r="E33" s="58"/>
      <c r="F33" s="61"/>
      <c r="I33" s="51"/>
    </row>
    <row r="34" spans="2:9" ht="16.5" hidden="1">
      <c r="B34" s="84">
        <v>2</v>
      </c>
      <c r="C34" s="58"/>
      <c r="D34" s="59"/>
      <c r="E34" s="58"/>
      <c r="F34" s="61"/>
      <c r="I34" s="51"/>
    </row>
    <row r="35" spans="2:9" ht="16.5" hidden="1">
      <c r="B35" s="84">
        <v>3</v>
      </c>
      <c r="C35" s="58"/>
      <c r="D35" s="78"/>
      <c r="E35" s="58"/>
      <c r="F35" s="61"/>
      <c r="I35" s="51"/>
    </row>
    <row r="36" spans="2:9" ht="16.5" hidden="1">
      <c r="B36" s="84"/>
      <c r="C36" s="83"/>
      <c r="D36" s="59"/>
      <c r="E36" s="58"/>
      <c r="F36" s="81"/>
      <c r="I36" s="51"/>
    </row>
    <row r="37" spans="2:9" ht="16.5" hidden="1">
      <c r="B37" s="84"/>
      <c r="C37" s="58"/>
      <c r="D37" s="59"/>
      <c r="E37" s="58"/>
      <c r="F37" s="80"/>
      <c r="I37" s="51"/>
    </row>
    <row r="38" spans="2:9" ht="16.5" hidden="1">
      <c r="B38" s="84"/>
      <c r="C38" s="58"/>
      <c r="D38" s="59"/>
      <c r="E38" s="58"/>
      <c r="F38" s="80"/>
      <c r="I38" s="51"/>
    </row>
    <row r="39" spans="2:9" ht="16.5" hidden="1">
      <c r="B39" s="84"/>
      <c r="C39" s="58"/>
      <c r="D39" s="59"/>
      <c r="E39" s="58"/>
      <c r="F39" s="81"/>
      <c r="I39" s="51"/>
    </row>
    <row r="40" spans="2:9" ht="16.5" hidden="1">
      <c r="B40" s="84"/>
      <c r="C40" s="58"/>
      <c r="D40" s="59"/>
      <c r="E40" s="58"/>
      <c r="F40" s="80"/>
      <c r="I40" s="51"/>
    </row>
    <row r="41" spans="2:9" ht="16.5" hidden="1">
      <c r="B41" s="84"/>
      <c r="C41" s="58"/>
      <c r="D41" s="59"/>
      <c r="E41" s="58"/>
      <c r="F41" s="82"/>
      <c r="I41" s="51"/>
    </row>
    <row r="42" spans="2:9" s="64" customFormat="1" ht="16.5" hidden="1">
      <c r="B42" s="67"/>
      <c r="C42" s="58"/>
      <c r="D42" s="24"/>
      <c r="E42" s="60"/>
      <c r="F42" s="61"/>
    </row>
    <row r="43" spans="2:9" s="64" customFormat="1" ht="16.5" hidden="1">
      <c r="B43" s="67"/>
      <c r="C43" s="58"/>
      <c r="D43" s="78"/>
      <c r="E43" s="60"/>
      <c r="F43" s="63"/>
    </row>
    <row r="44" spans="2:9" hidden="1">
      <c r="B44" s="66"/>
      <c r="C44" s="24"/>
      <c r="D44" s="65"/>
      <c r="E44" s="65"/>
      <c r="F44" s="65"/>
    </row>
    <row r="45" spans="2:9">
      <c r="B45" s="66"/>
      <c r="C45" s="24"/>
      <c r="D45" s="65"/>
      <c r="E45" s="65"/>
      <c r="F45" s="65"/>
    </row>
    <row r="46" spans="2:9">
      <c r="B46" s="66"/>
      <c r="C46" s="24" t="s">
        <v>42</v>
      </c>
      <c r="D46" s="65"/>
      <c r="E46" s="65"/>
      <c r="F46" s="65">
        <f>SUM(F33:F44)</f>
        <v>0</v>
      </c>
    </row>
  </sheetData>
  <mergeCells count="3">
    <mergeCell ref="B1:F1"/>
    <mergeCell ref="B2:F2"/>
    <mergeCell ref="B31:F31"/>
  </mergeCells>
  <pageMargins left="0.95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6"/>
  <dimension ref="B1:W41"/>
  <sheetViews>
    <sheetView topLeftCell="A7" workbookViewId="0">
      <selection activeCell="E33" sqref="E33"/>
    </sheetView>
  </sheetViews>
  <sheetFormatPr defaultRowHeight="15"/>
  <cols>
    <col min="1" max="1" width="2.85546875" customWidth="1"/>
    <col min="2" max="2" width="14.85546875" style="48" customWidth="1"/>
    <col min="3" max="3" width="18" customWidth="1"/>
    <col min="4" max="4" width="18.42578125" style="38" customWidth="1"/>
    <col min="5" max="5" width="14.140625" style="38" customWidth="1"/>
    <col min="6" max="6" width="14" style="38" customWidth="1"/>
    <col min="7" max="7" width="13.5703125" customWidth="1"/>
    <col min="9" max="9" width="13.5703125" customWidth="1"/>
    <col min="10" max="10" width="15.28515625" customWidth="1"/>
  </cols>
  <sheetData>
    <row r="1" spans="2:23" ht="42" customHeight="1">
      <c r="B1" s="214" t="s">
        <v>26</v>
      </c>
      <c r="C1" s="214"/>
      <c r="D1" s="214"/>
      <c r="E1" s="214"/>
      <c r="F1" s="214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</row>
    <row r="2" spans="2:23" ht="29.25" customHeight="1">
      <c r="B2" s="215" t="s">
        <v>72</v>
      </c>
      <c r="C2" s="215"/>
      <c r="D2" s="215"/>
      <c r="E2" s="215"/>
      <c r="F2" s="215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</row>
    <row r="3" spans="2:23" s="43" customFormat="1" ht="20.100000000000001" customHeight="1">
      <c r="B3" s="47" t="s">
        <v>43</v>
      </c>
      <c r="C3" s="47" t="s">
        <v>45</v>
      </c>
      <c r="D3" s="70" t="s">
        <v>23</v>
      </c>
      <c r="E3" s="70" t="s">
        <v>24</v>
      </c>
      <c r="F3" s="70" t="s">
        <v>42</v>
      </c>
    </row>
    <row r="4" spans="2:23" s="51" customFormat="1" ht="24.95" customHeight="1">
      <c r="B4" s="53" t="s">
        <v>2</v>
      </c>
      <c r="C4" s="54" t="s">
        <v>9</v>
      </c>
      <c r="D4" s="69">
        <v>778215</v>
      </c>
      <c r="E4" s="61">
        <v>1714115</v>
      </c>
      <c r="F4" s="50">
        <f t="shared" ref="F4:F13" si="0">SUM(D4:E4)</f>
        <v>2492330</v>
      </c>
    </row>
    <row r="5" spans="2:23" s="51" customFormat="1" ht="24.95" customHeight="1">
      <c r="B5" s="53"/>
      <c r="C5" s="54" t="s">
        <v>10</v>
      </c>
      <c r="D5" s="69">
        <v>336058</v>
      </c>
      <c r="E5" s="61">
        <v>819281.91</v>
      </c>
      <c r="F5" s="50">
        <f t="shared" si="0"/>
        <v>1155339.9100000001</v>
      </c>
    </row>
    <row r="6" spans="2:23" s="51" customFormat="1" ht="24.95" customHeight="1">
      <c r="B6" s="53" t="s">
        <v>3</v>
      </c>
      <c r="C6" s="54" t="s">
        <v>9</v>
      </c>
      <c r="D6" s="69">
        <v>113000</v>
      </c>
      <c r="E6" s="61">
        <v>473000</v>
      </c>
      <c r="F6" s="50">
        <f t="shared" si="0"/>
        <v>586000</v>
      </c>
    </row>
    <row r="7" spans="2:23" s="51" customFormat="1" ht="24.95" customHeight="1">
      <c r="B7" s="53"/>
      <c r="C7" s="54" t="s">
        <v>10</v>
      </c>
      <c r="D7" s="69">
        <v>12298</v>
      </c>
      <c r="E7" s="61">
        <v>62772</v>
      </c>
      <c r="F7" s="50">
        <f t="shared" si="0"/>
        <v>75070</v>
      </c>
    </row>
    <row r="8" spans="2:23" s="51" customFormat="1" ht="24.95" customHeight="1">
      <c r="B8" s="53" t="s">
        <v>4</v>
      </c>
      <c r="C8" s="54" t="s">
        <v>9</v>
      </c>
      <c r="D8" s="69">
        <v>7100</v>
      </c>
      <c r="E8" s="61">
        <v>32790</v>
      </c>
      <c r="F8" s="50">
        <f t="shared" si="0"/>
        <v>39890</v>
      </c>
    </row>
    <row r="9" spans="2:23" s="51" customFormat="1" ht="24.95" customHeight="1">
      <c r="B9" s="53"/>
      <c r="C9" s="54" t="s">
        <v>10</v>
      </c>
      <c r="D9" s="69">
        <v>1563</v>
      </c>
      <c r="E9" s="61">
        <v>10290</v>
      </c>
      <c r="F9" s="50">
        <f t="shared" si="0"/>
        <v>11853</v>
      </c>
    </row>
    <row r="10" spans="2:23" s="51" customFormat="1" ht="24.95" customHeight="1">
      <c r="B10" s="53" t="s">
        <v>5</v>
      </c>
      <c r="C10" s="54" t="s">
        <v>9</v>
      </c>
      <c r="D10" s="69">
        <v>1630</v>
      </c>
      <c r="E10" s="61">
        <v>14820</v>
      </c>
      <c r="F10" s="50">
        <f t="shared" si="0"/>
        <v>16450</v>
      </c>
    </row>
    <row r="11" spans="2:23" s="51" customFormat="1" ht="24.95" customHeight="1">
      <c r="B11" s="53"/>
      <c r="C11" s="54" t="s">
        <v>10</v>
      </c>
      <c r="D11" s="69">
        <v>41</v>
      </c>
      <c r="E11" s="61">
        <v>410</v>
      </c>
      <c r="F11" s="50">
        <f t="shared" si="0"/>
        <v>451</v>
      </c>
    </row>
    <row r="12" spans="2:23" s="51" customFormat="1" ht="24.95" customHeight="1">
      <c r="B12" s="53"/>
      <c r="C12" s="54" t="s">
        <v>11</v>
      </c>
      <c r="D12" s="50"/>
      <c r="E12" s="68"/>
      <c r="F12" s="50">
        <f t="shared" si="0"/>
        <v>0</v>
      </c>
    </row>
    <row r="13" spans="2:23" s="51" customFormat="1" ht="24.95" customHeight="1">
      <c r="B13" s="53"/>
      <c r="C13" s="54" t="s">
        <v>51</v>
      </c>
      <c r="D13" s="50"/>
      <c r="E13" s="61"/>
      <c r="F13" s="50">
        <f t="shared" si="0"/>
        <v>0</v>
      </c>
      <c r="I13" s="50">
        <v>1249905</v>
      </c>
      <c r="J13" s="61">
        <v>3127478.91</v>
      </c>
    </row>
    <row r="14" spans="2:23" s="51" customFormat="1" ht="24.95" customHeight="1">
      <c r="B14" s="53" t="s">
        <v>43</v>
      </c>
      <c r="C14" s="53" t="s">
        <v>12</v>
      </c>
      <c r="D14" s="52">
        <f>SUM(D4:D13)</f>
        <v>1249905</v>
      </c>
      <c r="E14" s="52">
        <f t="shared" ref="E14" si="1">SUM(E4:E13)</f>
        <v>3127478.91</v>
      </c>
      <c r="F14" s="52">
        <f>SUM(D14:E14)</f>
        <v>4377383.91</v>
      </c>
    </row>
    <row r="15" spans="2:23" s="51" customFormat="1" ht="24.95" customHeight="1">
      <c r="B15" s="53"/>
      <c r="C15" s="54"/>
      <c r="D15" s="50"/>
      <c r="E15" s="50"/>
      <c r="F15" s="50">
        <f t="shared" ref="F15:F27" si="2">SUM(D15:E15)</f>
        <v>0</v>
      </c>
    </row>
    <row r="16" spans="2:23" s="51" customFormat="1" ht="24.95" customHeight="1">
      <c r="B16" s="53" t="s">
        <v>78</v>
      </c>
      <c r="C16" s="54" t="s">
        <v>14</v>
      </c>
      <c r="D16" s="50">
        <v>58559</v>
      </c>
      <c r="E16" s="50">
        <v>323345.57</v>
      </c>
      <c r="F16" s="50">
        <f t="shared" si="2"/>
        <v>381904.57</v>
      </c>
    </row>
    <row r="17" spans="2:9" s="51" customFormat="1" ht="24.95" customHeight="1">
      <c r="B17" s="53"/>
      <c r="C17" s="54" t="s">
        <v>15</v>
      </c>
      <c r="D17" s="50"/>
      <c r="E17" s="50"/>
      <c r="F17" s="50">
        <f t="shared" si="2"/>
        <v>0</v>
      </c>
    </row>
    <row r="18" spans="2:9" s="51" customFormat="1" ht="24.95" customHeight="1">
      <c r="B18" s="53" t="s">
        <v>50</v>
      </c>
      <c r="C18" s="54" t="s">
        <v>44</v>
      </c>
      <c r="D18" s="50">
        <v>405000</v>
      </c>
      <c r="E18" s="50">
        <v>734000</v>
      </c>
      <c r="F18" s="50">
        <f t="shared" si="2"/>
        <v>1139000</v>
      </c>
    </row>
    <row r="19" spans="2:9" s="51" customFormat="1" ht="24.95" customHeight="1">
      <c r="B19" s="53" t="s">
        <v>77</v>
      </c>
      <c r="C19" s="54" t="s">
        <v>44</v>
      </c>
      <c r="D19" s="50"/>
      <c r="E19" s="50">
        <v>2000</v>
      </c>
      <c r="F19" s="50">
        <f t="shared" si="2"/>
        <v>2000</v>
      </c>
    </row>
    <row r="20" spans="2:9" s="51" customFormat="1" ht="24.95" customHeight="1">
      <c r="B20" s="53" t="s">
        <v>18</v>
      </c>
      <c r="C20" s="54" t="s">
        <v>18</v>
      </c>
      <c r="D20" s="50">
        <v>10700</v>
      </c>
      <c r="E20" s="50"/>
      <c r="F20" s="50">
        <f t="shared" si="2"/>
        <v>10700</v>
      </c>
    </row>
    <row r="21" spans="2:9" s="51" customFormat="1" ht="24.95" customHeight="1">
      <c r="B21" s="53"/>
      <c r="C21" s="54" t="s">
        <v>19</v>
      </c>
      <c r="D21" s="50"/>
      <c r="E21" s="50"/>
      <c r="F21" s="50">
        <f t="shared" si="2"/>
        <v>0</v>
      </c>
    </row>
    <row r="22" spans="2:9" s="51" customFormat="1" ht="24.95" customHeight="1">
      <c r="B22" s="53" t="s">
        <v>7</v>
      </c>
      <c r="C22" s="54" t="s">
        <v>7</v>
      </c>
      <c r="D22" s="50"/>
      <c r="E22" s="50"/>
      <c r="F22" s="50">
        <f t="shared" si="2"/>
        <v>0</v>
      </c>
    </row>
    <row r="23" spans="2:9" s="51" customFormat="1" ht="24.95" customHeight="1">
      <c r="B23" s="53"/>
      <c r="C23" s="54" t="s">
        <v>9</v>
      </c>
      <c r="D23" s="50">
        <v>49321</v>
      </c>
      <c r="E23" s="50"/>
      <c r="F23" s="50">
        <f t="shared" si="2"/>
        <v>49321</v>
      </c>
    </row>
    <row r="24" spans="2:9" s="51" customFormat="1" ht="24.95" customHeight="1">
      <c r="B24" s="53"/>
      <c r="C24" s="54" t="s">
        <v>10</v>
      </c>
      <c r="D24" s="50">
        <v>15863</v>
      </c>
      <c r="E24" s="50"/>
      <c r="F24" s="50">
        <f t="shared" si="2"/>
        <v>15863</v>
      </c>
    </row>
    <row r="25" spans="2:9" s="51" customFormat="1" ht="24.95" customHeight="1">
      <c r="B25" s="53"/>
      <c r="C25" s="54" t="s">
        <v>20</v>
      </c>
      <c r="D25" s="50">
        <v>1246</v>
      </c>
      <c r="E25" s="50"/>
      <c r="F25" s="50">
        <f t="shared" si="2"/>
        <v>1246</v>
      </c>
    </row>
    <row r="26" spans="2:9" s="51" customFormat="1" ht="24.95" customHeight="1">
      <c r="B26" s="53"/>
      <c r="C26" s="54" t="s">
        <v>75</v>
      </c>
      <c r="D26" s="50">
        <v>10800</v>
      </c>
      <c r="E26" s="50"/>
      <c r="F26" s="50">
        <f t="shared" si="2"/>
        <v>10800</v>
      </c>
    </row>
    <row r="27" spans="2:9" s="51" customFormat="1" ht="24.95" customHeight="1">
      <c r="B27" s="53" t="s">
        <v>47</v>
      </c>
      <c r="C27" s="54" t="s">
        <v>48</v>
      </c>
      <c r="D27" s="50">
        <v>206680</v>
      </c>
      <c r="E27" s="50"/>
      <c r="F27" s="50">
        <f t="shared" si="2"/>
        <v>206680</v>
      </c>
    </row>
    <row r="28" spans="2:9" s="51" customFormat="1" ht="24.95" customHeight="1">
      <c r="B28" s="53"/>
      <c r="C28" s="54" t="s">
        <v>12</v>
      </c>
      <c r="D28" s="52">
        <f>SUM(D14:D27)</f>
        <v>2008074</v>
      </c>
      <c r="E28" s="52">
        <f>SUM(E14:E27)</f>
        <v>4186824.48</v>
      </c>
      <c r="F28" s="52">
        <f>SUM(F14:F27)</f>
        <v>6194898.4800000004</v>
      </c>
      <c r="I28" s="51">
        <v>77230</v>
      </c>
    </row>
    <row r="29" spans="2:9" s="51" customFormat="1" ht="24.95" customHeight="1">
      <c r="B29" s="53"/>
      <c r="C29" s="54" t="s">
        <v>49</v>
      </c>
      <c r="D29" s="52"/>
      <c r="E29" s="52"/>
      <c r="F29" s="52">
        <v>6194898.4800000004</v>
      </c>
      <c r="G29" s="72">
        <f>+F29-F28</f>
        <v>0</v>
      </c>
      <c r="I29" s="72">
        <f>+I28-D28</f>
        <v>-1930844</v>
      </c>
    </row>
    <row r="31" spans="2:9">
      <c r="B31" s="219" t="s">
        <v>58</v>
      </c>
      <c r="C31" s="219"/>
      <c r="D31" s="219"/>
      <c r="E31" s="219"/>
      <c r="F31" s="219"/>
    </row>
    <row r="32" spans="2:9">
      <c r="B32" s="41" t="s">
        <v>52</v>
      </c>
      <c r="C32" s="41" t="s">
        <v>53</v>
      </c>
      <c r="D32" s="41" t="s">
        <v>54</v>
      </c>
      <c r="E32" s="41" t="s">
        <v>55</v>
      </c>
      <c r="F32" s="41" t="s">
        <v>56</v>
      </c>
    </row>
    <row r="33" spans="2:6" s="64" customFormat="1">
      <c r="B33" s="91">
        <v>1</v>
      </c>
      <c r="C33" s="92">
        <v>2596</v>
      </c>
      <c r="D33" s="93" t="s">
        <v>70</v>
      </c>
      <c r="E33" s="94"/>
      <c r="F33" s="95">
        <v>1246</v>
      </c>
    </row>
    <row r="34" spans="2:6">
      <c r="B34" s="46"/>
      <c r="C34" s="44"/>
      <c r="D34" s="45" t="s">
        <v>12</v>
      </c>
      <c r="E34" s="45"/>
      <c r="F34" s="45">
        <f>SUM(F33:F33)</f>
        <v>1246</v>
      </c>
    </row>
    <row r="35" spans="2:6">
      <c r="B35" s="219" t="s">
        <v>79</v>
      </c>
      <c r="C35" s="219"/>
      <c r="D35" s="219"/>
      <c r="E35" s="219"/>
      <c r="F35" s="219"/>
    </row>
    <row r="36" spans="2:6">
      <c r="B36" s="88" t="s">
        <v>52</v>
      </c>
      <c r="C36" s="88" t="s">
        <v>53</v>
      </c>
      <c r="D36" s="88" t="s">
        <v>54</v>
      </c>
      <c r="E36" s="88" t="s">
        <v>55</v>
      </c>
      <c r="F36" s="88" t="s">
        <v>56</v>
      </c>
    </row>
    <row r="37" spans="2:6">
      <c r="B37" s="91">
        <v>1</v>
      </c>
      <c r="C37" s="44">
        <v>3316</v>
      </c>
      <c r="D37" s="45" t="s">
        <v>69</v>
      </c>
      <c r="E37" s="45"/>
      <c r="F37" s="45">
        <v>1000</v>
      </c>
    </row>
    <row r="38" spans="2:6">
      <c r="B38" s="91"/>
      <c r="C38" s="92">
        <v>2473</v>
      </c>
      <c r="D38" s="93" t="s">
        <v>71</v>
      </c>
      <c r="E38" s="94"/>
      <c r="F38" s="96">
        <v>1000</v>
      </c>
    </row>
    <row r="39" spans="2:6">
      <c r="B39" s="46"/>
      <c r="C39" s="44"/>
      <c r="D39" s="45"/>
      <c r="E39" s="45"/>
      <c r="F39" s="45"/>
    </row>
    <row r="40" spans="2:6">
      <c r="B40" s="46"/>
      <c r="C40" s="44"/>
      <c r="D40" s="45" t="s">
        <v>12</v>
      </c>
      <c r="E40" s="45"/>
      <c r="F40" s="45">
        <f>SUM(F37:F39)</f>
        <v>2000</v>
      </c>
    </row>
    <row r="41" spans="2:6">
      <c r="B41" s="66"/>
      <c r="C41" s="24"/>
      <c r="D41" s="65"/>
      <c r="E41" s="65"/>
      <c r="F41" s="65"/>
    </row>
  </sheetData>
  <mergeCells count="4">
    <mergeCell ref="B1:F1"/>
    <mergeCell ref="B2:F2"/>
    <mergeCell ref="B31:F31"/>
    <mergeCell ref="B35:F35"/>
  </mergeCells>
  <pageMargins left="0.95" right="0.7" top="0.75" bottom="0.75" header="0.3" footer="0.3"/>
  <pageSetup paperSize="5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7"/>
  <dimension ref="A1:AD74"/>
  <sheetViews>
    <sheetView workbookViewId="0">
      <pane xSplit="1" ySplit="4" topLeftCell="M5" activePane="bottomRight" state="frozen"/>
      <selection pane="topRight" activeCell="B1" sqref="B1"/>
      <selection pane="bottomLeft" activeCell="A6" sqref="A6"/>
      <selection pane="bottomRight" activeCell="M68" sqref="M68"/>
    </sheetView>
  </sheetViews>
  <sheetFormatPr defaultRowHeight="15"/>
  <cols>
    <col min="1" max="1" width="7.5703125" style="23" bestFit="1" customWidth="1"/>
    <col min="2" max="2" width="7.42578125" style="23" bestFit="1" customWidth="1"/>
    <col min="3" max="3" width="13.85546875" style="23" customWidth="1"/>
    <col min="4" max="5" width="13.7109375" style="23" customWidth="1"/>
    <col min="6" max="6" width="11.85546875" style="23" customWidth="1"/>
    <col min="7" max="9" width="10.7109375" style="23" customWidth="1"/>
    <col min="10" max="13" width="11.85546875" style="23" customWidth="1"/>
    <col min="14" max="14" width="14.85546875" style="23" customWidth="1"/>
    <col min="15" max="15" width="14.5703125" style="23" bestFit="1" customWidth="1"/>
    <col min="16" max="17" width="11.85546875" style="23" customWidth="1"/>
    <col min="18" max="18" width="12.5703125" style="23" bestFit="1" customWidth="1"/>
    <col min="19" max="19" width="11.85546875" style="23" customWidth="1"/>
    <col min="20" max="20" width="11.5703125" style="23" customWidth="1"/>
    <col min="21" max="21" width="10.7109375" style="23" customWidth="1"/>
    <col min="22" max="22" width="13.42578125" style="23" customWidth="1"/>
    <col min="23" max="23" width="11.85546875" style="23" bestFit="1" customWidth="1"/>
    <col min="24" max="24" width="11.85546875" style="23" customWidth="1"/>
    <col min="25" max="25" width="10.7109375" style="23" bestFit="1" customWidth="1"/>
    <col min="26" max="26" width="10.42578125" style="23" customWidth="1"/>
    <col min="27" max="28" width="13.7109375" style="23" customWidth="1"/>
    <col min="29" max="29" width="15.5703125" style="23" customWidth="1"/>
    <col min="30" max="30" width="12.42578125" style="23" bestFit="1" customWidth="1"/>
    <col min="31" max="16384" width="9.140625" style="23"/>
  </cols>
  <sheetData>
    <row r="1" spans="1:29" s="1" customFormat="1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0"/>
      <c r="Z1" s="220"/>
      <c r="AA1" s="220"/>
      <c r="AB1" s="220"/>
      <c r="AC1" s="220"/>
    </row>
    <row r="2" spans="1:29" s="1" customFormat="1">
      <c r="A2" s="221" t="s">
        <v>1</v>
      </c>
      <c r="B2" s="221"/>
      <c r="C2" s="221"/>
      <c r="D2" s="221"/>
      <c r="E2" s="221"/>
      <c r="F2" s="221"/>
      <c r="G2" s="221"/>
      <c r="H2" s="221"/>
      <c r="I2" s="221"/>
      <c r="J2" s="221"/>
      <c r="K2" s="221"/>
      <c r="L2" s="221"/>
      <c r="M2" s="221"/>
      <c r="N2" s="221"/>
      <c r="O2" s="221"/>
      <c r="P2" s="221"/>
      <c r="Q2" s="221"/>
      <c r="R2" s="221"/>
      <c r="S2" s="221"/>
      <c r="T2" s="221"/>
      <c r="U2" s="221"/>
      <c r="V2" s="221"/>
      <c r="W2" s="221"/>
      <c r="X2" s="221"/>
      <c r="Y2" s="221"/>
      <c r="Z2" s="221"/>
      <c r="AA2" s="221"/>
      <c r="AB2" s="221"/>
      <c r="AC2" s="221"/>
    </row>
    <row r="3" spans="1:29" s="1" customFormat="1">
      <c r="A3" s="2"/>
      <c r="B3" s="2"/>
      <c r="C3" s="2"/>
      <c r="D3" s="222" t="s">
        <v>2</v>
      </c>
      <c r="E3" s="222"/>
      <c r="F3" s="222" t="s">
        <v>3</v>
      </c>
      <c r="G3" s="222"/>
      <c r="H3" s="222" t="s">
        <v>4</v>
      </c>
      <c r="I3" s="222"/>
      <c r="J3" s="222" t="s">
        <v>5</v>
      </c>
      <c r="K3" s="222"/>
      <c r="L3" s="49"/>
      <c r="M3" s="3"/>
      <c r="N3" s="4"/>
      <c r="O3" s="4"/>
      <c r="P3" s="2"/>
      <c r="Q3" s="2"/>
      <c r="R3" s="2"/>
      <c r="S3" s="2"/>
      <c r="T3" s="2" t="s">
        <v>6</v>
      </c>
      <c r="U3" s="2"/>
      <c r="V3" s="2"/>
      <c r="W3" s="223" t="s">
        <v>7</v>
      </c>
      <c r="X3" s="223"/>
      <c r="Y3" s="223"/>
      <c r="Z3" s="2"/>
      <c r="AA3" s="2"/>
      <c r="AB3" s="29"/>
      <c r="AC3" s="5"/>
    </row>
    <row r="4" spans="1:29" s="10" customFormat="1" ht="34.5" customHeight="1">
      <c r="A4" s="6"/>
      <c r="B4" s="6"/>
      <c r="C4" s="6" t="s">
        <v>8</v>
      </c>
      <c r="D4" s="7" t="s">
        <v>9</v>
      </c>
      <c r="E4" s="7" t="s">
        <v>10</v>
      </c>
      <c r="F4" s="7" t="s">
        <v>9</v>
      </c>
      <c r="G4" s="7" t="s">
        <v>10</v>
      </c>
      <c r="H4" s="7" t="s">
        <v>9</v>
      </c>
      <c r="I4" s="7" t="s">
        <v>10</v>
      </c>
      <c r="J4" s="7" t="s">
        <v>9</v>
      </c>
      <c r="K4" s="7" t="s">
        <v>10</v>
      </c>
      <c r="L4" s="7" t="s">
        <v>51</v>
      </c>
      <c r="M4" s="7" t="s">
        <v>11</v>
      </c>
      <c r="N4" s="8" t="s">
        <v>12</v>
      </c>
      <c r="O4" s="8" t="s">
        <v>13</v>
      </c>
      <c r="P4" s="6" t="s">
        <v>14</v>
      </c>
      <c r="Q4" s="6" t="s">
        <v>14</v>
      </c>
      <c r="R4" s="6" t="s">
        <v>15</v>
      </c>
      <c r="S4" s="6" t="s">
        <v>16</v>
      </c>
      <c r="T4" s="6" t="s">
        <v>17</v>
      </c>
      <c r="U4" s="6" t="s">
        <v>18</v>
      </c>
      <c r="V4" s="6"/>
      <c r="W4" s="6" t="s">
        <v>9</v>
      </c>
      <c r="X4" s="6"/>
      <c r="Y4" s="6" t="s">
        <v>10</v>
      </c>
      <c r="Z4" s="6" t="s">
        <v>20</v>
      </c>
      <c r="AA4" s="6" t="s">
        <v>21</v>
      </c>
      <c r="AB4" s="6" t="s">
        <v>25</v>
      </c>
      <c r="AC4" s="9" t="s">
        <v>22</v>
      </c>
    </row>
    <row r="5" spans="1:29" s="10" customFormat="1" ht="16.5">
      <c r="A5" s="11">
        <v>41730</v>
      </c>
      <c r="B5" s="12" t="s">
        <v>23</v>
      </c>
      <c r="C5" s="30">
        <v>1172718.32</v>
      </c>
      <c r="D5" s="14">
        <v>690000</v>
      </c>
      <c r="E5" s="14">
        <v>314508.87</v>
      </c>
      <c r="F5" s="14"/>
      <c r="G5" s="14"/>
      <c r="H5" s="14"/>
      <c r="I5" s="14"/>
      <c r="J5" s="14"/>
      <c r="K5" s="14"/>
      <c r="L5" s="14"/>
      <c r="M5" s="14"/>
      <c r="N5" s="15"/>
      <c r="O5" s="15"/>
      <c r="P5" s="13"/>
      <c r="Q5" s="13"/>
      <c r="R5" s="14"/>
      <c r="S5" s="13"/>
      <c r="T5" s="14"/>
      <c r="U5" s="13"/>
      <c r="V5" s="14"/>
      <c r="W5" s="14"/>
      <c r="X5" s="13"/>
      <c r="Y5" s="14"/>
      <c r="Z5" s="14"/>
      <c r="AA5" s="14"/>
      <c r="AB5" s="14"/>
      <c r="AC5" s="9"/>
    </row>
    <row r="6" spans="1:29" s="10" customFormat="1">
      <c r="A6" s="6"/>
      <c r="B6" s="12" t="s">
        <v>24</v>
      </c>
      <c r="C6" s="13">
        <v>3225986.1612328799</v>
      </c>
      <c r="D6" s="13">
        <v>1729279</v>
      </c>
      <c r="E6" s="16">
        <f>886550+1.16</f>
        <v>886551.16</v>
      </c>
      <c r="F6" s="13"/>
      <c r="G6" s="13"/>
      <c r="H6" s="13"/>
      <c r="I6" s="13"/>
      <c r="J6" s="13"/>
      <c r="K6" s="16"/>
      <c r="L6" s="16"/>
      <c r="M6" s="14"/>
      <c r="N6" s="15"/>
      <c r="O6" s="15"/>
      <c r="P6" s="13"/>
      <c r="Q6" s="13"/>
      <c r="R6" s="14"/>
      <c r="S6" s="13"/>
      <c r="T6" s="14"/>
      <c r="U6" s="13"/>
      <c r="V6" s="14"/>
      <c r="W6" s="14"/>
      <c r="X6" s="13"/>
      <c r="Y6" s="14"/>
      <c r="Z6" s="14"/>
      <c r="AA6" s="14"/>
      <c r="AB6" s="14"/>
      <c r="AC6" s="9"/>
    </row>
    <row r="7" spans="1:29" s="21" customFormat="1">
      <c r="A7" s="17"/>
      <c r="B7" s="17"/>
      <c r="C7" s="18">
        <f t="shared" ref="C7:E7" si="0">SUM(C5:C6)</f>
        <v>4398704.4812328797</v>
      </c>
      <c r="D7" s="18">
        <f t="shared" si="0"/>
        <v>2419279</v>
      </c>
      <c r="E7" s="18">
        <f t="shared" si="0"/>
        <v>1201060.03</v>
      </c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20"/>
    </row>
    <row r="8" spans="1:29">
      <c r="A8" s="22"/>
      <c r="B8" s="2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22"/>
    </row>
    <row r="9" spans="1:29" s="10" customFormat="1" hidden="1">
      <c r="A9" s="11">
        <v>41760</v>
      </c>
      <c r="B9" s="12" t="s">
        <v>23</v>
      </c>
      <c r="C9" s="13"/>
      <c r="D9" s="14"/>
      <c r="E9" s="14"/>
      <c r="F9" s="14"/>
      <c r="G9" s="14"/>
      <c r="H9" s="14"/>
      <c r="I9" s="14"/>
      <c r="J9" s="14"/>
      <c r="K9" s="14"/>
      <c r="L9" s="14"/>
      <c r="M9" s="14"/>
      <c r="N9" s="15"/>
      <c r="O9" s="15"/>
      <c r="P9" s="13"/>
      <c r="Q9" s="13"/>
      <c r="R9" s="14"/>
      <c r="S9" s="13"/>
      <c r="T9" s="14"/>
      <c r="U9" s="13"/>
      <c r="V9" s="14"/>
      <c r="W9" s="14"/>
      <c r="X9" s="13"/>
      <c r="Y9" s="14"/>
      <c r="Z9" s="14"/>
      <c r="AA9" s="14"/>
      <c r="AB9" s="14"/>
      <c r="AC9" s="9"/>
    </row>
    <row r="10" spans="1:29" s="10" customFormat="1" hidden="1">
      <c r="A10" s="6"/>
      <c r="B10" s="12" t="s">
        <v>24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4"/>
      <c r="N10" s="15"/>
      <c r="O10" s="15"/>
      <c r="P10" s="13"/>
      <c r="Q10" s="13"/>
      <c r="R10" s="14"/>
      <c r="S10" s="13"/>
      <c r="T10" s="14"/>
      <c r="U10" s="13"/>
      <c r="V10" s="14"/>
      <c r="W10" s="14"/>
      <c r="X10" s="13"/>
      <c r="Y10" s="14"/>
      <c r="Z10" s="14"/>
      <c r="AA10" s="13"/>
      <c r="AB10" s="13"/>
      <c r="AC10" s="9"/>
    </row>
    <row r="11" spans="1:29" s="21" customFormat="1" hidden="1">
      <c r="A11" s="17"/>
      <c r="B11" s="17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5"/>
      <c r="P11" s="18"/>
      <c r="Q11" s="18"/>
      <c r="R11" s="18"/>
      <c r="S11" s="18"/>
      <c r="T11" s="18"/>
      <c r="U11" s="18"/>
      <c r="V11" s="18"/>
      <c r="W11" s="18"/>
      <c r="X11" s="18"/>
      <c r="Y11" s="19"/>
      <c r="Z11" s="18"/>
      <c r="AA11" s="18"/>
      <c r="AB11" s="18"/>
      <c r="AC11" s="20"/>
    </row>
    <row r="12" spans="1:29" hidden="1">
      <c r="A12" s="22"/>
      <c r="B12" s="22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22"/>
    </row>
    <row r="13" spans="1:29" hidden="1">
      <c r="A13" s="11">
        <v>41791</v>
      </c>
      <c r="B13" s="12" t="s">
        <v>23</v>
      </c>
      <c r="C13" s="13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15"/>
      <c r="P13" s="13"/>
      <c r="Q13" s="13"/>
      <c r="R13" s="14"/>
      <c r="S13" s="13"/>
      <c r="T13" s="14"/>
      <c r="U13" s="13"/>
      <c r="V13" s="14"/>
      <c r="W13" s="14"/>
      <c r="X13" s="13"/>
      <c r="Y13" s="14"/>
      <c r="Z13" s="14"/>
      <c r="AA13" s="14"/>
      <c r="AB13" s="14"/>
      <c r="AC13" s="22"/>
    </row>
    <row r="14" spans="1:29" hidden="1">
      <c r="A14" s="6"/>
      <c r="B14" s="12" t="s">
        <v>24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4"/>
      <c r="N14" s="15"/>
      <c r="O14" s="15"/>
      <c r="P14" s="13"/>
      <c r="Q14" s="13"/>
      <c r="R14" s="14"/>
      <c r="S14" s="13"/>
      <c r="T14" s="14"/>
      <c r="U14" s="13"/>
      <c r="V14" s="14"/>
      <c r="W14" s="14"/>
      <c r="X14" s="13"/>
      <c r="Y14" s="14"/>
      <c r="Z14" s="14"/>
      <c r="AA14" s="13"/>
      <c r="AB14" s="13"/>
      <c r="AC14" s="22"/>
    </row>
    <row r="15" spans="1:29" hidden="1">
      <c r="A15" s="17"/>
      <c r="B15" s="17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5"/>
      <c r="P15" s="18"/>
      <c r="Q15" s="18"/>
      <c r="R15" s="18"/>
      <c r="S15" s="18"/>
      <c r="T15" s="18"/>
      <c r="U15" s="18"/>
      <c r="V15" s="18"/>
      <c r="W15" s="18"/>
      <c r="X15" s="18"/>
      <c r="Y15" s="19"/>
      <c r="Z15" s="18"/>
      <c r="AA15" s="18"/>
      <c r="AB15" s="18"/>
      <c r="AC15" s="20"/>
    </row>
    <row r="16" spans="1:29" hidden="1">
      <c r="A16" s="17"/>
      <c r="B16" s="17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5"/>
      <c r="P16" s="13"/>
      <c r="Q16" s="13"/>
      <c r="R16" s="18"/>
      <c r="S16" s="18"/>
      <c r="T16" s="18"/>
      <c r="U16" s="18"/>
      <c r="V16" s="18"/>
      <c r="W16" s="18"/>
      <c r="X16" s="19"/>
      <c r="Y16" s="19"/>
      <c r="Z16" s="18"/>
      <c r="AA16" s="18"/>
      <c r="AB16" s="18"/>
      <c r="AC16" s="22"/>
    </row>
    <row r="17" spans="1:29" hidden="1">
      <c r="A17" s="11">
        <v>41821</v>
      </c>
      <c r="B17" s="12" t="s">
        <v>23</v>
      </c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15"/>
      <c r="P17" s="13"/>
      <c r="Q17" s="13"/>
      <c r="R17" s="14"/>
      <c r="S17" s="13"/>
      <c r="T17" s="14"/>
      <c r="U17" s="13"/>
      <c r="V17" s="14"/>
      <c r="W17" s="14"/>
      <c r="X17" s="13"/>
      <c r="Y17" s="14"/>
      <c r="Z17" s="14"/>
      <c r="AA17" s="14"/>
      <c r="AB17" s="14"/>
      <c r="AC17" s="22"/>
    </row>
    <row r="18" spans="1:29" hidden="1">
      <c r="A18" s="6"/>
      <c r="B18" s="12" t="s">
        <v>24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4"/>
      <c r="N18" s="15"/>
      <c r="O18" s="15"/>
      <c r="P18" s="13"/>
      <c r="Q18" s="13"/>
      <c r="R18" s="14"/>
      <c r="S18" s="13"/>
      <c r="T18" s="14"/>
      <c r="U18" s="13"/>
      <c r="V18" s="14"/>
      <c r="W18" s="14"/>
      <c r="X18" s="13"/>
      <c r="Y18" s="14"/>
      <c r="Z18" s="14"/>
      <c r="AA18" s="13"/>
      <c r="AB18" s="13"/>
      <c r="AC18" s="22"/>
    </row>
    <row r="19" spans="1:29" hidden="1">
      <c r="A19" s="17"/>
      <c r="B19" s="17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5"/>
      <c r="P19" s="18"/>
      <c r="Q19" s="18"/>
      <c r="R19" s="18"/>
      <c r="S19" s="18"/>
      <c r="T19" s="18"/>
      <c r="U19" s="18"/>
      <c r="V19" s="18"/>
      <c r="W19" s="18"/>
      <c r="X19" s="18"/>
      <c r="Y19" s="19"/>
      <c r="Z19" s="18"/>
      <c r="AA19" s="18"/>
      <c r="AB19" s="18"/>
      <c r="AC19" s="20"/>
    </row>
    <row r="20" spans="1:29" hidden="1">
      <c r="A20" s="17"/>
      <c r="B20" s="17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5"/>
      <c r="P20" s="13"/>
      <c r="Q20" s="13"/>
      <c r="R20" s="18"/>
      <c r="S20" s="18"/>
      <c r="T20" s="18"/>
      <c r="U20" s="18"/>
      <c r="V20" s="18"/>
      <c r="W20" s="18"/>
      <c r="X20" s="19"/>
      <c r="Y20" s="19"/>
      <c r="Z20" s="18"/>
      <c r="AA20" s="18"/>
      <c r="AB20" s="18"/>
      <c r="AC20" s="22"/>
    </row>
    <row r="21" spans="1:29" hidden="1">
      <c r="A21" s="11">
        <v>41852</v>
      </c>
      <c r="B21" s="12" t="s">
        <v>23</v>
      </c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15"/>
      <c r="P21" s="13"/>
      <c r="Q21" s="13"/>
      <c r="R21" s="14"/>
      <c r="S21" s="13"/>
      <c r="T21" s="14"/>
      <c r="U21" s="13"/>
      <c r="V21" s="14"/>
      <c r="W21" s="14"/>
      <c r="X21" s="13"/>
      <c r="Y21" s="14"/>
      <c r="Z21" s="14"/>
      <c r="AA21" s="14"/>
      <c r="AB21" s="14"/>
      <c r="AC21" s="22"/>
    </row>
    <row r="22" spans="1:29" hidden="1">
      <c r="A22" s="6"/>
      <c r="B22" s="12" t="s">
        <v>24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4"/>
      <c r="N22" s="15"/>
      <c r="O22" s="15"/>
      <c r="P22" s="13"/>
      <c r="Q22" s="13"/>
      <c r="R22" s="14"/>
      <c r="S22" s="13"/>
      <c r="T22" s="14"/>
      <c r="U22" s="13"/>
      <c r="V22" s="14"/>
      <c r="W22" s="14"/>
      <c r="X22" s="13"/>
      <c r="Y22" s="14"/>
      <c r="Z22" s="14"/>
      <c r="AA22" s="13"/>
      <c r="AB22" s="13"/>
      <c r="AC22" s="22"/>
    </row>
    <row r="23" spans="1:29" hidden="1">
      <c r="A23" s="17"/>
      <c r="B23" s="17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5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20"/>
    </row>
    <row r="24" spans="1:29" hidden="1">
      <c r="A24" s="17"/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5"/>
      <c r="P24" s="13"/>
      <c r="Q24" s="13"/>
      <c r="R24" s="18"/>
      <c r="S24" s="18"/>
      <c r="T24" s="18"/>
      <c r="U24" s="18"/>
      <c r="V24" s="18"/>
      <c r="W24" s="18"/>
      <c r="X24" s="19"/>
      <c r="Y24" s="19"/>
      <c r="Z24" s="18"/>
      <c r="AA24" s="18"/>
      <c r="AB24" s="18"/>
      <c r="AC24" s="22"/>
    </row>
    <row r="25" spans="1:29" hidden="1">
      <c r="A25" s="11">
        <v>41883</v>
      </c>
      <c r="B25" s="12" t="s">
        <v>23</v>
      </c>
      <c r="C25" s="13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15"/>
      <c r="P25" s="13"/>
      <c r="Q25" s="13"/>
      <c r="R25" s="14"/>
      <c r="S25" s="13"/>
      <c r="T25" s="14"/>
      <c r="U25" s="13"/>
      <c r="V25" s="14"/>
      <c r="W25" s="14"/>
      <c r="X25" s="13"/>
      <c r="Y25" s="14"/>
      <c r="Z25" s="14"/>
      <c r="AA25" s="14"/>
      <c r="AB25" s="14"/>
      <c r="AC25" s="22"/>
    </row>
    <row r="26" spans="1:29" hidden="1">
      <c r="A26" s="6"/>
      <c r="B26" s="12" t="s">
        <v>24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4"/>
      <c r="N26" s="15"/>
      <c r="O26" s="15"/>
      <c r="P26" s="13"/>
      <c r="Q26" s="13"/>
      <c r="R26" s="14"/>
      <c r="S26" s="13"/>
      <c r="T26" s="14"/>
      <c r="U26" s="13"/>
      <c r="V26" s="14"/>
      <c r="W26" s="14"/>
      <c r="X26" s="13"/>
      <c r="Y26" s="14"/>
      <c r="Z26" s="14"/>
      <c r="AA26" s="13"/>
      <c r="AB26" s="13"/>
      <c r="AC26" s="22"/>
    </row>
    <row r="27" spans="1:29" hidden="1">
      <c r="A27" s="17"/>
      <c r="B27" s="1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5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20"/>
    </row>
    <row r="28" spans="1:29" hidden="1">
      <c r="A28" s="17"/>
      <c r="B28" s="17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5"/>
      <c r="P28" s="13"/>
      <c r="Q28" s="13"/>
      <c r="R28" s="18"/>
      <c r="S28" s="18"/>
      <c r="T28" s="18"/>
      <c r="U28" s="18"/>
      <c r="V28" s="18"/>
      <c r="W28" s="18"/>
      <c r="X28" s="19"/>
      <c r="Y28" s="19"/>
      <c r="Z28" s="18"/>
      <c r="AA28" s="18"/>
      <c r="AB28" s="18"/>
      <c r="AC28" s="22"/>
    </row>
    <row r="29" spans="1:29" hidden="1">
      <c r="A29" s="11">
        <v>41913</v>
      </c>
      <c r="B29" s="12" t="s">
        <v>23</v>
      </c>
      <c r="C29" s="13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15"/>
      <c r="P29" s="13"/>
      <c r="Q29" s="13"/>
      <c r="R29" s="14"/>
      <c r="S29" s="13"/>
      <c r="T29" s="14"/>
      <c r="U29" s="13"/>
      <c r="V29" s="14"/>
      <c r="W29" s="14"/>
      <c r="X29" s="13"/>
      <c r="Y29" s="14"/>
      <c r="Z29" s="14"/>
      <c r="AA29" s="14"/>
      <c r="AB29" s="14"/>
      <c r="AC29" s="22"/>
    </row>
    <row r="30" spans="1:29" hidden="1">
      <c r="A30" s="6"/>
      <c r="B30" s="12" t="s">
        <v>24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4"/>
      <c r="N30" s="15"/>
      <c r="O30" s="15"/>
      <c r="P30" s="13"/>
      <c r="Q30" s="13"/>
      <c r="R30" s="14"/>
      <c r="S30" s="13"/>
      <c r="T30" s="14"/>
      <c r="U30" s="13"/>
      <c r="V30" s="14"/>
      <c r="W30" s="14"/>
      <c r="X30" s="13"/>
      <c r="Y30" s="14"/>
      <c r="Z30" s="14"/>
      <c r="AA30" s="13"/>
      <c r="AB30" s="13"/>
      <c r="AC30" s="22"/>
    </row>
    <row r="31" spans="1:29" hidden="1">
      <c r="A31" s="17"/>
      <c r="B31" s="17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5"/>
      <c r="O31" s="15"/>
      <c r="P31" s="18"/>
      <c r="Q31" s="18"/>
      <c r="R31" s="18"/>
      <c r="S31" s="18"/>
      <c r="T31" s="18"/>
      <c r="U31" s="18"/>
      <c r="V31" s="18"/>
      <c r="W31" s="18"/>
      <c r="X31" s="19"/>
      <c r="Y31" s="19"/>
      <c r="Z31" s="18"/>
      <c r="AA31" s="18"/>
      <c r="AB31" s="18"/>
      <c r="AC31" s="20"/>
    </row>
    <row r="32" spans="1:29" hidden="1">
      <c r="A32" s="17"/>
      <c r="B32" s="17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5"/>
      <c r="P32" s="18"/>
      <c r="Q32" s="18"/>
      <c r="R32" s="18"/>
      <c r="S32" s="18"/>
      <c r="T32" s="18"/>
      <c r="U32" s="18"/>
      <c r="V32" s="18"/>
      <c r="W32" s="18"/>
      <c r="X32" s="19"/>
      <c r="Y32" s="19"/>
      <c r="Z32" s="18"/>
      <c r="AA32" s="18"/>
      <c r="AB32" s="18"/>
      <c r="AC32" s="22"/>
    </row>
    <row r="33" spans="1:29" hidden="1">
      <c r="A33" s="17"/>
      <c r="B33" s="17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5"/>
      <c r="P33" s="18"/>
      <c r="Q33" s="18"/>
      <c r="R33" s="18"/>
      <c r="S33" s="18"/>
      <c r="T33" s="18"/>
      <c r="U33" s="18"/>
      <c r="V33" s="18"/>
      <c r="W33" s="18"/>
      <c r="X33" s="19"/>
      <c r="Y33" s="19"/>
      <c r="Z33" s="18"/>
      <c r="AA33" s="18"/>
      <c r="AB33" s="18"/>
      <c r="AC33" s="22"/>
    </row>
    <row r="34" spans="1:29" hidden="1">
      <c r="A34" s="11">
        <v>41944</v>
      </c>
      <c r="B34" s="12" t="s">
        <v>23</v>
      </c>
      <c r="C34" s="13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15"/>
      <c r="P34" s="13"/>
      <c r="Q34" s="13"/>
      <c r="R34" s="14"/>
      <c r="S34" s="13"/>
      <c r="T34" s="14"/>
      <c r="U34" s="13"/>
      <c r="V34" s="14"/>
      <c r="W34" s="14"/>
      <c r="X34" s="14"/>
      <c r="Y34" s="14"/>
      <c r="Z34" s="14"/>
      <c r="AA34" s="14"/>
      <c r="AB34" s="14"/>
      <c r="AC34" s="22"/>
    </row>
    <row r="35" spans="1:29" ht="16.5" hidden="1">
      <c r="A35" s="6"/>
      <c r="B35" s="12" t="s">
        <v>24</v>
      </c>
      <c r="C35" s="25"/>
      <c r="D35" s="13"/>
      <c r="E35" s="13"/>
      <c r="F35" s="13"/>
      <c r="G35" s="13"/>
      <c r="H35" s="13"/>
      <c r="I35" s="13"/>
      <c r="J35" s="13"/>
      <c r="K35" s="13"/>
      <c r="L35" s="13"/>
      <c r="M35" s="14"/>
      <c r="N35" s="15"/>
      <c r="O35" s="15"/>
      <c r="P35" s="13"/>
      <c r="Q35" s="13"/>
      <c r="R35" s="14"/>
      <c r="S35" s="13"/>
      <c r="T35" s="14"/>
      <c r="U35" s="13"/>
      <c r="V35" s="14"/>
      <c r="W35" s="14"/>
      <c r="X35" s="14"/>
      <c r="Y35" s="14"/>
      <c r="Z35" s="14"/>
      <c r="AA35" s="14"/>
      <c r="AB35" s="14"/>
      <c r="AC35" s="22"/>
    </row>
    <row r="36" spans="1:29" hidden="1">
      <c r="A36" s="17"/>
      <c r="B36" s="17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5"/>
      <c r="P36" s="18"/>
      <c r="Q36" s="18"/>
      <c r="R36" s="18"/>
      <c r="S36" s="18"/>
      <c r="T36" s="18"/>
      <c r="U36" s="18"/>
      <c r="V36" s="18"/>
      <c r="W36" s="18"/>
      <c r="X36" s="19"/>
      <c r="Y36" s="19"/>
      <c r="Z36" s="18"/>
      <c r="AA36" s="18"/>
      <c r="AB36" s="18"/>
      <c r="AC36" s="20"/>
    </row>
    <row r="37" spans="1:29" hidden="1">
      <c r="A37" s="17"/>
      <c r="B37" s="17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5"/>
      <c r="P37" s="13"/>
      <c r="Q37" s="13"/>
      <c r="R37" s="18"/>
      <c r="S37" s="18"/>
      <c r="T37" s="18"/>
      <c r="U37" s="18"/>
      <c r="V37" s="18"/>
      <c r="W37" s="18"/>
      <c r="X37" s="19"/>
      <c r="Y37" s="19"/>
      <c r="Z37" s="18"/>
      <c r="AA37" s="18"/>
      <c r="AB37" s="18"/>
      <c r="AC37" s="20"/>
    </row>
    <row r="38" spans="1:29" hidden="1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0"/>
    </row>
    <row r="39" spans="1:29" hidden="1">
      <c r="A39" s="11">
        <v>41974</v>
      </c>
      <c r="B39" s="12" t="s">
        <v>23</v>
      </c>
      <c r="C39" s="13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5"/>
      <c r="O39" s="15"/>
      <c r="P39" s="13"/>
      <c r="Q39" s="13"/>
      <c r="R39" s="14"/>
      <c r="S39" s="13"/>
      <c r="T39" s="14"/>
      <c r="U39" s="13"/>
      <c r="V39" s="14"/>
      <c r="W39" s="14"/>
      <c r="X39" s="14"/>
      <c r="Y39" s="14"/>
      <c r="Z39" s="14"/>
      <c r="AA39" s="14"/>
      <c r="AB39" s="14"/>
      <c r="AC39" s="22"/>
    </row>
    <row r="40" spans="1:29" ht="16.5" hidden="1">
      <c r="A40" s="6"/>
      <c r="B40" s="12" t="s">
        <v>24</v>
      </c>
      <c r="C40" s="25"/>
      <c r="D40" s="13"/>
      <c r="E40" s="13"/>
      <c r="F40" s="13"/>
      <c r="G40" s="13"/>
      <c r="H40" s="13"/>
      <c r="I40" s="13"/>
      <c r="J40" s="13"/>
      <c r="K40" s="13"/>
      <c r="L40" s="13"/>
      <c r="M40" s="14"/>
      <c r="N40" s="15"/>
      <c r="O40" s="15"/>
      <c r="P40" s="13"/>
      <c r="Q40" s="13"/>
      <c r="R40" s="14"/>
      <c r="S40" s="13"/>
      <c r="T40" s="14"/>
      <c r="U40" s="13"/>
      <c r="V40" s="14"/>
      <c r="W40" s="14"/>
      <c r="X40" s="14"/>
      <c r="Y40" s="14"/>
      <c r="Z40" s="14"/>
      <c r="AA40" s="14"/>
      <c r="AB40" s="14"/>
      <c r="AC40" s="22"/>
    </row>
    <row r="41" spans="1:29" hidden="1">
      <c r="A41" s="17"/>
      <c r="B41" s="17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5"/>
      <c r="P41" s="18"/>
      <c r="Q41" s="18"/>
      <c r="R41" s="18"/>
      <c r="S41" s="18"/>
      <c r="T41" s="18"/>
      <c r="U41" s="18"/>
      <c r="V41" s="18"/>
      <c r="W41" s="18"/>
      <c r="X41" s="19"/>
      <c r="Y41" s="19"/>
      <c r="Z41" s="18"/>
      <c r="AA41" s="18"/>
      <c r="AB41" s="18"/>
      <c r="AC41" s="20"/>
    </row>
    <row r="42" spans="1:29" hidden="1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13"/>
      <c r="Q42" s="13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</row>
    <row r="43" spans="1:29" hidden="1">
      <c r="A43" s="11">
        <v>42005</v>
      </c>
      <c r="B43" s="12" t="s">
        <v>23</v>
      </c>
      <c r="C43" s="13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5"/>
      <c r="O43" s="15"/>
      <c r="P43" s="13"/>
      <c r="Q43" s="13"/>
      <c r="R43" s="14"/>
      <c r="S43" s="14"/>
      <c r="T43" s="14"/>
      <c r="U43" s="13"/>
      <c r="V43" s="14"/>
      <c r="W43" s="14"/>
      <c r="X43" s="14"/>
      <c r="Y43" s="14"/>
      <c r="Z43" s="14"/>
      <c r="AA43" s="14"/>
      <c r="AB43" s="14"/>
      <c r="AC43" s="22"/>
    </row>
    <row r="44" spans="1:29" ht="16.5" hidden="1">
      <c r="A44" s="6"/>
      <c r="B44" s="12" t="s">
        <v>24</v>
      </c>
      <c r="C44" s="25"/>
      <c r="D44" s="13"/>
      <c r="E44" s="13"/>
      <c r="F44" s="13"/>
      <c r="G44" s="13"/>
      <c r="H44" s="13"/>
      <c r="I44" s="13"/>
      <c r="J44" s="13"/>
      <c r="K44" s="13"/>
      <c r="L44" s="13"/>
      <c r="M44" s="14"/>
      <c r="N44" s="15"/>
      <c r="O44" s="15"/>
      <c r="P44" s="13"/>
      <c r="Q44" s="13"/>
      <c r="R44" s="14"/>
      <c r="S44" s="14"/>
      <c r="T44" s="14"/>
      <c r="U44" s="13"/>
      <c r="V44" s="14"/>
      <c r="W44" s="14"/>
      <c r="X44" s="14"/>
      <c r="Y44" s="14"/>
      <c r="Z44" s="14"/>
      <c r="AA44" s="14"/>
      <c r="AB44" s="14"/>
      <c r="AC44" s="22"/>
    </row>
    <row r="45" spans="1:29" hidden="1">
      <c r="A45" s="17"/>
      <c r="B45" s="17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5"/>
      <c r="P45" s="18"/>
      <c r="Q45" s="18"/>
      <c r="R45" s="18"/>
      <c r="S45" s="18"/>
      <c r="T45" s="18"/>
      <c r="U45" s="18"/>
      <c r="V45" s="18"/>
      <c r="W45" s="18"/>
      <c r="X45" s="19"/>
      <c r="Y45" s="19"/>
      <c r="Z45" s="18"/>
      <c r="AA45" s="18"/>
      <c r="AB45" s="18"/>
      <c r="AC45" s="20"/>
    </row>
    <row r="46" spans="1:29" hidden="1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13"/>
      <c r="Q46" s="13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</row>
    <row r="47" spans="1:29" hidden="1">
      <c r="A47" s="11">
        <v>42036</v>
      </c>
      <c r="B47" s="12" t="s">
        <v>23</v>
      </c>
      <c r="C47" s="13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5"/>
      <c r="O47" s="15"/>
      <c r="P47" s="13"/>
      <c r="Q47" s="13"/>
      <c r="R47" s="14"/>
      <c r="S47" s="14"/>
      <c r="T47" s="14"/>
      <c r="U47" s="13"/>
      <c r="V47" s="14"/>
      <c r="W47" s="14"/>
      <c r="X47" s="14"/>
      <c r="Y47" s="14"/>
      <c r="Z47" s="14"/>
      <c r="AA47" s="14"/>
      <c r="AB47" s="14"/>
      <c r="AC47" s="22"/>
    </row>
    <row r="48" spans="1:29" ht="16.5" hidden="1">
      <c r="A48" s="6"/>
      <c r="B48" s="12" t="s">
        <v>24</v>
      </c>
      <c r="C48" s="25"/>
      <c r="D48" s="13"/>
      <c r="E48" s="13"/>
      <c r="F48" s="13"/>
      <c r="G48" s="13"/>
      <c r="H48" s="13"/>
      <c r="I48" s="13"/>
      <c r="J48" s="13"/>
      <c r="K48" s="13"/>
      <c r="L48" s="13"/>
      <c r="M48" s="14"/>
      <c r="N48" s="15"/>
      <c r="O48" s="15"/>
      <c r="P48" s="13"/>
      <c r="Q48" s="13"/>
      <c r="R48" s="14"/>
      <c r="S48" s="14"/>
      <c r="T48" s="14"/>
      <c r="U48" s="13"/>
      <c r="V48" s="14"/>
      <c r="W48" s="14"/>
      <c r="X48" s="14"/>
      <c r="Y48" s="14"/>
      <c r="Z48" s="14"/>
      <c r="AA48" s="14"/>
      <c r="AB48" s="14"/>
      <c r="AC48" s="22"/>
    </row>
    <row r="49" spans="1:30" hidden="1">
      <c r="A49" s="17"/>
      <c r="B49" s="17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5"/>
      <c r="P49" s="18"/>
      <c r="Q49" s="18"/>
      <c r="R49" s="18"/>
      <c r="S49" s="18"/>
      <c r="T49" s="18"/>
      <c r="U49" s="18"/>
      <c r="V49" s="18"/>
      <c r="W49" s="18"/>
      <c r="X49" s="19"/>
      <c r="Y49" s="19"/>
      <c r="Z49" s="18"/>
      <c r="AA49" s="18"/>
      <c r="AB49" s="18"/>
      <c r="AC49" s="20"/>
      <c r="AD49" s="26"/>
    </row>
    <row r="50" spans="1:30" hidden="1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13"/>
      <c r="Q50" s="13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</row>
    <row r="51" spans="1:30" hidden="1">
      <c r="A51" s="11">
        <v>42064</v>
      </c>
      <c r="B51" s="12" t="s">
        <v>23</v>
      </c>
      <c r="C51" s="13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5"/>
      <c r="O51" s="15"/>
      <c r="P51" s="13"/>
      <c r="Q51" s="13"/>
      <c r="R51" s="14"/>
      <c r="S51" s="14"/>
      <c r="T51" s="14"/>
      <c r="U51" s="13"/>
      <c r="V51" s="14"/>
      <c r="W51" s="14"/>
      <c r="X51" s="14"/>
      <c r="Y51" s="14"/>
      <c r="Z51" s="14"/>
      <c r="AA51" s="14"/>
      <c r="AB51" s="14"/>
      <c r="AC51" s="22"/>
    </row>
    <row r="52" spans="1:30" ht="16.5" hidden="1">
      <c r="A52" s="6"/>
      <c r="B52" s="12" t="s">
        <v>24</v>
      </c>
      <c r="C52" s="25"/>
      <c r="D52" s="13"/>
      <c r="E52" s="13"/>
      <c r="F52" s="13"/>
      <c r="G52" s="13"/>
      <c r="H52" s="13"/>
      <c r="I52" s="13"/>
      <c r="J52" s="13"/>
      <c r="K52" s="13"/>
      <c r="L52" s="13"/>
      <c r="M52" s="14"/>
      <c r="N52" s="15"/>
      <c r="O52" s="15"/>
      <c r="P52" s="13"/>
      <c r="Q52" s="13"/>
      <c r="R52" s="14"/>
      <c r="S52" s="14"/>
      <c r="T52" s="14"/>
      <c r="U52" s="13"/>
      <c r="V52" s="14"/>
      <c r="W52" s="14"/>
      <c r="X52" s="14"/>
      <c r="Y52" s="14"/>
      <c r="Z52" s="14"/>
      <c r="AA52" s="14"/>
      <c r="AB52" s="14"/>
      <c r="AC52" s="22"/>
    </row>
    <row r="53" spans="1:30" hidden="1">
      <c r="A53" s="17"/>
      <c r="B53" s="17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5"/>
      <c r="P53" s="18"/>
      <c r="Q53" s="18"/>
      <c r="R53" s="18"/>
      <c r="S53" s="18"/>
      <c r="T53" s="18"/>
      <c r="U53" s="18"/>
      <c r="V53" s="18"/>
      <c r="W53" s="18"/>
      <c r="X53" s="19"/>
      <c r="Y53" s="19"/>
      <c r="Z53" s="18"/>
      <c r="AA53" s="18"/>
      <c r="AB53" s="18"/>
      <c r="AC53" s="20"/>
      <c r="AD53" s="26"/>
    </row>
    <row r="54" spans="1:30" hidden="1">
      <c r="P54" s="27"/>
      <c r="Q54" s="28"/>
    </row>
    <row r="55" spans="1:30" hidden="1"/>
    <row r="56" spans="1:30" hidden="1"/>
    <row r="57" spans="1:30" hidden="1"/>
    <row r="58" spans="1:30" hidden="1"/>
    <row r="59" spans="1:30" hidden="1">
      <c r="AA59" s="14"/>
      <c r="AB59" s="31"/>
    </row>
    <row r="60" spans="1:30" hidden="1">
      <c r="AA60" s="14"/>
      <c r="AB60" s="31"/>
    </row>
    <row r="61" spans="1:30" hidden="1">
      <c r="AA61" s="14"/>
      <c r="AB61" s="31"/>
    </row>
    <row r="62" spans="1:30" hidden="1">
      <c r="AA62" s="14"/>
      <c r="AB62" s="31"/>
    </row>
    <row r="63" spans="1:30" hidden="1">
      <c r="AA63" s="26"/>
      <c r="AB63" s="26"/>
    </row>
    <row r="64" spans="1:30" s="10" customFormat="1" ht="16.5">
      <c r="A64" s="11">
        <v>41760</v>
      </c>
      <c r="B64" s="12" t="s">
        <v>23</v>
      </c>
      <c r="C64" s="30">
        <v>1153728.6000000001</v>
      </c>
      <c r="D64" s="56">
        <v>678196</v>
      </c>
      <c r="E64" s="56">
        <v>309531.09589041094</v>
      </c>
      <c r="F64" s="56"/>
      <c r="G64" s="57"/>
      <c r="H64" s="57"/>
      <c r="I64" s="57"/>
      <c r="J64" s="57"/>
      <c r="K64" s="57"/>
      <c r="L64" s="57"/>
      <c r="M64" s="14"/>
      <c r="N64" s="15"/>
      <c r="O64" s="15"/>
      <c r="P64" s="13"/>
      <c r="Q64" s="13"/>
      <c r="R64" s="14"/>
      <c r="S64" s="13"/>
      <c r="T64" s="14"/>
      <c r="U64" s="13"/>
      <c r="V64" s="14"/>
      <c r="W64" s="14"/>
      <c r="X64" s="13"/>
      <c r="Y64" s="14"/>
      <c r="Z64" s="14"/>
      <c r="AA64" s="14"/>
      <c r="AB64" s="14"/>
      <c r="AC64" s="9"/>
    </row>
    <row r="65" spans="1:29" s="10" customFormat="1" ht="16.5">
      <c r="A65" s="6"/>
      <c r="B65" s="12" t="s">
        <v>24</v>
      </c>
      <c r="C65" s="13">
        <v>3227027.15</v>
      </c>
      <c r="D65" s="61">
        <v>1717844</v>
      </c>
      <c r="E65" s="61">
        <v>868467.44931506796</v>
      </c>
      <c r="F65" s="61"/>
      <c r="G65" s="61"/>
      <c r="H65" s="62"/>
      <c r="I65" s="62"/>
      <c r="J65" s="62"/>
      <c r="K65" s="62"/>
      <c r="L65" s="61"/>
      <c r="M65" s="14"/>
      <c r="N65" s="15"/>
      <c r="O65" s="15"/>
      <c r="P65" s="13"/>
      <c r="Q65" s="13"/>
      <c r="R65" s="14"/>
      <c r="S65" s="13"/>
      <c r="T65" s="14"/>
      <c r="U65" s="13"/>
      <c r="V65" s="14"/>
      <c r="W65" s="14"/>
      <c r="X65" s="13"/>
      <c r="Y65" s="14"/>
      <c r="Z65" s="14"/>
      <c r="AA65" s="14"/>
      <c r="AB65" s="14"/>
      <c r="AC65" s="20"/>
    </row>
    <row r="66" spans="1:29" s="21" customFormat="1">
      <c r="A66" s="17"/>
      <c r="B66" s="17"/>
      <c r="C66" s="18">
        <f t="shared" ref="C66:E66" si="1">SUM(C64:C65)</f>
        <v>4380755.75</v>
      </c>
      <c r="D66" s="18">
        <f t="shared" si="1"/>
        <v>2396040</v>
      </c>
      <c r="E66" s="18">
        <f t="shared" si="1"/>
        <v>1177998.545205479</v>
      </c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20"/>
    </row>
    <row r="68" spans="1:29" s="10" customFormat="1" ht="16.5">
      <c r="A68" s="11">
        <v>41791</v>
      </c>
      <c r="B68" s="12" t="s">
        <v>23</v>
      </c>
      <c r="C68" s="30">
        <v>1183789</v>
      </c>
      <c r="D68" s="56">
        <v>684250</v>
      </c>
      <c r="E68" s="56">
        <v>306885</v>
      </c>
      <c r="F68" s="56"/>
      <c r="G68" s="57"/>
      <c r="H68" s="57"/>
      <c r="I68" s="57"/>
      <c r="J68" s="57"/>
      <c r="K68" s="57"/>
      <c r="L68" s="57"/>
      <c r="M68" s="14"/>
      <c r="N68" s="15"/>
      <c r="O68" s="15"/>
      <c r="P68" s="13"/>
      <c r="Q68" s="13"/>
      <c r="R68" s="14"/>
      <c r="S68" s="13"/>
      <c r="T68" s="14"/>
      <c r="U68" s="13"/>
      <c r="V68" s="14"/>
      <c r="W68" s="14"/>
      <c r="X68" s="13"/>
      <c r="Y68" s="14"/>
      <c r="Z68" s="14"/>
      <c r="AA68" s="14"/>
      <c r="AB68" s="14"/>
      <c r="AC68" s="9"/>
    </row>
    <row r="69" spans="1:29" s="10" customFormat="1" ht="16.5">
      <c r="A69" s="6"/>
      <c r="B69" s="12" t="s">
        <v>24</v>
      </c>
      <c r="C69" s="13">
        <v>3149156.27</v>
      </c>
      <c r="D69" s="61">
        <v>1702248</v>
      </c>
      <c r="E69" s="61">
        <v>850528.27</v>
      </c>
      <c r="F69" s="61"/>
      <c r="G69" s="61"/>
      <c r="H69" s="62"/>
      <c r="I69" s="62"/>
      <c r="J69" s="62"/>
      <c r="K69" s="62"/>
      <c r="L69" s="61"/>
      <c r="M69" s="14"/>
      <c r="N69" s="15"/>
      <c r="O69" s="15"/>
      <c r="P69" s="13"/>
      <c r="Q69" s="13"/>
      <c r="R69" s="14"/>
      <c r="S69" s="13"/>
      <c r="T69" s="14"/>
      <c r="U69" s="13"/>
      <c r="V69" s="14"/>
      <c r="W69" s="14"/>
      <c r="X69" s="13"/>
      <c r="Y69" s="14"/>
      <c r="Z69" s="14"/>
      <c r="AA69" s="14"/>
      <c r="AB69" s="14"/>
      <c r="AC69" s="20"/>
    </row>
    <row r="70" spans="1:29" s="21" customFormat="1">
      <c r="A70" s="17"/>
      <c r="B70" s="17"/>
      <c r="C70" s="18">
        <f t="shared" ref="C70:E70" si="2">SUM(C68:C69)</f>
        <v>4332945.2699999996</v>
      </c>
      <c r="D70" s="18">
        <f t="shared" si="2"/>
        <v>2386498</v>
      </c>
      <c r="E70" s="18">
        <f t="shared" si="2"/>
        <v>1157413.27</v>
      </c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20"/>
    </row>
    <row r="72" spans="1:29" s="10" customFormat="1" ht="16.5">
      <c r="A72" s="11">
        <v>41821</v>
      </c>
      <c r="B72" s="12" t="s">
        <v>23</v>
      </c>
      <c r="C72" s="30">
        <v>1124521</v>
      </c>
      <c r="D72" s="56">
        <v>677700</v>
      </c>
      <c r="E72" s="56">
        <v>298547</v>
      </c>
      <c r="F72" s="56"/>
      <c r="G72" s="57"/>
      <c r="H72" s="57"/>
      <c r="I72" s="57"/>
      <c r="J72" s="57"/>
      <c r="K72" s="57"/>
      <c r="L72" s="57"/>
      <c r="M72" s="14"/>
      <c r="N72" s="15"/>
      <c r="O72" s="15"/>
      <c r="P72" s="13"/>
      <c r="Q72" s="13"/>
      <c r="R72" s="14"/>
      <c r="S72" s="13"/>
      <c r="T72" s="14"/>
      <c r="U72" s="13"/>
      <c r="V72" s="14"/>
      <c r="W72" s="14"/>
      <c r="X72" s="13"/>
      <c r="Y72" s="14"/>
      <c r="Z72" s="14"/>
      <c r="AA72" s="14"/>
      <c r="AB72" s="14"/>
      <c r="AC72" s="20"/>
    </row>
    <row r="73" spans="1:29" s="10" customFormat="1" ht="16.5">
      <c r="A73" s="6"/>
      <c r="B73" s="12" t="s">
        <v>24</v>
      </c>
      <c r="C73" s="13">
        <v>3017985.97</v>
      </c>
      <c r="D73" s="61">
        <v>1646381</v>
      </c>
      <c r="E73" s="61">
        <v>808953.96958904096</v>
      </c>
      <c r="F73" s="61"/>
      <c r="G73" s="61"/>
      <c r="H73" s="62"/>
      <c r="I73" s="62"/>
      <c r="J73" s="62"/>
      <c r="K73" s="62"/>
      <c r="L73" s="61"/>
      <c r="M73" s="14"/>
      <c r="N73" s="15"/>
      <c r="O73" s="15"/>
      <c r="P73" s="13"/>
      <c r="Q73" s="13"/>
      <c r="R73" s="14"/>
      <c r="S73" s="13"/>
      <c r="T73" s="14"/>
      <c r="U73" s="13"/>
      <c r="V73" s="14"/>
      <c r="W73" s="14"/>
      <c r="X73" s="13"/>
      <c r="Y73" s="14"/>
      <c r="Z73" s="14"/>
      <c r="AA73" s="14"/>
      <c r="AB73" s="14"/>
      <c r="AC73" s="20"/>
    </row>
    <row r="74" spans="1:29" s="21" customFormat="1">
      <c r="A74" s="17"/>
      <c r="B74" s="17"/>
      <c r="C74" s="18">
        <f t="shared" ref="C74:E74" si="3">SUM(C72:C73)</f>
        <v>4142506.97</v>
      </c>
      <c r="D74" s="18">
        <f t="shared" si="3"/>
        <v>2324081</v>
      </c>
      <c r="E74" s="18">
        <f t="shared" si="3"/>
        <v>1107500.9695890411</v>
      </c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20"/>
    </row>
  </sheetData>
  <mergeCells count="7">
    <mergeCell ref="A1:AC1"/>
    <mergeCell ref="A2:AC2"/>
    <mergeCell ref="D3:E3"/>
    <mergeCell ref="F3:G3"/>
    <mergeCell ref="H3:I3"/>
    <mergeCell ref="J3:K3"/>
    <mergeCell ref="W3:Y3"/>
  </mergeCells>
  <pageMargins left="0.7" right="0.45" top="0.75" bottom="0.75" header="0.3" footer="0.3"/>
  <pageSetup paperSize="5" orientation="landscape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8"/>
  <dimension ref="A1:AA92"/>
  <sheetViews>
    <sheetView workbookViewId="0">
      <pane xSplit="4" ySplit="3" topLeftCell="F4" activePane="bottomRight" state="frozen"/>
      <selection pane="topRight" activeCell="E1" sqref="E1"/>
      <selection pane="bottomLeft" activeCell="A4" sqref="A4"/>
      <selection pane="bottomRight" activeCell="G10" sqref="G10:G11"/>
    </sheetView>
  </sheetViews>
  <sheetFormatPr defaultRowHeight="15"/>
  <cols>
    <col min="1" max="1" width="10.7109375" bestFit="1" customWidth="1"/>
    <col min="2" max="2" width="8.140625" hidden="1" customWidth="1"/>
    <col min="3" max="3" width="4.5703125" customWidth="1"/>
    <col min="4" max="4" width="5.85546875" customWidth="1"/>
    <col min="5" max="5" width="20" hidden="1" customWidth="1"/>
    <col min="6" max="6" width="6.28515625" customWidth="1"/>
    <col min="8" max="8" width="8.42578125" customWidth="1"/>
    <col min="9" max="9" width="10.7109375" bestFit="1" customWidth="1"/>
    <col min="10" max="10" width="4.28515625" customWidth="1"/>
    <col min="15" max="15" width="8.28515625" hidden="1" customWidth="1"/>
    <col min="16" max="16" width="6.7109375" hidden="1" customWidth="1"/>
    <col min="17" max="17" width="7" customWidth="1"/>
    <col min="18" max="18" width="9.140625" customWidth="1"/>
    <col min="19" max="21" width="9.140625" hidden="1" customWidth="1"/>
    <col min="22" max="23" width="9.140625" customWidth="1"/>
    <col min="24" max="24" width="6.7109375" customWidth="1"/>
    <col min="25" max="25" width="8.140625" customWidth="1"/>
  </cols>
  <sheetData>
    <row r="1" spans="1:27" s="32" customFormat="1" ht="20.25">
      <c r="B1" s="224" t="s">
        <v>26</v>
      </c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  <c r="Y1" s="224"/>
      <c r="Z1" s="224"/>
    </row>
    <row r="2" spans="1:27" s="32" customFormat="1" ht="20.25">
      <c r="B2" s="224" t="s">
        <v>73</v>
      </c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</row>
    <row r="3" spans="1:27" s="33" customFormat="1" ht="30">
      <c r="A3" s="6" t="s">
        <v>27</v>
      </c>
      <c r="B3" s="6" t="s">
        <v>27</v>
      </c>
      <c r="C3" s="6" t="s">
        <v>28</v>
      </c>
      <c r="D3" s="6" t="s">
        <v>29</v>
      </c>
      <c r="E3" s="6" t="s">
        <v>30</v>
      </c>
      <c r="F3" s="6" t="s">
        <v>31</v>
      </c>
      <c r="G3" s="6" t="s">
        <v>32</v>
      </c>
      <c r="H3" s="6" t="s">
        <v>60</v>
      </c>
      <c r="I3" s="6" t="s">
        <v>61</v>
      </c>
      <c r="J3" s="6"/>
      <c r="K3" s="6" t="s">
        <v>2</v>
      </c>
      <c r="L3" s="6" t="s">
        <v>33</v>
      </c>
      <c r="M3" s="6" t="s">
        <v>3</v>
      </c>
      <c r="N3" s="6" t="s">
        <v>34</v>
      </c>
      <c r="O3" s="6" t="s">
        <v>4</v>
      </c>
      <c r="P3" s="6" t="s">
        <v>35</v>
      </c>
      <c r="Q3" s="6" t="s">
        <v>5</v>
      </c>
      <c r="R3" s="6" t="s">
        <v>36</v>
      </c>
      <c r="S3" s="6" t="s">
        <v>7</v>
      </c>
      <c r="T3" s="6" t="s">
        <v>37</v>
      </c>
      <c r="U3" s="6" t="s">
        <v>38</v>
      </c>
      <c r="V3" s="6" t="s">
        <v>39</v>
      </c>
      <c r="W3" s="6" t="s">
        <v>40</v>
      </c>
      <c r="X3" s="6" t="s">
        <v>51</v>
      </c>
      <c r="Y3" s="6" t="s">
        <v>41</v>
      </c>
      <c r="Z3" s="6" t="s">
        <v>12</v>
      </c>
      <c r="AA3" s="85"/>
    </row>
    <row r="4" spans="1:27" s="33" customFormat="1" ht="34.5" customHeight="1">
      <c r="A4" s="34">
        <v>41730</v>
      </c>
      <c r="B4" s="6">
        <v>2014</v>
      </c>
      <c r="C4" s="6"/>
      <c r="D4" s="6"/>
      <c r="E4" s="35"/>
      <c r="F4" s="40"/>
      <c r="G4" s="40"/>
      <c r="H4" s="40"/>
      <c r="I4" s="40"/>
      <c r="J4" s="40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85"/>
    </row>
    <row r="5" spans="1:27" s="33" customFormat="1" ht="20.100000000000001" customHeight="1">
      <c r="A5" s="34"/>
      <c r="B5" s="6"/>
      <c r="C5" s="6"/>
      <c r="D5" s="6"/>
      <c r="E5" s="36"/>
      <c r="F5" s="24"/>
      <c r="G5" s="24"/>
      <c r="H5" s="24"/>
      <c r="I5" s="24"/>
      <c r="J5" s="24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85"/>
    </row>
    <row r="6" spans="1:27" s="33" customFormat="1" ht="20.100000000000001" customHeight="1">
      <c r="A6" s="34">
        <v>41760</v>
      </c>
      <c r="B6" s="6">
        <v>2014</v>
      </c>
      <c r="C6" s="6"/>
      <c r="D6" s="6"/>
      <c r="E6" s="79"/>
      <c r="F6" s="24">
        <v>3143</v>
      </c>
      <c r="G6" s="24">
        <v>206680</v>
      </c>
      <c r="H6" s="24"/>
      <c r="I6" s="75">
        <v>42136</v>
      </c>
      <c r="J6" s="24"/>
      <c r="K6" s="6">
        <v>204000</v>
      </c>
      <c r="L6" s="6">
        <v>2680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>
        <f>SUM(K6:Y6)</f>
        <v>206680</v>
      </c>
      <c r="AA6" s="85">
        <f>+G6-Z6</f>
        <v>0</v>
      </c>
    </row>
    <row r="7" spans="1:27" s="32" customFormat="1" ht="20.100000000000001" customHeight="1">
      <c r="A7" s="34">
        <v>41760</v>
      </c>
      <c r="B7" s="6">
        <v>2014</v>
      </c>
      <c r="C7" s="71"/>
      <c r="D7" s="58"/>
      <c r="E7" s="59"/>
      <c r="F7" s="60"/>
      <c r="G7" s="24"/>
      <c r="H7" s="24"/>
      <c r="I7" s="24"/>
      <c r="J7" s="24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6"/>
      <c r="AA7" s="85"/>
    </row>
    <row r="8" spans="1:27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85"/>
    </row>
    <row r="9" spans="1:27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85"/>
    </row>
    <row r="10" spans="1:27">
      <c r="A10" s="24" t="s">
        <v>81</v>
      </c>
      <c r="B10" s="24"/>
      <c r="C10" s="24"/>
      <c r="D10" s="24"/>
      <c r="E10" s="24"/>
      <c r="F10" s="24">
        <v>2440</v>
      </c>
      <c r="G10" s="24">
        <v>155010</v>
      </c>
      <c r="H10" s="24">
        <v>1962</v>
      </c>
      <c r="I10" s="75">
        <v>42180</v>
      </c>
      <c r="J10" s="24"/>
      <c r="K10" s="24">
        <v>141000</v>
      </c>
      <c r="L10" s="24">
        <v>1850</v>
      </c>
      <c r="M10" s="24">
        <v>12000</v>
      </c>
      <c r="N10" s="24">
        <v>160</v>
      </c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6">
        <f t="shared" ref="Z10:Z11" si="0">SUM(K10:Y10)</f>
        <v>155010</v>
      </c>
      <c r="AA10" s="85">
        <f t="shared" ref="AA10:AA11" si="1">+G10-Z10</f>
        <v>0</v>
      </c>
    </row>
    <row r="11" spans="1:27">
      <c r="A11" s="76"/>
      <c r="B11" s="24">
        <v>2014</v>
      </c>
      <c r="C11" s="24"/>
      <c r="D11" s="24"/>
      <c r="E11" s="59"/>
      <c r="F11" s="24">
        <v>2561</v>
      </c>
      <c r="G11" s="24">
        <v>201620</v>
      </c>
      <c r="H11" s="24">
        <v>1963</v>
      </c>
      <c r="I11" s="75">
        <v>42180</v>
      </c>
      <c r="J11" s="24"/>
      <c r="K11" s="24">
        <v>199000</v>
      </c>
      <c r="L11" s="24">
        <v>2620</v>
      </c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6">
        <f t="shared" si="0"/>
        <v>201620</v>
      </c>
      <c r="AA11" s="85">
        <f t="shared" si="1"/>
        <v>0</v>
      </c>
    </row>
    <row r="12" spans="1:27">
      <c r="A12" s="75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6"/>
      <c r="AA12" s="85"/>
    </row>
    <row r="13" spans="1:27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6"/>
      <c r="AA13" s="85"/>
    </row>
    <row r="14" spans="1:27">
      <c r="A14" s="76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6"/>
      <c r="AA14" s="85"/>
    </row>
    <row r="15" spans="1:27">
      <c r="A15" s="75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6"/>
      <c r="AA15" s="85"/>
    </row>
    <row r="16" spans="1:27">
      <c r="A16" s="75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6"/>
      <c r="AA16" s="85"/>
    </row>
    <row r="17" spans="1:27">
      <c r="A17" s="75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6"/>
      <c r="AA17" s="85"/>
    </row>
    <row r="18" spans="1:27">
      <c r="A18" s="75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6"/>
      <c r="AA18" s="85"/>
    </row>
    <row r="19" spans="1:27">
      <c r="A19" s="75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6"/>
      <c r="AA19" s="85"/>
    </row>
    <row r="20" spans="1:27">
      <c r="A20" s="75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6"/>
      <c r="AA20" s="85"/>
    </row>
    <row r="21" spans="1:27">
      <c r="A21" s="75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6"/>
      <c r="AA21" s="85"/>
    </row>
    <row r="22" spans="1:27">
      <c r="A22" s="75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6"/>
      <c r="AA22" s="85"/>
    </row>
    <row r="23" spans="1:27">
      <c r="A23" s="75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6"/>
      <c r="AA23" s="85"/>
    </row>
    <row r="24" spans="1:27">
      <c r="A24" s="75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6"/>
      <c r="AA24" s="85"/>
    </row>
    <row r="25" spans="1:27">
      <c r="A25" s="75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6"/>
      <c r="AA25" s="85"/>
    </row>
    <row r="26" spans="1:27">
      <c r="A26" s="75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6"/>
      <c r="AA26" s="85"/>
    </row>
    <row r="27" spans="1:27">
      <c r="A27" s="75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6"/>
      <c r="AA27" s="85"/>
    </row>
    <row r="28" spans="1:27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85"/>
    </row>
    <row r="29" spans="1:27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85"/>
    </row>
    <row r="30" spans="1:27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85"/>
    </row>
    <row r="31" spans="1:27">
      <c r="A31" s="75"/>
      <c r="B31" s="24"/>
      <c r="C31" s="24"/>
      <c r="D31" s="24"/>
      <c r="E31" s="24"/>
      <c r="F31" s="24"/>
      <c r="G31" s="24"/>
      <c r="H31" s="24"/>
      <c r="I31" s="75"/>
      <c r="J31" s="75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85"/>
    </row>
    <row r="32" spans="1:27">
      <c r="A32" s="75"/>
      <c r="B32" s="24"/>
      <c r="C32" s="24"/>
      <c r="D32" s="24"/>
      <c r="E32" s="24"/>
      <c r="F32" s="24"/>
      <c r="G32" s="24"/>
      <c r="H32" s="24"/>
      <c r="I32" s="75"/>
      <c r="J32" s="75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85"/>
    </row>
    <row r="33" spans="1:27">
      <c r="A33" s="75"/>
      <c r="B33" s="24"/>
      <c r="C33" s="24"/>
      <c r="D33" s="24"/>
      <c r="E33" s="24"/>
      <c r="F33" s="24"/>
      <c r="G33" s="24"/>
      <c r="H33" s="24"/>
      <c r="I33" s="75"/>
      <c r="J33" s="75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85"/>
    </row>
    <row r="34" spans="1:27">
      <c r="A34" s="75"/>
      <c r="B34" s="24"/>
      <c r="C34" s="24"/>
      <c r="D34" s="24"/>
      <c r="E34" s="24"/>
      <c r="F34" s="24"/>
      <c r="G34" s="24"/>
      <c r="H34" s="24"/>
      <c r="I34" s="75"/>
      <c r="J34" s="75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85"/>
    </row>
    <row r="35" spans="1:27">
      <c r="A35" s="75"/>
      <c r="B35" s="24"/>
      <c r="C35" s="24"/>
      <c r="D35" s="24"/>
      <c r="E35" s="24"/>
      <c r="F35" s="24"/>
      <c r="G35" s="24"/>
      <c r="H35" s="24"/>
      <c r="I35" s="75"/>
      <c r="J35" s="75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85"/>
    </row>
    <row r="36" spans="1:27">
      <c r="A36" s="75"/>
      <c r="B36" s="24"/>
      <c r="C36" s="24"/>
      <c r="D36" s="24"/>
      <c r="E36" s="24"/>
      <c r="F36" s="24"/>
      <c r="G36" s="24"/>
      <c r="H36" s="24"/>
      <c r="I36" s="75"/>
      <c r="J36" s="75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85"/>
    </row>
    <row r="37" spans="1:27">
      <c r="A37" s="75"/>
      <c r="B37" s="24"/>
      <c r="C37" s="24"/>
      <c r="D37" s="24"/>
      <c r="E37" s="24"/>
      <c r="F37" s="24"/>
      <c r="G37" s="24"/>
      <c r="H37" s="24"/>
      <c r="I37" s="75"/>
      <c r="J37" s="75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85"/>
    </row>
    <row r="38" spans="1:27">
      <c r="A38" s="75"/>
      <c r="B38" s="24"/>
      <c r="C38" s="24"/>
      <c r="D38" s="24"/>
      <c r="E38" s="24"/>
      <c r="F38" s="24"/>
      <c r="G38" s="24"/>
      <c r="H38" s="24"/>
      <c r="I38" s="75"/>
      <c r="J38" s="75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85"/>
    </row>
    <row r="39" spans="1:27">
      <c r="A39" s="75"/>
      <c r="B39" s="24"/>
      <c r="C39" s="24"/>
      <c r="D39" s="24"/>
      <c r="E39" s="24"/>
      <c r="F39" s="24"/>
      <c r="G39" s="24"/>
      <c r="H39" s="24"/>
      <c r="I39" s="75"/>
      <c r="J39" s="75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85"/>
    </row>
    <row r="40" spans="1:27">
      <c r="A40" s="75"/>
      <c r="B40" s="24"/>
      <c r="C40" s="24"/>
      <c r="D40" s="24"/>
      <c r="E40" s="24"/>
      <c r="F40" s="24"/>
      <c r="G40" s="24"/>
      <c r="H40" s="24"/>
      <c r="I40" s="75"/>
      <c r="J40" s="75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85"/>
    </row>
    <row r="41" spans="1:27">
      <c r="A41" s="75"/>
      <c r="B41" s="24"/>
      <c r="C41" s="24"/>
      <c r="D41" s="24"/>
      <c r="E41" s="24"/>
      <c r="F41" s="24"/>
      <c r="G41" s="24"/>
      <c r="H41" s="24"/>
      <c r="I41" s="75"/>
      <c r="J41" s="75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85"/>
    </row>
    <row r="42" spans="1:27">
      <c r="A42" s="75"/>
      <c r="B42" s="24"/>
      <c r="C42" s="24"/>
      <c r="D42" s="24"/>
      <c r="E42" s="24"/>
      <c r="F42" s="24"/>
      <c r="G42" s="24"/>
      <c r="H42" s="24"/>
      <c r="I42" s="75"/>
      <c r="J42" s="75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85"/>
    </row>
    <row r="43" spans="1:27">
      <c r="A43" s="75"/>
      <c r="B43" s="24"/>
      <c r="C43" s="24"/>
      <c r="D43" s="24"/>
      <c r="E43" s="24"/>
      <c r="F43" s="24"/>
      <c r="G43" s="24"/>
      <c r="H43" s="24"/>
      <c r="I43" s="75"/>
      <c r="J43" s="75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85"/>
    </row>
    <row r="44" spans="1:27">
      <c r="A44" s="75"/>
      <c r="B44" s="24"/>
      <c r="C44" s="24"/>
      <c r="D44" s="24"/>
      <c r="E44" s="24"/>
      <c r="F44" s="24"/>
      <c r="G44" s="24"/>
      <c r="H44" s="24"/>
      <c r="I44" s="75"/>
      <c r="J44" s="75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85"/>
    </row>
    <row r="45" spans="1:27">
      <c r="A45" s="75"/>
      <c r="B45" s="24"/>
      <c r="C45" s="24"/>
      <c r="D45" s="24"/>
      <c r="E45" s="24"/>
      <c r="F45" s="24"/>
      <c r="G45" s="24"/>
      <c r="H45" s="24"/>
      <c r="I45" s="75"/>
      <c r="J45" s="75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85"/>
    </row>
    <row r="46" spans="1:27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85"/>
    </row>
    <row r="47" spans="1:27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85"/>
    </row>
    <row r="48" spans="1:27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</row>
    <row r="49" spans="1:27">
      <c r="A49" s="75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85"/>
    </row>
    <row r="50" spans="1:27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85"/>
    </row>
    <row r="51" spans="1:27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85"/>
    </row>
    <row r="52" spans="1:27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85"/>
    </row>
    <row r="53" spans="1:27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85"/>
    </row>
    <row r="54" spans="1:27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85"/>
    </row>
    <row r="55" spans="1:27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85"/>
    </row>
    <row r="56" spans="1:27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85"/>
    </row>
    <row r="57" spans="1:27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85"/>
    </row>
    <row r="58" spans="1:27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85"/>
    </row>
    <row r="59" spans="1:27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85"/>
    </row>
    <row r="60" spans="1:27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85"/>
    </row>
    <row r="61" spans="1:27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</row>
    <row r="62" spans="1:27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</row>
    <row r="63" spans="1:27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</row>
    <row r="64" spans="1:27">
      <c r="A64" s="76">
        <v>41883</v>
      </c>
      <c r="B64" s="24"/>
      <c r="C64" s="24"/>
      <c r="D64" s="24"/>
      <c r="E64" s="24"/>
      <c r="F64" s="24"/>
      <c r="G64" s="24"/>
      <c r="H64" s="24"/>
      <c r="I64" s="75"/>
      <c r="J64" s="75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85"/>
    </row>
    <row r="65" spans="1:27">
      <c r="A65" s="24"/>
      <c r="B65" s="24"/>
      <c r="C65" s="24"/>
      <c r="D65" s="24"/>
      <c r="E65" s="24"/>
      <c r="F65" s="24"/>
      <c r="G65" s="24"/>
      <c r="H65" s="24"/>
      <c r="I65" s="75"/>
      <c r="J65" s="75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85"/>
    </row>
    <row r="66" spans="1:27">
      <c r="A66" s="24"/>
      <c r="B66" s="24"/>
      <c r="C66" s="24"/>
      <c r="D66" s="24"/>
      <c r="E66" s="24"/>
      <c r="F66" s="24"/>
      <c r="G66" s="24"/>
      <c r="H66" s="24"/>
      <c r="I66" s="75"/>
      <c r="J66" s="75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85"/>
    </row>
    <row r="67" spans="1:27">
      <c r="A67" s="24"/>
      <c r="B67" s="24"/>
      <c r="C67" s="24"/>
      <c r="D67" s="24"/>
      <c r="E67" s="24"/>
      <c r="F67" s="24"/>
      <c r="G67" s="24"/>
      <c r="H67" s="24"/>
      <c r="I67" s="75"/>
      <c r="J67" s="75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85"/>
    </row>
    <row r="68" spans="1:27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</row>
    <row r="69" spans="1:27">
      <c r="A69" s="76">
        <v>41913</v>
      </c>
      <c r="B69" s="24"/>
      <c r="C69" s="24"/>
      <c r="D69" s="24"/>
      <c r="E69" s="24"/>
      <c r="F69" s="24"/>
      <c r="G69" s="24"/>
      <c r="H69" s="24"/>
      <c r="I69" s="75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85"/>
    </row>
    <row r="70" spans="1:27">
      <c r="A70" s="76">
        <v>41913</v>
      </c>
      <c r="B70" s="24"/>
      <c r="C70" s="24"/>
      <c r="D70" s="24"/>
      <c r="E70" s="24"/>
      <c r="F70" s="24"/>
      <c r="G70" s="24"/>
      <c r="H70" s="24"/>
      <c r="I70" s="75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85"/>
    </row>
    <row r="71" spans="1:27">
      <c r="A71" s="76">
        <v>41913</v>
      </c>
      <c r="B71" s="24"/>
      <c r="C71" s="24"/>
      <c r="D71" s="24"/>
      <c r="E71" s="24"/>
      <c r="F71" s="24"/>
      <c r="G71" s="24"/>
      <c r="H71" s="24"/>
      <c r="I71" s="75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85"/>
    </row>
    <row r="72" spans="1:27">
      <c r="A72" s="76">
        <v>41913</v>
      </c>
      <c r="B72" s="24"/>
      <c r="C72" s="24"/>
      <c r="D72" s="24"/>
      <c r="E72" s="24"/>
      <c r="F72" s="24"/>
      <c r="G72" s="24"/>
      <c r="H72" s="24"/>
      <c r="I72" s="75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85"/>
    </row>
    <row r="73" spans="1:27">
      <c r="A73" s="76">
        <v>41913</v>
      </c>
      <c r="B73" s="24"/>
      <c r="C73" s="24"/>
      <c r="D73" s="24"/>
      <c r="E73" s="24"/>
      <c r="F73" s="24"/>
      <c r="G73" s="24"/>
      <c r="H73" s="24"/>
      <c r="I73" s="75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85"/>
    </row>
    <row r="74" spans="1:27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85"/>
    </row>
    <row r="75" spans="1:27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85"/>
    </row>
    <row r="76" spans="1:27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85"/>
    </row>
    <row r="77" spans="1:27">
      <c r="A77" s="76">
        <v>41944</v>
      </c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</row>
    <row r="78" spans="1:27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</row>
    <row r="79" spans="1:27">
      <c r="A79" s="76">
        <v>41974</v>
      </c>
      <c r="B79" s="24"/>
      <c r="C79" s="24"/>
      <c r="D79" s="24"/>
      <c r="E79" s="24"/>
      <c r="F79" s="24"/>
      <c r="G79" s="24"/>
      <c r="H79" s="24"/>
      <c r="I79" s="75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85"/>
    </row>
    <row r="80" spans="1:27">
      <c r="A80" s="24"/>
      <c r="B80" s="24"/>
      <c r="C80" s="24"/>
      <c r="D80" s="24"/>
      <c r="E80" s="24"/>
      <c r="F80" s="24"/>
      <c r="G80" s="24"/>
      <c r="H80" s="24"/>
      <c r="I80" s="75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85"/>
    </row>
    <row r="81" spans="1:27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</row>
    <row r="82" spans="1:27">
      <c r="A82" s="76">
        <v>42036</v>
      </c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85"/>
    </row>
    <row r="83" spans="1:27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85"/>
    </row>
    <row r="84" spans="1:27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85"/>
    </row>
    <row r="85" spans="1:27">
      <c r="A85" s="76">
        <v>42064</v>
      </c>
      <c r="B85" s="24"/>
      <c r="C85" s="24"/>
      <c r="D85" s="24"/>
      <c r="E85" s="24"/>
      <c r="F85" s="24"/>
      <c r="G85" s="24"/>
      <c r="H85" s="24"/>
      <c r="I85" s="75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85"/>
    </row>
    <row r="86" spans="1:27">
      <c r="A86" s="24"/>
      <c r="B86" s="24"/>
      <c r="C86" s="24"/>
      <c r="D86" s="24"/>
      <c r="E86" s="24"/>
      <c r="F86" s="24"/>
      <c r="G86" s="24"/>
      <c r="H86" s="24"/>
      <c r="I86" s="75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85"/>
    </row>
    <row r="87" spans="1:27">
      <c r="A87" s="24"/>
      <c r="B87" s="24"/>
      <c r="C87" s="24"/>
      <c r="D87" s="24"/>
      <c r="E87" s="24"/>
      <c r="F87" s="24"/>
      <c r="G87" s="24"/>
      <c r="H87" s="24"/>
      <c r="I87" s="75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85"/>
    </row>
    <row r="88" spans="1:27">
      <c r="A88" s="24"/>
      <c r="B88" s="24"/>
      <c r="C88" s="24"/>
      <c r="D88" s="24"/>
      <c r="E88" s="24"/>
      <c r="F88" s="86"/>
      <c r="G88" s="24"/>
      <c r="H88" s="86"/>
      <c r="I88" s="75"/>
      <c r="J88" s="24"/>
      <c r="K88" s="86"/>
      <c r="L88" s="86"/>
      <c r="M88" s="86"/>
      <c r="N88" s="86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85"/>
    </row>
    <row r="89" spans="1:27" ht="38.25" customHeight="1">
      <c r="A89" s="24"/>
      <c r="B89" s="24"/>
      <c r="C89" s="24"/>
      <c r="D89" s="24"/>
      <c r="E89" s="24"/>
      <c r="F89" s="86"/>
      <c r="G89" s="24"/>
      <c r="H89" s="87"/>
      <c r="I89" s="75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85"/>
    </row>
    <row r="90" spans="1:27">
      <c r="A90" s="24"/>
      <c r="B90" s="24"/>
      <c r="C90" s="24"/>
      <c r="D90" s="24"/>
      <c r="E90" s="24"/>
      <c r="F90" s="86"/>
      <c r="G90" s="24"/>
      <c r="H90" s="24"/>
      <c r="I90" s="75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85"/>
    </row>
    <row r="91" spans="1:27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85"/>
    </row>
    <row r="92" spans="1:27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85"/>
    </row>
  </sheetData>
  <sortState ref="A31:Z45">
    <sortCondition ref="H31:H45"/>
  </sortState>
  <mergeCells count="2">
    <mergeCell ref="B1:Z1"/>
    <mergeCell ref="B2:Z2"/>
  </mergeCells>
  <pageMargins left="0.95" right="0.7" top="0.75" bottom="0.75" header="0.3" footer="0.3"/>
  <pageSetup paperSize="5" orientation="landscape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9"/>
  <dimension ref="B1:W51"/>
  <sheetViews>
    <sheetView topLeftCell="A31" workbookViewId="0">
      <selection activeCell="C51" sqref="C51:F51"/>
    </sheetView>
  </sheetViews>
  <sheetFormatPr defaultRowHeight="15"/>
  <cols>
    <col min="1" max="1" width="2.85546875" customWidth="1"/>
    <col min="2" max="2" width="14.85546875" style="48" customWidth="1"/>
    <col min="3" max="3" width="20.42578125" customWidth="1"/>
    <col min="4" max="4" width="15" style="38" customWidth="1"/>
    <col min="5" max="5" width="14.140625" style="38" customWidth="1"/>
    <col min="6" max="6" width="14" style="38" customWidth="1"/>
    <col min="9" max="10" width="11.85546875" bestFit="1" customWidth="1"/>
  </cols>
  <sheetData>
    <row r="1" spans="2:23" ht="42" customHeight="1">
      <c r="B1" s="214" t="s">
        <v>26</v>
      </c>
      <c r="C1" s="214"/>
      <c r="D1" s="214"/>
      <c r="E1" s="214"/>
      <c r="F1" s="214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</row>
    <row r="2" spans="2:23" ht="29.25" customHeight="1">
      <c r="B2" s="215" t="s">
        <v>74</v>
      </c>
      <c r="C2" s="215"/>
      <c r="D2" s="215"/>
      <c r="E2" s="215"/>
      <c r="F2" s="215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</row>
    <row r="3" spans="2:23" s="43" customFormat="1" ht="20.100000000000001" customHeight="1">
      <c r="B3" s="47" t="s">
        <v>43</v>
      </c>
      <c r="C3" s="41" t="s">
        <v>45</v>
      </c>
      <c r="D3" s="42" t="s">
        <v>23</v>
      </c>
      <c r="E3" s="42" t="s">
        <v>24</v>
      </c>
      <c r="F3" s="42" t="s">
        <v>42</v>
      </c>
    </row>
    <row r="4" spans="2:23" s="51" customFormat="1" ht="21" customHeight="1">
      <c r="B4" s="53" t="s">
        <v>2</v>
      </c>
      <c r="C4" s="54" t="s">
        <v>9</v>
      </c>
      <c r="D4" s="50">
        <v>795050</v>
      </c>
      <c r="E4" s="50">
        <v>1665695</v>
      </c>
      <c r="F4" s="50">
        <f t="shared" ref="F4:F12" si="0">SUM(D4:E4)</f>
        <v>2460745</v>
      </c>
    </row>
    <row r="5" spans="2:23" s="51" customFormat="1" ht="21" customHeight="1">
      <c r="B5" s="53"/>
      <c r="C5" s="54" t="s">
        <v>10</v>
      </c>
      <c r="D5" s="50">
        <v>338147</v>
      </c>
      <c r="E5" s="50">
        <v>804475.95</v>
      </c>
      <c r="F5" s="50">
        <f t="shared" si="0"/>
        <v>1142622.95</v>
      </c>
    </row>
    <row r="6" spans="2:23" s="51" customFormat="1" ht="21" customHeight="1">
      <c r="B6" s="53" t="s">
        <v>3</v>
      </c>
      <c r="C6" s="54" t="s">
        <v>9</v>
      </c>
      <c r="D6" s="50">
        <v>94000</v>
      </c>
      <c r="E6" s="50">
        <v>346000</v>
      </c>
      <c r="F6" s="50">
        <f t="shared" si="0"/>
        <v>440000</v>
      </c>
    </row>
    <row r="7" spans="2:23" s="51" customFormat="1" ht="21" customHeight="1">
      <c r="B7" s="53"/>
      <c r="C7" s="54" t="s">
        <v>10</v>
      </c>
      <c r="D7" s="50">
        <v>8183</v>
      </c>
      <c r="E7" s="50">
        <v>41589</v>
      </c>
      <c r="F7" s="50">
        <f t="shared" si="0"/>
        <v>49772</v>
      </c>
    </row>
    <row r="8" spans="2:23" s="51" customFormat="1" ht="21" customHeight="1">
      <c r="B8" s="53" t="s">
        <v>4</v>
      </c>
      <c r="C8" s="54" t="s">
        <v>9</v>
      </c>
      <c r="D8" s="50">
        <v>7100</v>
      </c>
      <c r="E8" s="50">
        <v>33935</v>
      </c>
      <c r="F8" s="50">
        <f t="shared" si="0"/>
        <v>41035</v>
      </c>
    </row>
    <row r="9" spans="2:23" s="51" customFormat="1" ht="21" customHeight="1">
      <c r="B9" s="53"/>
      <c r="C9" s="54" t="s">
        <v>10</v>
      </c>
      <c r="D9" s="50">
        <v>1627</v>
      </c>
      <c r="E9" s="50">
        <v>11878</v>
      </c>
      <c r="F9" s="50">
        <f t="shared" si="0"/>
        <v>13505</v>
      </c>
    </row>
    <row r="10" spans="2:23" s="51" customFormat="1" ht="21" customHeight="1">
      <c r="B10" s="53" t="s">
        <v>5</v>
      </c>
      <c r="C10" s="54" t="s">
        <v>9</v>
      </c>
      <c r="D10" s="50">
        <v>2580</v>
      </c>
      <c r="E10" s="50">
        <v>27640</v>
      </c>
      <c r="F10" s="50">
        <f t="shared" si="0"/>
        <v>30220</v>
      </c>
    </row>
    <row r="11" spans="2:23" s="51" customFormat="1" ht="21" customHeight="1">
      <c r="B11" s="53"/>
      <c r="C11" s="54" t="s">
        <v>10</v>
      </c>
      <c r="D11" s="50">
        <v>66</v>
      </c>
      <c r="E11" s="50">
        <v>670</v>
      </c>
      <c r="F11" s="50">
        <f t="shared" si="0"/>
        <v>736</v>
      </c>
    </row>
    <row r="12" spans="2:23" s="51" customFormat="1" ht="21" customHeight="1">
      <c r="B12" s="53"/>
      <c r="C12" s="54" t="s">
        <v>11</v>
      </c>
      <c r="D12" s="50"/>
      <c r="E12" s="50"/>
      <c r="F12" s="50">
        <f t="shared" si="0"/>
        <v>0</v>
      </c>
      <c r="I12" s="50">
        <v>1246753</v>
      </c>
      <c r="J12" s="50">
        <v>2931882.95</v>
      </c>
    </row>
    <row r="13" spans="2:23" s="51" customFormat="1" ht="21" customHeight="1">
      <c r="B13" s="53" t="s">
        <v>43</v>
      </c>
      <c r="C13" s="53" t="s">
        <v>12</v>
      </c>
      <c r="D13" s="52">
        <f>SUM(D4:D12)</f>
        <v>1246753</v>
      </c>
      <c r="E13" s="52">
        <f>SUM(E4:E12)</f>
        <v>2931882.95</v>
      </c>
      <c r="F13" s="52">
        <f>SUM(D13:E13)</f>
        <v>4178635.95</v>
      </c>
    </row>
    <row r="14" spans="2:23" s="51" customFormat="1" ht="21" customHeight="1">
      <c r="B14" s="53"/>
      <c r="C14" s="54" t="s">
        <v>13</v>
      </c>
      <c r="D14" s="50"/>
      <c r="E14" s="50"/>
      <c r="F14" s="50"/>
      <c r="I14" s="72">
        <f>+D13-I12</f>
        <v>0</v>
      </c>
    </row>
    <row r="15" spans="2:23" s="51" customFormat="1" ht="21" customHeight="1">
      <c r="B15" s="53"/>
      <c r="C15" s="54" t="s">
        <v>14</v>
      </c>
      <c r="D15" s="50">
        <v>59008</v>
      </c>
      <c r="E15" s="50">
        <v>327719.38</v>
      </c>
      <c r="F15" s="50">
        <f t="shared" ref="F15:F27" si="1">SUM(D15:E15)</f>
        <v>386727.38</v>
      </c>
    </row>
    <row r="16" spans="2:23" s="51" customFormat="1" ht="21" customHeight="1">
      <c r="B16" s="53"/>
      <c r="C16" s="54" t="s">
        <v>14</v>
      </c>
      <c r="D16" s="50"/>
      <c r="E16" s="50"/>
      <c r="F16" s="50">
        <f t="shared" si="1"/>
        <v>0</v>
      </c>
    </row>
    <row r="17" spans="2:12" s="51" customFormat="1" ht="21" customHeight="1">
      <c r="B17" s="53"/>
      <c r="C17" s="54" t="s">
        <v>15</v>
      </c>
      <c r="D17" s="50"/>
      <c r="E17" s="50"/>
      <c r="F17" s="50">
        <f t="shared" si="1"/>
        <v>0</v>
      </c>
    </row>
    <row r="18" spans="2:12" s="51" customFormat="1" ht="21" customHeight="1">
      <c r="B18" s="53"/>
      <c r="C18" s="54" t="s">
        <v>44</v>
      </c>
      <c r="D18" s="50">
        <f>402000-4400</f>
        <v>397600</v>
      </c>
      <c r="E18" s="50">
        <v>737000</v>
      </c>
      <c r="F18" s="50">
        <f t="shared" si="1"/>
        <v>1134600</v>
      </c>
    </row>
    <row r="19" spans="2:12" s="51" customFormat="1" ht="21" customHeight="1">
      <c r="B19" s="53"/>
      <c r="C19" s="54" t="s">
        <v>76</v>
      </c>
      <c r="D19" s="50"/>
      <c r="E19" s="50">
        <v>1000</v>
      </c>
      <c r="F19" s="50">
        <f t="shared" si="1"/>
        <v>1000</v>
      </c>
    </row>
    <row r="20" spans="2:12" s="51" customFormat="1" ht="21" customHeight="1">
      <c r="B20" s="53" t="s">
        <v>46</v>
      </c>
      <c r="C20" s="54" t="s">
        <v>88</v>
      </c>
      <c r="D20" s="50">
        <v>4400</v>
      </c>
      <c r="E20" s="50"/>
      <c r="F20" s="50">
        <f t="shared" si="1"/>
        <v>4400</v>
      </c>
    </row>
    <row r="21" spans="2:12" s="51" customFormat="1" ht="21" customHeight="1">
      <c r="B21" s="53" t="s">
        <v>18</v>
      </c>
      <c r="C21" s="54" t="s">
        <v>18</v>
      </c>
      <c r="D21" s="50">
        <v>10700</v>
      </c>
      <c r="E21" s="50"/>
      <c r="F21" s="50">
        <f t="shared" si="1"/>
        <v>10700</v>
      </c>
    </row>
    <row r="22" spans="2:12" s="51" customFormat="1" ht="21" customHeight="1">
      <c r="B22" s="53"/>
      <c r="C22" s="54" t="s">
        <v>19</v>
      </c>
      <c r="D22" s="50"/>
      <c r="E22" s="50"/>
      <c r="F22" s="50">
        <f t="shared" si="1"/>
        <v>0</v>
      </c>
    </row>
    <row r="23" spans="2:12" s="51" customFormat="1" ht="21" customHeight="1">
      <c r="B23" s="53" t="s">
        <v>7</v>
      </c>
      <c r="C23" s="55"/>
      <c r="D23" s="50"/>
      <c r="E23" s="50"/>
      <c r="F23" s="50"/>
      <c r="I23" s="73"/>
      <c r="J23" s="73"/>
      <c r="K23" s="73"/>
      <c r="L23" s="74"/>
    </row>
    <row r="24" spans="2:12" s="51" customFormat="1" ht="21" customHeight="1">
      <c r="B24" s="53"/>
      <c r="C24" s="54" t="s">
        <v>9</v>
      </c>
      <c r="D24" s="50">
        <v>50170</v>
      </c>
      <c r="E24" s="50"/>
      <c r="F24" s="50">
        <f t="shared" si="1"/>
        <v>50170</v>
      </c>
      <c r="G24" s="72"/>
    </row>
    <row r="25" spans="2:12" s="51" customFormat="1" ht="21" customHeight="1">
      <c r="B25" s="53"/>
      <c r="C25" s="54" t="s">
        <v>10</v>
      </c>
      <c r="D25" s="50">
        <v>16260</v>
      </c>
      <c r="E25" s="50"/>
      <c r="F25" s="50">
        <f t="shared" si="1"/>
        <v>16260</v>
      </c>
    </row>
    <row r="26" spans="2:12" s="51" customFormat="1" ht="21" customHeight="1">
      <c r="B26" s="53"/>
      <c r="C26" s="54" t="s">
        <v>20</v>
      </c>
      <c r="D26" s="50"/>
      <c r="E26" s="50"/>
      <c r="F26" s="50">
        <f t="shared" si="1"/>
        <v>0</v>
      </c>
    </row>
    <row r="27" spans="2:12" s="51" customFormat="1" ht="21" customHeight="1">
      <c r="B27" s="53" t="s">
        <v>47</v>
      </c>
      <c r="C27" s="54" t="s">
        <v>48</v>
      </c>
      <c r="D27" s="50"/>
      <c r="E27" s="50"/>
      <c r="F27" s="50">
        <f t="shared" si="1"/>
        <v>0</v>
      </c>
    </row>
    <row r="28" spans="2:12" s="51" customFormat="1" ht="21" customHeight="1">
      <c r="B28" s="53"/>
      <c r="C28" s="54" t="s">
        <v>12</v>
      </c>
      <c r="D28" s="52"/>
      <c r="E28" s="52"/>
      <c r="F28" s="52">
        <f>SUM(F13:F27)</f>
        <v>5782493.3300000001</v>
      </c>
    </row>
    <row r="29" spans="2:12" s="51" customFormat="1" ht="21" customHeight="1">
      <c r="B29" s="53"/>
      <c r="C29" s="54" t="s">
        <v>49</v>
      </c>
      <c r="D29" s="52"/>
      <c r="E29" s="52"/>
      <c r="F29" s="52">
        <v>5782493.3300000001</v>
      </c>
    </row>
    <row r="30" spans="2:12">
      <c r="F30" s="38">
        <f>+F29-F28</f>
        <v>0</v>
      </c>
    </row>
    <row r="31" spans="2:12">
      <c r="B31" s="219" t="s">
        <v>68</v>
      </c>
      <c r="C31" s="219"/>
      <c r="D31" s="219"/>
      <c r="E31" s="219"/>
      <c r="F31" s="219"/>
    </row>
    <row r="32" spans="2:12">
      <c r="B32" s="90">
        <v>1</v>
      </c>
      <c r="C32" s="24">
        <v>3316</v>
      </c>
      <c r="D32" s="65" t="s">
        <v>69</v>
      </c>
      <c r="E32" s="65"/>
      <c r="F32" s="65">
        <v>1000</v>
      </c>
    </row>
    <row r="33" spans="2:8" ht="15.75" thickBot="1">
      <c r="B33" s="225" t="s">
        <v>100</v>
      </c>
      <c r="C33" s="225"/>
      <c r="D33" s="225"/>
      <c r="E33" s="225"/>
      <c r="F33" s="225"/>
    </row>
    <row r="34" spans="2:8" ht="15.75" thickBot="1">
      <c r="B34" s="90">
        <v>1</v>
      </c>
      <c r="C34" s="103">
        <v>6201</v>
      </c>
      <c r="D34" s="104" t="s">
        <v>89</v>
      </c>
      <c r="E34" s="103"/>
      <c r="F34" s="65">
        <v>440</v>
      </c>
      <c r="H34" s="210"/>
    </row>
    <row r="35" spans="2:8" ht="15.75" thickBot="1">
      <c r="B35" s="90">
        <v>2</v>
      </c>
      <c r="C35" s="103">
        <v>6535</v>
      </c>
      <c r="D35" s="104" t="s">
        <v>90</v>
      </c>
      <c r="E35" s="103"/>
      <c r="F35" s="65">
        <v>440</v>
      </c>
      <c r="H35" s="210"/>
    </row>
    <row r="36" spans="2:8" ht="15.75" thickBot="1">
      <c r="B36" s="90">
        <v>3</v>
      </c>
      <c r="C36" s="103">
        <v>6277</v>
      </c>
      <c r="D36" s="104" t="s">
        <v>91</v>
      </c>
      <c r="E36" s="103"/>
      <c r="F36" s="65">
        <v>440</v>
      </c>
      <c r="H36" s="210"/>
    </row>
    <row r="37" spans="2:8" ht="15.75" thickBot="1">
      <c r="B37" s="90">
        <v>4</v>
      </c>
      <c r="C37" s="103">
        <v>5845</v>
      </c>
      <c r="D37" s="104" t="s">
        <v>92</v>
      </c>
      <c r="E37" s="103"/>
      <c r="F37" s="65">
        <v>440</v>
      </c>
      <c r="H37" s="210"/>
    </row>
    <row r="38" spans="2:8" ht="15.75" thickBot="1">
      <c r="B38" s="90">
        <v>5</v>
      </c>
      <c r="C38" s="103">
        <v>5972</v>
      </c>
      <c r="D38" s="104" t="s">
        <v>93</v>
      </c>
      <c r="E38" s="103"/>
      <c r="F38" s="65">
        <v>440</v>
      </c>
      <c r="H38" s="210"/>
    </row>
    <row r="39" spans="2:8" ht="15.75" thickBot="1">
      <c r="B39" s="90">
        <v>6</v>
      </c>
      <c r="C39" s="103">
        <v>5755</v>
      </c>
      <c r="D39" s="104" t="s">
        <v>94</v>
      </c>
      <c r="E39" s="103"/>
      <c r="F39" s="65">
        <v>440</v>
      </c>
      <c r="H39" s="210"/>
    </row>
    <row r="40" spans="2:8" ht="15.75" thickBot="1">
      <c r="B40" s="90">
        <v>7</v>
      </c>
      <c r="C40" s="103">
        <v>6259</v>
      </c>
      <c r="D40" s="104" t="s">
        <v>95</v>
      </c>
      <c r="E40" s="103"/>
      <c r="F40" s="65">
        <v>440</v>
      </c>
      <c r="H40" s="211"/>
    </row>
    <row r="41" spans="2:8" ht="15.75" thickBot="1">
      <c r="B41" s="90">
        <v>8</v>
      </c>
      <c r="C41" s="103">
        <v>5380</v>
      </c>
      <c r="D41" s="104" t="s">
        <v>96</v>
      </c>
      <c r="E41" s="103"/>
      <c r="F41" s="65">
        <v>440</v>
      </c>
      <c r="H41" s="210"/>
    </row>
    <row r="42" spans="2:8" ht="15.75" thickBot="1">
      <c r="B42" s="90">
        <v>9</v>
      </c>
      <c r="C42" s="103">
        <v>5328</v>
      </c>
      <c r="D42" s="104" t="s">
        <v>97</v>
      </c>
      <c r="E42" s="103"/>
      <c r="F42" s="65">
        <v>440</v>
      </c>
      <c r="H42" s="210"/>
    </row>
    <row r="43" spans="2:8" ht="15.75" thickBot="1">
      <c r="B43" s="90">
        <v>10</v>
      </c>
      <c r="C43" s="103">
        <v>5555</v>
      </c>
      <c r="D43" s="104" t="s">
        <v>98</v>
      </c>
      <c r="E43" s="103"/>
      <c r="F43" s="65">
        <v>440</v>
      </c>
      <c r="H43" s="210"/>
    </row>
    <row r="44" spans="2:8" ht="15.75" thickBot="1">
      <c r="B44" s="90">
        <v>11</v>
      </c>
      <c r="C44" s="103"/>
      <c r="D44" s="104"/>
      <c r="E44" s="103"/>
      <c r="F44" s="65"/>
      <c r="H44" s="212"/>
    </row>
    <row r="45" spans="2:8">
      <c r="B45" s="66"/>
      <c r="C45" s="24"/>
      <c r="D45" s="65"/>
      <c r="E45" s="65"/>
      <c r="F45" s="65">
        <f>SUM(F34:F44)</f>
        <v>4400</v>
      </c>
    </row>
    <row r="51" spans="3:6">
      <c r="C51" s="103">
        <v>6026</v>
      </c>
      <c r="D51" s="104" t="s">
        <v>99</v>
      </c>
      <c r="E51" s="103"/>
      <c r="F51" s="65">
        <v>440</v>
      </c>
    </row>
  </sheetData>
  <sortState ref="B34:W44">
    <sortCondition ref="B34:B44"/>
  </sortState>
  <mergeCells count="4">
    <mergeCell ref="B1:F1"/>
    <mergeCell ref="B2:F2"/>
    <mergeCell ref="B31:F31"/>
    <mergeCell ref="B33:F33"/>
  </mergeCells>
  <pageMargins left="0.95" right="0.7" top="0.75" bottom="0.75" header="0.3" footer="0.3"/>
  <pageSetup paperSize="5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0"/>
  <dimension ref="A1"/>
  <sheetViews>
    <sheetView workbookViewId="0">
      <selection activeCell="O11" sqref="O11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66"/>
  <sheetViews>
    <sheetView topLeftCell="A16" workbookViewId="0">
      <selection activeCell="L25" sqref="L25"/>
    </sheetView>
  </sheetViews>
  <sheetFormatPr defaultRowHeight="15"/>
  <cols>
    <col min="1" max="1" width="2.85546875" customWidth="1"/>
    <col min="2" max="2" width="14.85546875" style="48" customWidth="1"/>
    <col min="3" max="3" width="18" customWidth="1"/>
    <col min="4" max="4" width="19.5703125" style="38" customWidth="1"/>
    <col min="5" max="5" width="13.5703125" style="38" customWidth="1"/>
    <col min="6" max="6" width="13.140625" style="38" customWidth="1"/>
    <col min="7" max="7" width="13.5703125" customWidth="1"/>
    <col min="8" max="8" width="10.7109375" bestFit="1" customWidth="1"/>
    <col min="9" max="9" width="13.5703125" customWidth="1"/>
    <col min="10" max="10" width="15.28515625" customWidth="1"/>
  </cols>
  <sheetData>
    <row r="1" spans="2:23" ht="42" customHeight="1">
      <c r="B1" s="214" t="s">
        <v>145</v>
      </c>
      <c r="C1" s="214"/>
      <c r="D1" s="214"/>
      <c r="E1" s="214"/>
      <c r="F1" s="214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</row>
    <row r="2" spans="2:23" ht="29.25" customHeight="1">
      <c r="B2" s="215" t="s">
        <v>144</v>
      </c>
      <c r="C2" s="215"/>
      <c r="D2" s="215"/>
      <c r="E2" s="215"/>
      <c r="F2" s="215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</row>
    <row r="3" spans="2:23" ht="18.75" customHeight="1">
      <c r="B3" s="123"/>
      <c r="C3" s="216">
        <v>42381</v>
      </c>
      <c r="D3" s="216"/>
      <c r="E3" s="123"/>
      <c r="F3" s="123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</row>
    <row r="4" spans="2:23" s="43" customFormat="1" ht="20.100000000000001" customHeight="1">
      <c r="B4" s="47" t="s">
        <v>43</v>
      </c>
      <c r="C4" s="47" t="s">
        <v>45</v>
      </c>
      <c r="D4" s="70" t="s">
        <v>23</v>
      </c>
      <c r="E4" s="70" t="s">
        <v>24</v>
      </c>
      <c r="F4" s="70" t="s">
        <v>42</v>
      </c>
      <c r="I4" s="119"/>
      <c r="J4" s="119"/>
      <c r="K4" s="119"/>
      <c r="L4" s="119"/>
      <c r="M4" s="119"/>
    </row>
    <row r="5" spans="2:23" s="51" customFormat="1" ht="20.100000000000001" customHeight="1">
      <c r="B5" s="126" t="s">
        <v>2</v>
      </c>
      <c r="C5" s="127" t="s">
        <v>9</v>
      </c>
      <c r="D5" s="128">
        <v>806416</v>
      </c>
      <c r="E5" s="129">
        <v>1768118</v>
      </c>
      <c r="F5" s="130">
        <f t="shared" ref="F5:F14" si="0">SUM(D5:E5)</f>
        <v>2574534</v>
      </c>
      <c r="I5" s="74">
        <v>861949.86301369872</v>
      </c>
      <c r="J5" s="74"/>
      <c r="K5" s="74"/>
      <c r="L5" s="74"/>
      <c r="M5" s="74"/>
    </row>
    <row r="6" spans="2:23" s="51" customFormat="1" ht="20.100000000000001" customHeight="1">
      <c r="B6" s="131"/>
      <c r="C6" s="132" t="s">
        <v>10</v>
      </c>
      <c r="D6" s="133">
        <v>364662</v>
      </c>
      <c r="E6" s="134">
        <v>908856.99</v>
      </c>
      <c r="F6" s="135">
        <f t="shared" si="0"/>
        <v>1273518.99</v>
      </c>
      <c r="I6" s="74"/>
      <c r="J6" s="74"/>
      <c r="K6" s="74"/>
      <c r="L6" s="74"/>
      <c r="M6" s="74"/>
    </row>
    <row r="7" spans="2:23" s="51" customFormat="1" ht="20.100000000000001" customHeight="1">
      <c r="B7" s="131" t="s">
        <v>3</v>
      </c>
      <c r="C7" s="132" t="s">
        <v>9</v>
      </c>
      <c r="D7" s="133">
        <v>230000</v>
      </c>
      <c r="E7" s="134">
        <v>766000</v>
      </c>
      <c r="F7" s="135">
        <f t="shared" si="0"/>
        <v>996000</v>
      </c>
      <c r="I7" s="74">
        <v>1702734</v>
      </c>
      <c r="J7" s="74"/>
      <c r="K7" s="74"/>
      <c r="L7" s="74"/>
      <c r="M7" s="74"/>
    </row>
    <row r="8" spans="2:23" s="51" customFormat="1" ht="20.100000000000001" customHeight="1">
      <c r="B8" s="131"/>
      <c r="C8" s="132" t="s">
        <v>10</v>
      </c>
      <c r="D8" s="133">
        <v>23701</v>
      </c>
      <c r="E8" s="134">
        <v>80730.931506849316</v>
      </c>
      <c r="F8" s="135">
        <f t="shared" si="0"/>
        <v>104431.93150684932</v>
      </c>
      <c r="I8" s="74"/>
      <c r="J8" s="74"/>
      <c r="K8" s="74"/>
      <c r="L8" s="74"/>
      <c r="M8" s="74"/>
    </row>
    <row r="9" spans="2:23" s="51" customFormat="1" ht="20.100000000000001" customHeight="1">
      <c r="B9" s="131" t="s">
        <v>4</v>
      </c>
      <c r="C9" s="132" t="s">
        <v>9</v>
      </c>
      <c r="D9" s="133">
        <v>11700</v>
      </c>
      <c r="E9" s="134">
        <v>44010</v>
      </c>
      <c r="F9" s="135">
        <f t="shared" si="0"/>
        <v>55710</v>
      </c>
      <c r="I9" s="74"/>
      <c r="J9" s="74"/>
      <c r="K9" s="74"/>
      <c r="L9" s="74"/>
      <c r="M9" s="74"/>
    </row>
    <row r="10" spans="2:23" s="51" customFormat="1" ht="20.100000000000001" customHeight="1">
      <c r="B10" s="131"/>
      <c r="C10" s="132" t="s">
        <v>10</v>
      </c>
      <c r="D10" s="133">
        <v>3098</v>
      </c>
      <c r="E10" s="134">
        <v>14808</v>
      </c>
      <c r="F10" s="135">
        <f t="shared" si="0"/>
        <v>17906</v>
      </c>
      <c r="I10" s="74"/>
      <c r="J10" s="74"/>
      <c r="K10" s="74"/>
      <c r="L10" s="74"/>
      <c r="M10" s="74"/>
    </row>
    <row r="11" spans="2:23" s="51" customFormat="1" ht="20.100000000000001" hidden="1" customHeight="1">
      <c r="B11" s="131" t="s">
        <v>5</v>
      </c>
      <c r="C11" s="132" t="s">
        <v>9</v>
      </c>
      <c r="D11" s="133"/>
      <c r="E11" s="134"/>
      <c r="F11" s="135">
        <f t="shared" si="0"/>
        <v>0</v>
      </c>
      <c r="I11" s="74"/>
      <c r="J11" s="74"/>
      <c r="K11" s="74"/>
      <c r="L11" s="74"/>
      <c r="M11" s="74"/>
    </row>
    <row r="12" spans="2:23" s="51" customFormat="1" ht="20.100000000000001" hidden="1" customHeight="1">
      <c r="B12" s="131"/>
      <c r="C12" s="132" t="s">
        <v>10</v>
      </c>
      <c r="D12" s="133"/>
      <c r="E12" s="134"/>
      <c r="F12" s="135">
        <f t="shared" si="0"/>
        <v>0</v>
      </c>
      <c r="I12" s="74"/>
      <c r="J12" s="74"/>
      <c r="K12" s="74"/>
      <c r="L12" s="74"/>
      <c r="M12" s="74"/>
    </row>
    <row r="13" spans="2:23" s="51" customFormat="1" ht="20.100000000000001" customHeight="1">
      <c r="B13" s="136"/>
      <c r="C13" s="137" t="s">
        <v>11</v>
      </c>
      <c r="D13" s="138"/>
      <c r="E13" s="139">
        <v>4204</v>
      </c>
      <c r="F13" s="138">
        <f t="shared" si="0"/>
        <v>4204</v>
      </c>
      <c r="I13" s="74"/>
      <c r="J13" s="74"/>
      <c r="K13" s="74"/>
      <c r="L13" s="74"/>
      <c r="M13" s="74"/>
    </row>
    <row r="14" spans="2:23" s="51" customFormat="1" ht="20.100000000000001" customHeight="1">
      <c r="B14" s="53"/>
      <c r="C14" s="54" t="s">
        <v>51</v>
      </c>
      <c r="D14" s="50"/>
      <c r="E14" s="61"/>
      <c r="F14" s="50">
        <f t="shared" si="0"/>
        <v>0</v>
      </c>
      <c r="I14" s="120"/>
      <c r="J14" s="61">
        <v>3544985</v>
      </c>
      <c r="K14" s="74"/>
      <c r="L14" s="74"/>
      <c r="M14" s="74"/>
    </row>
    <row r="15" spans="2:23" s="51" customFormat="1" ht="20.100000000000001" customHeight="1">
      <c r="B15" s="53"/>
      <c r="C15" s="53" t="s">
        <v>12</v>
      </c>
      <c r="D15" s="52">
        <f>SUM(D5:D14)</f>
        <v>1439577</v>
      </c>
      <c r="E15" s="52">
        <f t="shared" ref="E15" si="1">SUM(E5:E14)</f>
        <v>3586727.9215068496</v>
      </c>
      <c r="F15" s="52">
        <f>SUM(D15:E15)</f>
        <v>5026304.92150685</v>
      </c>
      <c r="G15" s="51">
        <v>3586727.75</v>
      </c>
      <c r="I15" s="74"/>
      <c r="J15" s="74"/>
      <c r="K15" s="74"/>
      <c r="L15" s="74"/>
      <c r="M15" s="74"/>
    </row>
    <row r="16" spans="2:23" s="51" customFormat="1" ht="20.100000000000001" customHeight="1">
      <c r="B16" s="126" t="s">
        <v>122</v>
      </c>
      <c r="C16" s="127" t="s">
        <v>9</v>
      </c>
      <c r="D16" s="130"/>
      <c r="E16" s="130">
        <v>26000</v>
      </c>
      <c r="F16" s="130">
        <f t="shared" ref="F16:F25" si="2">SUM(D16:E16)</f>
        <v>26000</v>
      </c>
      <c r="G16" s="72">
        <f>+G15-E15</f>
        <v>-0.17150684958323836</v>
      </c>
    </row>
    <row r="17" spans="2:9" s="51" customFormat="1" ht="20.100000000000001" customHeight="1">
      <c r="B17" s="131"/>
      <c r="C17" s="132" t="s">
        <v>10</v>
      </c>
      <c r="D17" s="135">
        <v>32254</v>
      </c>
      <c r="E17" s="135">
        <f>239585-26000</f>
        <v>213585</v>
      </c>
      <c r="F17" s="135">
        <f t="shared" si="2"/>
        <v>245839</v>
      </c>
      <c r="H17" s="72"/>
      <c r="I17" s="72"/>
    </row>
    <row r="18" spans="2:9" s="51" customFormat="1" ht="20.100000000000001" customHeight="1">
      <c r="B18" s="131"/>
      <c r="C18" s="132" t="s">
        <v>11</v>
      </c>
      <c r="D18" s="135"/>
      <c r="E18" s="135"/>
      <c r="F18" s="135">
        <f t="shared" si="2"/>
        <v>0</v>
      </c>
    </row>
    <row r="19" spans="2:9" s="51" customFormat="1" ht="20.100000000000001" customHeight="1">
      <c r="B19" s="131" t="s">
        <v>50</v>
      </c>
      <c r="C19" s="132" t="s">
        <v>44</v>
      </c>
      <c r="D19" s="135">
        <v>415000</v>
      </c>
      <c r="E19" s="135">
        <v>705000</v>
      </c>
      <c r="F19" s="135">
        <f t="shared" si="2"/>
        <v>1120000</v>
      </c>
    </row>
    <row r="20" spans="2:9" s="51" customFormat="1" ht="20.100000000000001" customHeight="1">
      <c r="B20" s="131" t="s">
        <v>77</v>
      </c>
      <c r="C20" s="132" t="s">
        <v>44</v>
      </c>
      <c r="D20" s="135"/>
      <c r="E20" s="135"/>
      <c r="F20" s="135">
        <f t="shared" si="2"/>
        <v>0</v>
      </c>
    </row>
    <row r="21" spans="2:9" s="51" customFormat="1" ht="20.100000000000001" customHeight="1">
      <c r="B21" s="131" t="s">
        <v>7</v>
      </c>
      <c r="C21" s="132" t="s">
        <v>7</v>
      </c>
      <c r="D21" s="135"/>
      <c r="E21" s="135"/>
      <c r="F21" s="135">
        <f t="shared" si="2"/>
        <v>0</v>
      </c>
    </row>
    <row r="22" spans="2:9" s="51" customFormat="1" ht="20.100000000000001" customHeight="1">
      <c r="B22" s="131"/>
      <c r="C22" s="132" t="s">
        <v>9</v>
      </c>
      <c r="D22" s="135"/>
      <c r="E22" s="135">
        <v>40281</v>
      </c>
      <c r="F22" s="135">
        <f t="shared" si="2"/>
        <v>40281</v>
      </c>
    </row>
    <row r="23" spans="2:9" s="51" customFormat="1" ht="20.100000000000001" customHeight="1">
      <c r="B23" s="131"/>
      <c r="C23" s="132" t="s">
        <v>10</v>
      </c>
      <c r="D23" s="135"/>
      <c r="E23" s="135">
        <v>12061</v>
      </c>
      <c r="F23" s="135">
        <f t="shared" si="2"/>
        <v>12061</v>
      </c>
    </row>
    <row r="24" spans="2:9" s="51" customFormat="1" ht="20.100000000000001" customHeight="1">
      <c r="B24" s="131"/>
      <c r="C24" s="132" t="s">
        <v>121</v>
      </c>
      <c r="D24" s="135"/>
      <c r="E24" s="135"/>
      <c r="F24" s="135">
        <f t="shared" si="2"/>
        <v>0</v>
      </c>
    </row>
    <row r="25" spans="2:9" s="51" customFormat="1" ht="20.100000000000001" customHeight="1">
      <c r="B25" s="131" t="s">
        <v>84</v>
      </c>
      <c r="C25" s="132" t="s">
        <v>75</v>
      </c>
      <c r="D25" s="135">
        <v>3400</v>
      </c>
      <c r="E25" s="135">
        <v>29000</v>
      </c>
      <c r="F25" s="135">
        <f t="shared" si="2"/>
        <v>32400</v>
      </c>
    </row>
    <row r="26" spans="2:9" s="51" customFormat="1" ht="20.100000000000001" customHeight="1">
      <c r="B26" s="131"/>
      <c r="C26" s="132" t="s">
        <v>110</v>
      </c>
      <c r="D26" s="135"/>
      <c r="E26" s="135"/>
      <c r="F26" s="135"/>
    </row>
    <row r="27" spans="2:9" s="51" customFormat="1" ht="20.100000000000001" customHeight="1">
      <c r="B27" s="155" t="s">
        <v>47</v>
      </c>
      <c r="C27" s="156" t="s">
        <v>48</v>
      </c>
      <c r="D27" s="157"/>
      <c r="E27" s="157"/>
      <c r="F27" s="157"/>
    </row>
    <row r="28" spans="2:9" s="51" customFormat="1" ht="20.100000000000001" customHeight="1">
      <c r="B28" s="53"/>
      <c r="C28" s="54" t="s">
        <v>12</v>
      </c>
      <c r="D28" s="52">
        <f>SUM(D15:D27)</f>
        <v>1890231</v>
      </c>
      <c r="E28" s="52">
        <f>SUM(E15:E27)</f>
        <v>4612654.92150685</v>
      </c>
      <c r="F28" s="52">
        <f>SUM(F15:F27)</f>
        <v>6502885.92150685</v>
      </c>
      <c r="G28" s="51">
        <v>6500567.4699999997</v>
      </c>
    </row>
    <row r="29" spans="2:9" s="51" customFormat="1" ht="20.100000000000001" customHeight="1">
      <c r="B29" s="53"/>
      <c r="C29" s="54" t="s">
        <v>49</v>
      </c>
      <c r="D29" s="52"/>
      <c r="E29" s="52"/>
      <c r="F29" s="52">
        <v>6502885.9199999999</v>
      </c>
      <c r="G29" s="72">
        <f>+F29-F28</f>
        <v>-1.5068501234054565E-3</v>
      </c>
      <c r="I29" s="72"/>
    </row>
    <row r="30" spans="2:9" hidden="1"/>
    <row r="31" spans="2:9" ht="15.75" hidden="1">
      <c r="B31" s="213" t="s">
        <v>83</v>
      </c>
      <c r="C31" s="213"/>
      <c r="D31" s="213"/>
      <c r="E31" s="213"/>
      <c r="F31" s="213"/>
    </row>
    <row r="32" spans="2:9" hidden="1">
      <c r="B32" s="124" t="s">
        <v>52</v>
      </c>
      <c r="C32" s="124" t="s">
        <v>53</v>
      </c>
      <c r="D32" s="124" t="s">
        <v>54</v>
      </c>
      <c r="E32" s="124" t="s">
        <v>55</v>
      </c>
      <c r="F32" s="124" t="s">
        <v>56</v>
      </c>
    </row>
    <row r="33" spans="1:6" s="64" customFormat="1" hidden="1">
      <c r="B33" s="102">
        <v>1</v>
      </c>
      <c r="C33" s="58"/>
      <c r="D33" s="99"/>
      <c r="E33" s="94"/>
      <c r="F33" s="24"/>
    </row>
    <row r="34" spans="1:6" hidden="1">
      <c r="B34" s="46"/>
      <c r="C34" s="44"/>
      <c r="D34" s="70" t="s">
        <v>12</v>
      </c>
      <c r="E34" s="98"/>
      <c r="F34" s="98">
        <f>SUM(F33:F33)</f>
        <v>0</v>
      </c>
    </row>
    <row r="35" spans="1:6">
      <c r="B35" s="217" t="s">
        <v>68</v>
      </c>
      <c r="C35" s="217"/>
      <c r="D35" s="217"/>
      <c r="E35" s="217"/>
      <c r="F35" s="217"/>
    </row>
    <row r="36" spans="1:6">
      <c r="B36" s="124" t="s">
        <v>52</v>
      </c>
      <c r="C36" s="124" t="s">
        <v>53</v>
      </c>
      <c r="D36" s="124" t="s">
        <v>54</v>
      </c>
      <c r="E36" s="124" t="s">
        <v>55</v>
      </c>
      <c r="F36" s="124" t="s">
        <v>56</v>
      </c>
    </row>
    <row r="37" spans="1:6" ht="16.5">
      <c r="B37" s="140">
        <v>1</v>
      </c>
      <c r="C37" s="141">
        <v>4889</v>
      </c>
      <c r="D37" s="142" t="s">
        <v>142</v>
      </c>
      <c r="E37" s="143">
        <v>4932</v>
      </c>
      <c r="F37" s="144">
        <v>2021</v>
      </c>
    </row>
    <row r="38" spans="1:6">
      <c r="B38" s="150">
        <v>2</v>
      </c>
      <c r="C38" s="151">
        <v>3125</v>
      </c>
      <c r="D38" s="152" t="s">
        <v>143</v>
      </c>
      <c r="E38" s="153">
        <v>4047</v>
      </c>
      <c r="F38" s="154">
        <v>2183</v>
      </c>
    </row>
    <row r="39" spans="1:6">
      <c r="B39" s="170"/>
      <c r="C39" s="145"/>
      <c r="D39" s="146"/>
      <c r="E39" s="171"/>
      <c r="F39" s="172"/>
    </row>
    <row r="40" spans="1:6">
      <c r="B40" s="46"/>
      <c r="C40" s="44"/>
      <c r="D40" s="70" t="s">
        <v>12</v>
      </c>
      <c r="E40" s="98"/>
      <c r="F40" s="125">
        <f>SUM(F37:F39)</f>
        <v>4204</v>
      </c>
    </row>
    <row r="41" spans="1:6">
      <c r="A41" s="167"/>
      <c r="B41" s="168"/>
      <c r="C41" s="167"/>
      <c r="D41" s="169"/>
      <c r="E41" s="169"/>
      <c r="F41" s="169"/>
    </row>
    <row r="42" spans="1:6">
      <c r="A42" s="167"/>
      <c r="B42" s="168"/>
      <c r="C42" s="167"/>
      <c r="D42" s="169"/>
      <c r="E42" s="169"/>
      <c r="F42" s="169"/>
    </row>
    <row r="43" spans="1:6">
      <c r="A43" s="167"/>
      <c r="B43" s="168"/>
      <c r="C43" s="167"/>
      <c r="D43" s="169"/>
      <c r="E43" s="169"/>
      <c r="F43" s="169"/>
    </row>
    <row r="44" spans="1:6">
      <c r="A44" s="167"/>
      <c r="B44" s="168"/>
      <c r="C44" s="167"/>
      <c r="D44" s="169"/>
      <c r="E44" s="169"/>
      <c r="F44" s="169"/>
    </row>
    <row r="45" spans="1:6" ht="30.75" customHeight="1">
      <c r="A45" s="167"/>
      <c r="B45" s="168"/>
      <c r="C45" s="167"/>
      <c r="D45" s="169"/>
      <c r="E45" s="169"/>
      <c r="F45" s="169"/>
    </row>
    <row r="46" spans="1:6" ht="21" customHeight="1">
      <c r="B46" s="218" t="s">
        <v>146</v>
      </c>
      <c r="C46" s="218"/>
      <c r="D46" s="218"/>
      <c r="E46" s="218"/>
      <c r="F46" s="218"/>
    </row>
    <row r="47" spans="1:6">
      <c r="B47" s="124" t="s">
        <v>52</v>
      </c>
      <c r="C47" s="124" t="s">
        <v>53</v>
      </c>
      <c r="D47" s="124" t="s">
        <v>54</v>
      </c>
      <c r="E47" s="124" t="s">
        <v>124</v>
      </c>
      <c r="F47" s="124" t="s">
        <v>56</v>
      </c>
    </row>
    <row r="48" spans="1:6" ht="18.75">
      <c r="B48" s="158">
        <v>1</v>
      </c>
      <c r="C48" s="159">
        <v>2996</v>
      </c>
      <c r="D48" s="160" t="s">
        <v>136</v>
      </c>
      <c r="E48" s="175">
        <v>27557</v>
      </c>
      <c r="F48" s="161">
        <v>2000</v>
      </c>
    </row>
    <row r="49" spans="2:6" ht="18.75">
      <c r="B49" s="162">
        <v>2</v>
      </c>
      <c r="C49" s="163">
        <v>2671</v>
      </c>
      <c r="D49" s="164" t="s">
        <v>133</v>
      </c>
      <c r="E49" s="176">
        <v>27844</v>
      </c>
      <c r="F49" s="165">
        <v>2000</v>
      </c>
    </row>
    <row r="50" spans="2:6" ht="18.75">
      <c r="B50" s="162">
        <v>3</v>
      </c>
      <c r="C50" s="163">
        <v>4088</v>
      </c>
      <c r="D50" s="154" t="s">
        <v>132</v>
      </c>
      <c r="E50" s="176">
        <v>27970</v>
      </c>
      <c r="F50" s="166">
        <v>1000</v>
      </c>
    </row>
    <row r="51" spans="2:6" ht="18.75">
      <c r="B51" s="162">
        <v>4</v>
      </c>
      <c r="C51" s="163">
        <v>3088</v>
      </c>
      <c r="D51" s="154" t="s">
        <v>129</v>
      </c>
      <c r="E51" s="176">
        <v>27972</v>
      </c>
      <c r="F51" s="166">
        <v>1000</v>
      </c>
    </row>
    <row r="52" spans="2:6" ht="18.75">
      <c r="B52" s="162">
        <v>5</v>
      </c>
      <c r="C52" s="163">
        <v>3003</v>
      </c>
      <c r="D52" s="154" t="s">
        <v>126</v>
      </c>
      <c r="E52" s="176">
        <v>27975</v>
      </c>
      <c r="F52" s="166">
        <v>1000</v>
      </c>
    </row>
    <row r="53" spans="2:6" ht="18.75">
      <c r="B53" s="162">
        <v>6</v>
      </c>
      <c r="C53" s="163">
        <v>2655</v>
      </c>
      <c r="D53" s="154" t="s">
        <v>125</v>
      </c>
      <c r="E53" s="176">
        <v>28038</v>
      </c>
      <c r="F53" s="166">
        <v>1000</v>
      </c>
    </row>
    <row r="54" spans="2:6" ht="18.75">
      <c r="B54" s="162">
        <v>7</v>
      </c>
      <c r="C54" s="163">
        <v>4055</v>
      </c>
      <c r="D54" s="154" t="s">
        <v>131</v>
      </c>
      <c r="E54" s="176">
        <v>28513</v>
      </c>
      <c r="F54" s="166">
        <v>1000</v>
      </c>
    </row>
    <row r="55" spans="2:6" ht="18.75">
      <c r="B55" s="162">
        <v>8</v>
      </c>
      <c r="C55" s="163">
        <v>4044</v>
      </c>
      <c r="D55" s="154" t="s">
        <v>140</v>
      </c>
      <c r="E55" s="176">
        <v>28524</v>
      </c>
      <c r="F55" s="166">
        <v>2000</v>
      </c>
    </row>
    <row r="56" spans="2:6" ht="18.75">
      <c r="B56" s="162">
        <v>9</v>
      </c>
      <c r="C56" s="163">
        <v>4014</v>
      </c>
      <c r="D56" s="154" t="s">
        <v>138</v>
      </c>
      <c r="E56" s="176">
        <v>28586</v>
      </c>
      <c r="F56" s="166">
        <v>2000</v>
      </c>
    </row>
    <row r="57" spans="2:6" ht="18.75">
      <c r="B57" s="162">
        <v>10</v>
      </c>
      <c r="C57" s="163">
        <v>5065</v>
      </c>
      <c r="D57" s="154" t="s">
        <v>141</v>
      </c>
      <c r="E57" s="176">
        <v>28598</v>
      </c>
      <c r="F57" s="166">
        <v>2000</v>
      </c>
    </row>
    <row r="58" spans="2:6" ht="18.75">
      <c r="B58" s="162">
        <v>11</v>
      </c>
      <c r="C58" s="163">
        <v>4019</v>
      </c>
      <c r="D58" s="154" t="s">
        <v>139</v>
      </c>
      <c r="E58" s="176">
        <v>28631</v>
      </c>
      <c r="F58" s="166">
        <v>2000</v>
      </c>
    </row>
    <row r="59" spans="2:6" ht="18.75">
      <c r="B59" s="162">
        <v>12</v>
      </c>
      <c r="C59" s="163">
        <v>3124</v>
      </c>
      <c r="D59" s="154" t="s">
        <v>130</v>
      </c>
      <c r="E59" s="176">
        <v>28713</v>
      </c>
      <c r="F59" s="166">
        <v>1000</v>
      </c>
    </row>
    <row r="60" spans="2:6" ht="18.75">
      <c r="B60" s="162">
        <v>13</v>
      </c>
      <c r="C60" s="163">
        <v>3108</v>
      </c>
      <c r="D60" s="154" t="s">
        <v>137</v>
      </c>
      <c r="E60" s="176">
        <v>28716</v>
      </c>
      <c r="F60" s="166">
        <v>2000</v>
      </c>
    </row>
    <row r="61" spans="2:6" ht="18.75">
      <c r="B61" s="162">
        <v>14</v>
      </c>
      <c r="C61" s="163">
        <v>2939</v>
      </c>
      <c r="D61" s="154" t="s">
        <v>134</v>
      </c>
      <c r="E61" s="176">
        <v>28726</v>
      </c>
      <c r="F61" s="166">
        <v>2000</v>
      </c>
    </row>
    <row r="62" spans="2:6" ht="18.75">
      <c r="B62" s="162">
        <v>15</v>
      </c>
      <c r="C62" s="163">
        <v>3029</v>
      </c>
      <c r="D62" s="154" t="s">
        <v>127</v>
      </c>
      <c r="E62" s="176">
        <v>28733</v>
      </c>
      <c r="F62" s="166">
        <v>1000</v>
      </c>
    </row>
    <row r="63" spans="2:6" ht="18.75">
      <c r="B63" s="162">
        <v>16</v>
      </c>
      <c r="C63" s="163">
        <v>2964</v>
      </c>
      <c r="D63" s="154" t="s">
        <v>135</v>
      </c>
      <c r="E63" s="176">
        <v>28738</v>
      </c>
      <c r="F63" s="166">
        <v>2000</v>
      </c>
    </row>
    <row r="64" spans="2:6" ht="18.75">
      <c r="B64" s="162">
        <v>17</v>
      </c>
      <c r="C64" s="163">
        <v>3053</v>
      </c>
      <c r="D64" s="154" t="s">
        <v>128</v>
      </c>
      <c r="E64" s="176">
        <v>28776</v>
      </c>
      <c r="F64" s="166">
        <v>1000</v>
      </c>
    </row>
    <row r="65" spans="2:6" ht="15.75">
      <c r="B65" s="147"/>
      <c r="C65" s="148"/>
      <c r="D65" s="149"/>
      <c r="E65" s="173"/>
      <c r="F65" s="174"/>
    </row>
    <row r="66" spans="2:6">
      <c r="B66" s="46"/>
      <c r="C66" s="44"/>
      <c r="D66" s="70" t="s">
        <v>12</v>
      </c>
      <c r="E66" s="98"/>
      <c r="F66" s="98">
        <f>SUM(F48:F65)</f>
        <v>26000</v>
      </c>
    </row>
  </sheetData>
  <sortState ref="B46:W62">
    <sortCondition ref="E46:E62"/>
  </sortState>
  <mergeCells count="6">
    <mergeCell ref="B46:F46"/>
    <mergeCell ref="B1:F1"/>
    <mergeCell ref="B2:F2"/>
    <mergeCell ref="C3:D3"/>
    <mergeCell ref="B31:F31"/>
    <mergeCell ref="B35:F35"/>
  </mergeCells>
  <pageMargins left="0.95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W41"/>
  <sheetViews>
    <sheetView workbookViewId="0">
      <selection activeCell="G24" sqref="G24"/>
    </sheetView>
  </sheetViews>
  <sheetFormatPr defaultRowHeight="15"/>
  <cols>
    <col min="1" max="1" width="2.85546875" customWidth="1"/>
    <col min="2" max="2" width="14.85546875" style="48" customWidth="1"/>
    <col min="3" max="3" width="18" customWidth="1"/>
    <col min="4" max="4" width="18.42578125" style="38" customWidth="1"/>
    <col min="5" max="5" width="14.140625" style="38" customWidth="1"/>
    <col min="6" max="6" width="14" style="38" customWidth="1"/>
    <col min="7" max="7" width="13.5703125" customWidth="1"/>
    <col min="8" max="8" width="10.7109375" bestFit="1" customWidth="1"/>
    <col min="9" max="9" width="13.5703125" customWidth="1"/>
    <col min="10" max="10" width="15.28515625" customWidth="1"/>
  </cols>
  <sheetData>
    <row r="1" spans="2:23" ht="42" customHeight="1">
      <c r="B1" s="214" t="s">
        <v>26</v>
      </c>
      <c r="C1" s="214"/>
      <c r="D1" s="214"/>
      <c r="E1" s="214"/>
      <c r="F1" s="214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</row>
    <row r="2" spans="2:23" ht="29.25" customHeight="1">
      <c r="B2" s="215" t="s">
        <v>123</v>
      </c>
      <c r="C2" s="215"/>
      <c r="D2" s="215"/>
      <c r="E2" s="215"/>
      <c r="F2" s="215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</row>
    <row r="3" spans="2:23" ht="18.75" customHeight="1">
      <c r="B3" s="121"/>
      <c r="C3" s="216">
        <v>42350</v>
      </c>
      <c r="D3" s="216"/>
      <c r="E3" s="121"/>
      <c r="F3" s="121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</row>
    <row r="4" spans="2:23" s="43" customFormat="1" ht="20.100000000000001" customHeight="1">
      <c r="B4" s="47" t="s">
        <v>43</v>
      </c>
      <c r="C4" s="47" t="s">
        <v>45</v>
      </c>
      <c r="D4" s="70" t="s">
        <v>23</v>
      </c>
      <c r="E4" s="70" t="s">
        <v>24</v>
      </c>
      <c r="F4" s="70" t="s">
        <v>42</v>
      </c>
      <c r="I4" s="119"/>
      <c r="J4" s="119"/>
      <c r="K4" s="119"/>
      <c r="L4" s="119"/>
      <c r="M4" s="119"/>
    </row>
    <row r="5" spans="2:23" s="51" customFormat="1" ht="20.100000000000001" customHeight="1">
      <c r="B5" s="53" t="s">
        <v>2</v>
      </c>
      <c r="C5" s="54" t="s">
        <v>9</v>
      </c>
      <c r="D5" s="69">
        <v>835646</v>
      </c>
      <c r="E5" s="61">
        <v>1747988</v>
      </c>
      <c r="F5" s="50">
        <f t="shared" ref="F5:F14" si="0">SUM(D5:E5)</f>
        <v>2583634</v>
      </c>
      <c r="I5" s="74">
        <v>861949.86301369872</v>
      </c>
      <c r="J5" s="74"/>
      <c r="K5" s="74"/>
      <c r="L5" s="74"/>
      <c r="M5" s="74"/>
    </row>
    <row r="6" spans="2:23" s="51" customFormat="1" ht="20.100000000000001" customHeight="1">
      <c r="B6" s="53"/>
      <c r="C6" s="54" t="s">
        <v>10</v>
      </c>
      <c r="D6" s="69">
        <v>366727</v>
      </c>
      <c r="E6" s="61">
        <v>881709</v>
      </c>
      <c r="F6" s="50">
        <f t="shared" si="0"/>
        <v>1248436</v>
      </c>
      <c r="I6" s="74"/>
      <c r="J6" s="74"/>
      <c r="K6" s="74"/>
      <c r="L6" s="74"/>
      <c r="M6" s="74"/>
    </row>
    <row r="7" spans="2:23" s="51" customFormat="1" ht="20.100000000000001" customHeight="1">
      <c r="B7" s="53" t="s">
        <v>3</v>
      </c>
      <c r="C7" s="54" t="s">
        <v>9</v>
      </c>
      <c r="D7" s="69">
        <v>223000</v>
      </c>
      <c r="E7" s="61">
        <v>764500</v>
      </c>
      <c r="F7" s="50">
        <f t="shared" si="0"/>
        <v>987500</v>
      </c>
      <c r="I7" s="74">
        <v>1702734</v>
      </c>
      <c r="J7" s="74"/>
      <c r="K7" s="74"/>
      <c r="L7" s="74"/>
      <c r="M7" s="74"/>
    </row>
    <row r="8" spans="2:23" s="51" customFormat="1" ht="20.100000000000001" customHeight="1">
      <c r="B8" s="53"/>
      <c r="C8" s="54" t="s">
        <v>10</v>
      </c>
      <c r="D8" s="69">
        <v>24898</v>
      </c>
      <c r="E8" s="61">
        <v>85406</v>
      </c>
      <c r="F8" s="50">
        <f t="shared" si="0"/>
        <v>110304</v>
      </c>
      <c r="I8" s="74"/>
      <c r="J8" s="74"/>
      <c r="K8" s="74"/>
      <c r="L8" s="74"/>
      <c r="M8" s="74"/>
    </row>
    <row r="9" spans="2:23" s="51" customFormat="1" ht="20.100000000000001" customHeight="1">
      <c r="B9" s="53" t="s">
        <v>4</v>
      </c>
      <c r="C9" s="54" t="s">
        <v>9</v>
      </c>
      <c r="D9" s="69">
        <v>9200</v>
      </c>
      <c r="E9" s="61">
        <v>49610</v>
      </c>
      <c r="F9" s="50">
        <f t="shared" si="0"/>
        <v>58810</v>
      </c>
      <c r="I9" s="74"/>
      <c r="J9" s="74"/>
      <c r="K9" s="74"/>
      <c r="L9" s="74"/>
      <c r="M9" s="74"/>
    </row>
    <row r="10" spans="2:23" s="51" customFormat="1" ht="20.100000000000001" customHeight="1">
      <c r="B10" s="53"/>
      <c r="C10" s="54" t="s">
        <v>10</v>
      </c>
      <c r="D10" s="69">
        <v>2109</v>
      </c>
      <c r="E10" s="61">
        <v>15772</v>
      </c>
      <c r="F10" s="50">
        <f t="shared" si="0"/>
        <v>17881</v>
      </c>
      <c r="I10" s="74"/>
      <c r="J10" s="74"/>
      <c r="K10" s="74"/>
      <c r="L10" s="74"/>
      <c r="M10" s="74"/>
    </row>
    <row r="11" spans="2:23" s="51" customFormat="1" ht="20.100000000000001" customHeight="1">
      <c r="B11" s="53" t="s">
        <v>5</v>
      </c>
      <c r="C11" s="54" t="s">
        <v>9</v>
      </c>
      <c r="D11" s="69"/>
      <c r="E11" s="61"/>
      <c r="F11" s="50">
        <f t="shared" si="0"/>
        <v>0</v>
      </c>
      <c r="I11" s="74"/>
      <c r="J11" s="74"/>
      <c r="K11" s="74"/>
      <c r="L11" s="74"/>
      <c r="M11" s="74"/>
    </row>
    <row r="12" spans="2:23" s="51" customFormat="1" ht="20.100000000000001" customHeight="1">
      <c r="B12" s="53"/>
      <c r="C12" s="54" t="s">
        <v>10</v>
      </c>
      <c r="D12" s="69"/>
      <c r="E12" s="61"/>
      <c r="F12" s="50">
        <f t="shared" si="0"/>
        <v>0</v>
      </c>
      <c r="I12" s="74"/>
      <c r="J12" s="74"/>
      <c r="K12" s="74"/>
      <c r="L12" s="74"/>
      <c r="M12" s="74"/>
    </row>
    <row r="13" spans="2:23" s="51" customFormat="1" ht="20.100000000000001" customHeight="1">
      <c r="B13" s="53"/>
      <c r="C13" s="54" t="s">
        <v>11</v>
      </c>
      <c r="D13" s="50"/>
      <c r="E13" s="68"/>
      <c r="F13" s="50">
        <f t="shared" si="0"/>
        <v>0</v>
      </c>
      <c r="I13" s="74"/>
      <c r="J13" s="74"/>
      <c r="K13" s="74"/>
      <c r="L13" s="74"/>
      <c r="M13" s="74"/>
    </row>
    <row r="14" spans="2:23" s="51" customFormat="1" ht="20.100000000000001" customHeight="1">
      <c r="B14" s="53"/>
      <c r="C14" s="54" t="s">
        <v>51</v>
      </c>
      <c r="D14" s="50"/>
      <c r="E14" s="61"/>
      <c r="F14" s="50">
        <f t="shared" si="0"/>
        <v>0</v>
      </c>
      <c r="I14" s="120"/>
      <c r="J14" s="61">
        <v>3544985</v>
      </c>
      <c r="K14" s="74"/>
      <c r="L14" s="74"/>
      <c r="M14" s="74"/>
    </row>
    <row r="15" spans="2:23" s="51" customFormat="1" ht="20.100000000000001" customHeight="1">
      <c r="B15" s="53" t="s">
        <v>43</v>
      </c>
      <c r="C15" s="53" t="s">
        <v>12</v>
      </c>
      <c r="D15" s="52">
        <f>SUM(D5:D14)</f>
        <v>1461580</v>
      </c>
      <c r="E15" s="52">
        <f t="shared" ref="E15" si="1">SUM(E5:E14)</f>
        <v>3544985</v>
      </c>
      <c r="F15" s="52">
        <f>SUM(D15:E15)</f>
        <v>5006565</v>
      </c>
      <c r="I15" s="74"/>
      <c r="J15" s="74"/>
      <c r="K15" s="74"/>
      <c r="L15" s="74"/>
      <c r="M15" s="74"/>
    </row>
    <row r="16" spans="2:23" s="51" customFormat="1" ht="20.100000000000001" customHeight="1">
      <c r="B16" s="53" t="s">
        <v>122</v>
      </c>
      <c r="C16" s="54" t="s">
        <v>9</v>
      </c>
      <c r="D16" s="50"/>
      <c r="E16" s="50">
        <v>20500</v>
      </c>
      <c r="F16" s="50">
        <f t="shared" ref="F16:F25" si="2">SUM(D16:E16)</f>
        <v>20500</v>
      </c>
    </row>
    <row r="17" spans="2:9" s="51" customFormat="1" ht="20.100000000000001" customHeight="1">
      <c r="B17" s="53"/>
      <c r="C17" s="54" t="s">
        <v>10</v>
      </c>
      <c r="D17" s="50">
        <v>39692</v>
      </c>
      <c r="E17" s="50">
        <f>239683.47-20500</f>
        <v>219183.47</v>
      </c>
      <c r="F17" s="50">
        <f t="shared" si="2"/>
        <v>258875.47</v>
      </c>
      <c r="H17" s="72"/>
      <c r="I17" s="72"/>
    </row>
    <row r="18" spans="2:9" s="51" customFormat="1" ht="20.100000000000001" customHeight="1">
      <c r="B18" s="53"/>
      <c r="C18" s="54" t="s">
        <v>11</v>
      </c>
      <c r="D18" s="50"/>
      <c r="E18" s="50"/>
      <c r="F18" s="50">
        <f t="shared" si="2"/>
        <v>0</v>
      </c>
    </row>
    <row r="19" spans="2:9" s="51" customFormat="1" ht="20.100000000000001" customHeight="1">
      <c r="B19" s="53" t="s">
        <v>50</v>
      </c>
      <c r="C19" s="54" t="s">
        <v>44</v>
      </c>
      <c r="D19" s="50">
        <v>415000</v>
      </c>
      <c r="E19" s="50">
        <v>711000</v>
      </c>
      <c r="F19" s="50">
        <f t="shared" si="2"/>
        <v>1126000</v>
      </c>
    </row>
    <row r="20" spans="2:9" s="51" customFormat="1" ht="20.100000000000001" customHeight="1">
      <c r="B20" s="53" t="s">
        <v>77</v>
      </c>
      <c r="C20" s="54" t="s">
        <v>44</v>
      </c>
      <c r="D20" s="50"/>
      <c r="E20" s="50"/>
      <c r="F20" s="50">
        <f t="shared" si="2"/>
        <v>0</v>
      </c>
    </row>
    <row r="21" spans="2:9" s="51" customFormat="1" ht="20.100000000000001" customHeight="1">
      <c r="B21" s="53" t="s">
        <v>7</v>
      </c>
      <c r="C21" s="54" t="s">
        <v>7</v>
      </c>
      <c r="D21" s="50"/>
      <c r="E21" s="50"/>
      <c r="F21" s="50">
        <f t="shared" si="2"/>
        <v>0</v>
      </c>
    </row>
    <row r="22" spans="2:9" s="51" customFormat="1" ht="20.100000000000001" customHeight="1">
      <c r="B22" s="53"/>
      <c r="C22" s="54" t="s">
        <v>9</v>
      </c>
      <c r="D22" s="50"/>
      <c r="E22" s="50">
        <v>43574</v>
      </c>
      <c r="F22" s="50">
        <f t="shared" si="2"/>
        <v>43574</v>
      </c>
    </row>
    <row r="23" spans="2:9" s="51" customFormat="1" ht="20.100000000000001" customHeight="1">
      <c r="B23" s="53"/>
      <c r="C23" s="54" t="s">
        <v>10</v>
      </c>
      <c r="D23" s="50"/>
      <c r="E23" s="50">
        <v>12853</v>
      </c>
      <c r="F23" s="50">
        <f t="shared" si="2"/>
        <v>12853</v>
      </c>
    </row>
    <row r="24" spans="2:9" s="51" customFormat="1" ht="20.100000000000001" customHeight="1">
      <c r="B24" s="53"/>
      <c r="C24" s="54" t="s">
        <v>121</v>
      </c>
      <c r="D24" s="50"/>
      <c r="E24" s="50"/>
      <c r="F24" s="50">
        <f t="shared" si="2"/>
        <v>0</v>
      </c>
    </row>
    <row r="25" spans="2:9" s="51" customFormat="1" ht="20.100000000000001" customHeight="1">
      <c r="B25" s="53" t="s">
        <v>84</v>
      </c>
      <c r="C25" s="54" t="s">
        <v>75</v>
      </c>
      <c r="D25" s="50">
        <v>32200</v>
      </c>
      <c r="E25" s="50"/>
      <c r="F25" s="50">
        <f t="shared" si="2"/>
        <v>32200</v>
      </c>
    </row>
    <row r="26" spans="2:9" s="51" customFormat="1" ht="20.100000000000001" customHeight="1">
      <c r="B26" s="53"/>
      <c r="C26" s="54" t="s">
        <v>110</v>
      </c>
      <c r="D26" s="50"/>
      <c r="E26" s="50"/>
      <c r="F26" s="50"/>
    </row>
    <row r="27" spans="2:9" s="51" customFormat="1" ht="20.100000000000001" customHeight="1">
      <c r="B27" s="53" t="s">
        <v>47</v>
      </c>
      <c r="C27" s="54" t="s">
        <v>48</v>
      </c>
      <c r="D27" s="50"/>
      <c r="E27" s="50"/>
      <c r="F27" s="50"/>
    </row>
    <row r="28" spans="2:9" s="51" customFormat="1" ht="20.100000000000001" customHeight="1">
      <c r="B28" s="53"/>
      <c r="C28" s="54" t="s">
        <v>12</v>
      </c>
      <c r="D28" s="52">
        <f>SUM(D15:D27)</f>
        <v>1948472</v>
      </c>
      <c r="E28" s="52">
        <f>SUM(E15:E27)</f>
        <v>4552095.4700000007</v>
      </c>
      <c r="F28" s="52">
        <f>SUM(F15:F27)</f>
        <v>6500567.4699999997</v>
      </c>
      <c r="G28" s="51">
        <v>6500567.4699999997</v>
      </c>
    </row>
    <row r="29" spans="2:9" s="51" customFormat="1" ht="20.100000000000001" customHeight="1">
      <c r="B29" s="53"/>
      <c r="C29" s="54" t="s">
        <v>49</v>
      </c>
      <c r="D29" s="52"/>
      <c r="E29" s="52"/>
      <c r="F29" s="52">
        <v>6500567.4699999997</v>
      </c>
      <c r="G29" s="72">
        <f>+F29-F28</f>
        <v>0</v>
      </c>
      <c r="I29" s="72"/>
    </row>
    <row r="31" spans="2:9" hidden="1">
      <c r="B31" s="219" t="s">
        <v>83</v>
      </c>
      <c r="C31" s="219"/>
      <c r="D31" s="219"/>
      <c r="E31" s="219"/>
      <c r="F31" s="219"/>
    </row>
    <row r="32" spans="2:9" hidden="1">
      <c r="B32" s="122" t="s">
        <v>52</v>
      </c>
      <c r="C32" s="122" t="s">
        <v>53</v>
      </c>
      <c r="D32" s="122" t="s">
        <v>54</v>
      </c>
      <c r="E32" s="122" t="s">
        <v>55</v>
      </c>
      <c r="F32" s="122" t="s">
        <v>56</v>
      </c>
    </row>
    <row r="33" spans="2:6" s="64" customFormat="1" hidden="1">
      <c r="B33" s="102">
        <v>1</v>
      </c>
      <c r="C33" s="58"/>
      <c r="D33" s="99"/>
      <c r="E33" s="94"/>
      <c r="F33" s="24"/>
    </row>
    <row r="34" spans="2:6" hidden="1">
      <c r="B34" s="46"/>
      <c r="C34" s="44"/>
      <c r="D34" s="70" t="s">
        <v>12</v>
      </c>
      <c r="E34" s="98"/>
      <c r="F34" s="98">
        <f>SUM(F33:F33)</f>
        <v>0</v>
      </c>
    </row>
    <row r="35" spans="2:6" hidden="1">
      <c r="B35" s="219" t="s">
        <v>68</v>
      </c>
      <c r="C35" s="219"/>
      <c r="D35" s="219"/>
      <c r="E35" s="219"/>
      <c r="F35" s="219"/>
    </row>
    <row r="36" spans="2:6" hidden="1">
      <c r="B36" s="122" t="s">
        <v>52</v>
      </c>
      <c r="C36" s="122" t="s">
        <v>53</v>
      </c>
      <c r="D36" s="122" t="s">
        <v>54</v>
      </c>
      <c r="E36" s="122" t="s">
        <v>55</v>
      </c>
      <c r="F36" s="122" t="s">
        <v>56</v>
      </c>
    </row>
    <row r="37" spans="2:6" ht="16.5" hidden="1">
      <c r="B37" s="91">
        <v>1</v>
      </c>
      <c r="C37" s="110"/>
      <c r="D37" s="111"/>
      <c r="E37" s="94"/>
      <c r="F37" s="24"/>
    </row>
    <row r="38" spans="2:6" hidden="1">
      <c r="B38" s="91">
        <v>2</v>
      </c>
      <c r="C38" s="115"/>
      <c r="D38" s="116"/>
      <c r="E38" s="94"/>
      <c r="F38" s="24"/>
    </row>
    <row r="39" spans="2:6" hidden="1">
      <c r="B39" s="46"/>
      <c r="C39" s="58"/>
      <c r="D39" s="99"/>
      <c r="E39" s="45"/>
      <c r="F39" s="112"/>
    </row>
    <row r="40" spans="2:6" hidden="1">
      <c r="B40" s="46"/>
      <c r="C40" s="44"/>
      <c r="D40" s="70" t="s">
        <v>12</v>
      </c>
      <c r="E40" s="98"/>
      <c r="F40" s="98">
        <f>SUM(F37:F39)</f>
        <v>0</v>
      </c>
    </row>
    <row r="41" spans="2:6" hidden="1">
      <c r="B41" s="66"/>
      <c r="C41" s="24"/>
      <c r="D41" s="65"/>
      <c r="E41" s="65"/>
      <c r="F41" s="65"/>
    </row>
  </sheetData>
  <mergeCells count="5">
    <mergeCell ref="B1:F1"/>
    <mergeCell ref="B2:F2"/>
    <mergeCell ref="C3:D3"/>
    <mergeCell ref="B31:F31"/>
    <mergeCell ref="B35:F35"/>
  </mergeCells>
  <pageMargins left="0.95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W43"/>
  <sheetViews>
    <sheetView topLeftCell="A4" workbookViewId="0">
      <selection activeCell="E39" sqref="E39"/>
    </sheetView>
  </sheetViews>
  <sheetFormatPr defaultRowHeight="15"/>
  <cols>
    <col min="1" max="1" width="2.85546875" customWidth="1"/>
    <col min="2" max="2" width="14.85546875" style="48" customWidth="1"/>
    <col min="3" max="3" width="18" customWidth="1"/>
    <col min="4" max="4" width="18.42578125" style="38" customWidth="1"/>
    <col min="5" max="5" width="14.140625" style="38" customWidth="1"/>
    <col min="6" max="6" width="14" style="38" customWidth="1"/>
    <col min="7" max="7" width="13.5703125" customWidth="1"/>
    <col min="8" max="8" width="10.7109375" bestFit="1" customWidth="1"/>
    <col min="9" max="9" width="13.5703125" customWidth="1"/>
    <col min="10" max="10" width="15.28515625" customWidth="1"/>
  </cols>
  <sheetData>
    <row r="1" spans="2:23" ht="42" customHeight="1">
      <c r="B1" s="214" t="s">
        <v>26</v>
      </c>
      <c r="C1" s="214"/>
      <c r="D1" s="214"/>
      <c r="E1" s="214"/>
      <c r="F1" s="214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</row>
    <row r="2" spans="2:23" ht="29.25" customHeight="1">
      <c r="B2" s="215" t="s">
        <v>120</v>
      </c>
      <c r="C2" s="215"/>
      <c r="D2" s="215"/>
      <c r="E2" s="215"/>
      <c r="F2" s="215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</row>
    <row r="3" spans="2:23" ht="18.75" customHeight="1">
      <c r="B3" s="117"/>
      <c r="C3" s="216">
        <v>42320</v>
      </c>
      <c r="D3" s="216"/>
      <c r="E3" s="117"/>
      <c r="F3" s="117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</row>
    <row r="4" spans="2:23" s="43" customFormat="1" ht="20.100000000000001" customHeight="1">
      <c r="B4" s="47" t="s">
        <v>43</v>
      </c>
      <c r="C4" s="47" t="s">
        <v>45</v>
      </c>
      <c r="D4" s="70" t="s">
        <v>23</v>
      </c>
      <c r="E4" s="70" t="s">
        <v>24</v>
      </c>
      <c r="F4" s="70" t="s">
        <v>42</v>
      </c>
      <c r="I4" s="119"/>
      <c r="J4" s="119"/>
      <c r="K4" s="119"/>
      <c r="L4" s="119"/>
      <c r="M4" s="119"/>
    </row>
    <row r="5" spans="2:23" s="51" customFormat="1" ht="20.100000000000001" customHeight="1">
      <c r="B5" s="53" t="s">
        <v>2</v>
      </c>
      <c r="C5" s="54" t="s">
        <v>9</v>
      </c>
      <c r="D5" s="69">
        <v>831658</v>
      </c>
      <c r="E5" s="61">
        <v>1702734</v>
      </c>
      <c r="F5" s="50">
        <f t="shared" ref="F5:F14" si="0">SUM(D5:E5)</f>
        <v>2534392</v>
      </c>
      <c r="I5" s="74">
        <v>861949.86301369872</v>
      </c>
      <c r="J5" s="74"/>
      <c r="K5" s="74"/>
      <c r="L5" s="74"/>
      <c r="M5" s="74"/>
    </row>
    <row r="6" spans="2:23" s="51" customFormat="1" ht="20.100000000000001" customHeight="1">
      <c r="B6" s="53"/>
      <c r="C6" s="54" t="s">
        <v>10</v>
      </c>
      <c r="D6" s="69">
        <v>355804</v>
      </c>
      <c r="E6" s="61">
        <v>861949.85</v>
      </c>
      <c r="F6" s="50">
        <f t="shared" si="0"/>
        <v>1217753.8500000001</v>
      </c>
      <c r="I6" s="74"/>
      <c r="J6" s="74"/>
      <c r="K6" s="74"/>
      <c r="L6" s="74"/>
      <c r="M6" s="74"/>
    </row>
    <row r="7" spans="2:23" s="51" customFormat="1" ht="20.100000000000001" customHeight="1">
      <c r="B7" s="53" t="s">
        <v>3</v>
      </c>
      <c r="C7" s="54" t="s">
        <v>9</v>
      </c>
      <c r="D7" s="69">
        <v>215000</v>
      </c>
      <c r="E7" s="61">
        <v>782500</v>
      </c>
      <c r="F7" s="50">
        <f t="shared" si="0"/>
        <v>997500</v>
      </c>
      <c r="I7" s="74">
        <v>1702734</v>
      </c>
      <c r="J7" s="74"/>
      <c r="K7" s="74"/>
      <c r="L7" s="74"/>
      <c r="M7" s="74"/>
    </row>
    <row r="8" spans="2:23" s="51" customFormat="1" ht="20.100000000000001" customHeight="1">
      <c r="B8" s="53"/>
      <c r="C8" s="54" t="s">
        <v>10</v>
      </c>
      <c r="D8" s="69">
        <v>25436</v>
      </c>
      <c r="E8" s="61">
        <v>92774.14</v>
      </c>
      <c r="F8" s="50">
        <f t="shared" si="0"/>
        <v>118210.14</v>
      </c>
      <c r="I8" s="74"/>
      <c r="J8" s="74"/>
      <c r="K8" s="74"/>
      <c r="L8" s="74"/>
      <c r="M8" s="74"/>
    </row>
    <row r="9" spans="2:23" s="51" customFormat="1" ht="20.100000000000001" customHeight="1">
      <c r="B9" s="53" t="s">
        <v>4</v>
      </c>
      <c r="C9" s="54" t="s">
        <v>9</v>
      </c>
      <c r="D9" s="69">
        <v>9200</v>
      </c>
      <c r="E9" s="61">
        <v>42010</v>
      </c>
      <c r="F9" s="50">
        <f t="shared" si="0"/>
        <v>51210</v>
      </c>
      <c r="I9" s="74"/>
      <c r="J9" s="74"/>
      <c r="K9" s="74"/>
      <c r="L9" s="74"/>
      <c r="M9" s="74"/>
    </row>
    <row r="10" spans="2:23" s="51" customFormat="1" ht="20.100000000000001" customHeight="1">
      <c r="B10" s="53"/>
      <c r="C10" s="54" t="s">
        <v>10</v>
      </c>
      <c r="D10" s="69">
        <v>2031</v>
      </c>
      <c r="E10" s="61">
        <v>12992</v>
      </c>
      <c r="F10" s="50">
        <f t="shared" si="0"/>
        <v>15023</v>
      </c>
      <c r="I10" s="74"/>
      <c r="J10" s="74"/>
      <c r="K10" s="74"/>
      <c r="L10" s="74"/>
      <c r="M10" s="74"/>
    </row>
    <row r="11" spans="2:23" s="51" customFormat="1" ht="20.100000000000001" customHeight="1">
      <c r="B11" s="53" t="s">
        <v>5</v>
      </c>
      <c r="C11" s="54" t="s">
        <v>9</v>
      </c>
      <c r="D11" s="69"/>
      <c r="E11" s="61"/>
      <c r="F11" s="50">
        <f t="shared" si="0"/>
        <v>0</v>
      </c>
      <c r="I11" s="74"/>
      <c r="J11" s="74"/>
      <c r="K11" s="74"/>
      <c r="L11" s="74"/>
      <c r="M11" s="74"/>
    </row>
    <row r="12" spans="2:23" s="51" customFormat="1" ht="20.100000000000001" customHeight="1">
      <c r="B12" s="53"/>
      <c r="C12" s="54" t="s">
        <v>10</v>
      </c>
      <c r="D12" s="69"/>
      <c r="E12" s="61"/>
      <c r="F12" s="50">
        <f t="shared" si="0"/>
        <v>0</v>
      </c>
      <c r="I12" s="74"/>
      <c r="J12" s="74"/>
      <c r="K12" s="74"/>
      <c r="L12" s="74"/>
      <c r="M12" s="74"/>
    </row>
    <row r="13" spans="2:23" s="51" customFormat="1" ht="20.100000000000001" customHeight="1">
      <c r="B13" s="53"/>
      <c r="C13" s="54" t="s">
        <v>11</v>
      </c>
      <c r="D13" s="50"/>
      <c r="E13" s="68"/>
      <c r="F13" s="50">
        <f t="shared" si="0"/>
        <v>0</v>
      </c>
      <c r="I13" s="74"/>
      <c r="J13" s="74"/>
      <c r="K13" s="74"/>
      <c r="L13" s="74"/>
      <c r="M13" s="74"/>
    </row>
    <row r="14" spans="2:23" s="51" customFormat="1" ht="20.100000000000001" customHeight="1">
      <c r="B14" s="53"/>
      <c r="C14" s="54" t="s">
        <v>51</v>
      </c>
      <c r="D14" s="50"/>
      <c r="E14" s="61"/>
      <c r="F14" s="50">
        <f t="shared" si="0"/>
        <v>0</v>
      </c>
      <c r="I14" s="120"/>
      <c r="J14" s="63">
        <v>3494960</v>
      </c>
      <c r="K14" s="74"/>
      <c r="L14" s="74"/>
      <c r="M14" s="74"/>
    </row>
    <row r="15" spans="2:23" s="51" customFormat="1" ht="20.100000000000001" customHeight="1">
      <c r="B15" s="53" t="s">
        <v>43</v>
      </c>
      <c r="C15" s="53" t="s">
        <v>12</v>
      </c>
      <c r="D15" s="52">
        <f>SUM(D5:D14)</f>
        <v>1439129</v>
      </c>
      <c r="E15" s="52">
        <f t="shared" ref="E15" si="1">SUM(E5:E14)</f>
        <v>3494959.99</v>
      </c>
      <c r="F15" s="52">
        <f>SUM(D15:E15)</f>
        <v>4934088.99</v>
      </c>
      <c r="I15" s="74"/>
      <c r="J15" s="74"/>
      <c r="K15" s="74"/>
      <c r="L15" s="74"/>
      <c r="M15" s="74"/>
    </row>
    <row r="16" spans="2:23" s="51" customFormat="1" ht="20.100000000000001" customHeight="1">
      <c r="B16" s="53"/>
      <c r="C16" s="54"/>
      <c r="D16" s="50"/>
      <c r="E16" s="50"/>
      <c r="F16" s="50">
        <f t="shared" ref="F16:F27" si="2">SUM(D16:E16)</f>
        <v>0</v>
      </c>
    </row>
    <row r="17" spans="2:10" s="51" customFormat="1" ht="20.100000000000001" customHeight="1">
      <c r="B17" s="53" t="s">
        <v>78</v>
      </c>
      <c r="C17" s="54" t="s">
        <v>14</v>
      </c>
      <c r="D17" s="50">
        <v>46535</v>
      </c>
      <c r="E17" s="50">
        <v>257359</v>
      </c>
      <c r="F17" s="50">
        <f t="shared" si="2"/>
        <v>303894</v>
      </c>
      <c r="H17" s="72"/>
      <c r="I17" s="72"/>
    </row>
    <row r="18" spans="2:10" s="51" customFormat="1" ht="20.100000000000001" customHeight="1">
      <c r="B18" s="53"/>
      <c r="C18" s="54" t="s">
        <v>11</v>
      </c>
      <c r="D18" s="50"/>
      <c r="E18" s="50"/>
      <c r="F18" s="50">
        <f t="shared" si="2"/>
        <v>0</v>
      </c>
    </row>
    <row r="19" spans="2:10" s="51" customFormat="1" ht="20.100000000000001" customHeight="1">
      <c r="B19" s="53" t="s">
        <v>50</v>
      </c>
      <c r="C19" s="54" t="s">
        <v>44</v>
      </c>
      <c r="D19" s="50">
        <v>1128000</v>
      </c>
      <c r="E19" s="50"/>
      <c r="F19" s="50">
        <f t="shared" si="2"/>
        <v>1128000</v>
      </c>
    </row>
    <row r="20" spans="2:10" s="51" customFormat="1" ht="20.100000000000001" customHeight="1">
      <c r="B20" s="53" t="s">
        <v>77</v>
      </c>
      <c r="C20" s="54" t="s">
        <v>44</v>
      </c>
      <c r="D20" s="50"/>
      <c r="E20" s="50"/>
      <c r="F20" s="50">
        <f t="shared" si="2"/>
        <v>0</v>
      </c>
    </row>
    <row r="21" spans="2:10" s="51" customFormat="1" ht="20.100000000000001" customHeight="1">
      <c r="B21" s="53" t="s">
        <v>18</v>
      </c>
      <c r="C21" s="54" t="s">
        <v>18</v>
      </c>
      <c r="D21" s="50"/>
      <c r="E21" s="50"/>
      <c r="F21" s="50">
        <f t="shared" si="2"/>
        <v>0</v>
      </c>
      <c r="I21" s="51">
        <v>49196</v>
      </c>
      <c r="J21" s="51">
        <v>13378</v>
      </c>
    </row>
    <row r="22" spans="2:10" s="51" customFormat="1" ht="20.100000000000001" customHeight="1">
      <c r="B22" s="53"/>
      <c r="C22" s="54" t="s">
        <v>19</v>
      </c>
      <c r="D22" s="50"/>
      <c r="E22" s="50"/>
      <c r="F22" s="50">
        <f t="shared" si="2"/>
        <v>0</v>
      </c>
    </row>
    <row r="23" spans="2:10" s="51" customFormat="1" ht="20.100000000000001" customHeight="1">
      <c r="B23" s="53" t="s">
        <v>7</v>
      </c>
      <c r="C23" s="54" t="s">
        <v>7</v>
      </c>
      <c r="D23" s="50"/>
      <c r="E23" s="50"/>
      <c r="F23" s="50">
        <f t="shared" si="2"/>
        <v>0</v>
      </c>
    </row>
    <row r="24" spans="2:10" s="51" customFormat="1" ht="20.100000000000001" customHeight="1">
      <c r="B24" s="53"/>
      <c r="C24" s="54" t="s">
        <v>9</v>
      </c>
      <c r="D24" s="50">
        <v>49196</v>
      </c>
      <c r="E24" s="50"/>
      <c r="F24" s="50">
        <f t="shared" si="2"/>
        <v>49196</v>
      </c>
    </row>
    <row r="25" spans="2:10" s="51" customFormat="1" ht="20.100000000000001" customHeight="1">
      <c r="B25" s="53"/>
      <c r="C25" s="54" t="s">
        <v>10</v>
      </c>
      <c r="D25" s="50">
        <v>13378</v>
      </c>
      <c r="E25" s="50"/>
      <c r="F25" s="50">
        <f t="shared" si="2"/>
        <v>13378</v>
      </c>
    </row>
    <row r="26" spans="2:10" s="51" customFormat="1" ht="20.100000000000001" customHeight="1">
      <c r="B26" s="53"/>
      <c r="C26" s="54" t="s">
        <v>121</v>
      </c>
      <c r="D26" s="50"/>
      <c r="E26" s="50"/>
      <c r="F26" s="50">
        <f t="shared" si="2"/>
        <v>0</v>
      </c>
    </row>
    <row r="27" spans="2:10" s="51" customFormat="1" ht="20.100000000000001" customHeight="1">
      <c r="B27" s="53" t="s">
        <v>84</v>
      </c>
      <c r="C27" s="54" t="s">
        <v>75</v>
      </c>
      <c r="D27" s="50">
        <v>32200</v>
      </c>
      <c r="E27" s="50"/>
      <c r="F27" s="50">
        <f t="shared" si="2"/>
        <v>32200</v>
      </c>
    </row>
    <row r="28" spans="2:10" s="51" customFormat="1" ht="20.100000000000001" customHeight="1">
      <c r="B28" s="53"/>
      <c r="C28" s="54" t="s">
        <v>110</v>
      </c>
      <c r="D28" s="50"/>
      <c r="E28" s="50"/>
      <c r="F28" s="50"/>
    </row>
    <row r="29" spans="2:10" s="51" customFormat="1" ht="20.100000000000001" customHeight="1">
      <c r="B29" s="53" t="s">
        <v>47</v>
      </c>
      <c r="C29" s="54" t="s">
        <v>48</v>
      </c>
      <c r="D29" s="50"/>
      <c r="E29" s="50"/>
      <c r="F29" s="50"/>
    </row>
    <row r="30" spans="2:10" s="51" customFormat="1" ht="20.100000000000001" customHeight="1">
      <c r="B30" s="53"/>
      <c r="C30" s="54" t="s">
        <v>12</v>
      </c>
      <c r="D30" s="52">
        <f>SUM(D15:D29)</f>
        <v>2708438</v>
      </c>
      <c r="E30" s="52">
        <f>SUM(E15:E29)</f>
        <v>3752318.99</v>
      </c>
      <c r="F30" s="52">
        <f>SUM(F15:F29)</f>
        <v>6460756.9900000002</v>
      </c>
      <c r="G30" s="51">
        <v>6460756.9900000002</v>
      </c>
    </row>
    <row r="31" spans="2:10" s="51" customFormat="1" ht="20.100000000000001" customHeight="1">
      <c r="B31" s="53"/>
      <c r="C31" s="54" t="s">
        <v>49</v>
      </c>
      <c r="D31" s="52"/>
      <c r="E31" s="52"/>
      <c r="F31" s="52">
        <v>6460756.9900000002</v>
      </c>
      <c r="G31" s="72">
        <f>+F31-F30</f>
        <v>0</v>
      </c>
      <c r="I31" s="72"/>
    </row>
    <row r="33" spans="2:6">
      <c r="B33" s="219" t="s">
        <v>83</v>
      </c>
      <c r="C33" s="219"/>
      <c r="D33" s="219"/>
      <c r="E33" s="219"/>
      <c r="F33" s="219"/>
    </row>
    <row r="34" spans="2:6">
      <c r="B34" s="118" t="s">
        <v>52</v>
      </c>
      <c r="C34" s="118" t="s">
        <v>53</v>
      </c>
      <c r="D34" s="118" t="s">
        <v>54</v>
      </c>
      <c r="E34" s="118" t="s">
        <v>55</v>
      </c>
      <c r="F34" s="118" t="s">
        <v>56</v>
      </c>
    </row>
    <row r="35" spans="2:6" s="64" customFormat="1">
      <c r="B35" s="102">
        <v>1</v>
      </c>
      <c r="C35" s="58"/>
      <c r="D35" s="99"/>
      <c r="E35" s="94"/>
      <c r="F35" s="24"/>
    </row>
    <row r="36" spans="2:6">
      <c r="B36" s="46"/>
      <c r="C36" s="44"/>
      <c r="D36" s="70" t="s">
        <v>12</v>
      </c>
      <c r="E36" s="98"/>
      <c r="F36" s="98">
        <f>SUM(F35:F35)</f>
        <v>0</v>
      </c>
    </row>
    <row r="37" spans="2:6">
      <c r="B37" s="219" t="s">
        <v>68</v>
      </c>
      <c r="C37" s="219"/>
      <c r="D37" s="219"/>
      <c r="E37" s="219"/>
      <c r="F37" s="219"/>
    </row>
    <row r="38" spans="2:6">
      <c r="B38" s="118" t="s">
        <v>52</v>
      </c>
      <c r="C38" s="118" t="s">
        <v>53</v>
      </c>
      <c r="D38" s="118" t="s">
        <v>54</v>
      </c>
      <c r="E38" s="118" t="s">
        <v>55</v>
      </c>
      <c r="F38" s="118" t="s">
        <v>56</v>
      </c>
    </row>
    <row r="39" spans="2:6" ht="16.5">
      <c r="B39" s="91">
        <v>1</v>
      </c>
      <c r="C39" s="110"/>
      <c r="D39" s="111"/>
      <c r="E39" s="94"/>
      <c r="F39" s="24"/>
    </row>
    <row r="40" spans="2:6">
      <c r="B40" s="91">
        <v>2</v>
      </c>
      <c r="C40" s="115"/>
      <c r="D40" s="116"/>
      <c r="E40" s="94"/>
      <c r="F40" s="24"/>
    </row>
    <row r="41" spans="2:6">
      <c r="B41" s="46"/>
      <c r="C41" s="58"/>
      <c r="D41" s="99"/>
      <c r="E41" s="45"/>
      <c r="F41" s="112"/>
    </row>
    <row r="42" spans="2:6">
      <c r="B42" s="46"/>
      <c r="C42" s="44"/>
      <c r="D42" s="70" t="s">
        <v>12</v>
      </c>
      <c r="E42" s="98"/>
      <c r="F42" s="98">
        <f>SUM(F39:F41)</f>
        <v>0</v>
      </c>
    </row>
    <row r="43" spans="2:6">
      <c r="B43" s="66"/>
      <c r="C43" s="24"/>
      <c r="D43" s="65"/>
      <c r="E43" s="65"/>
      <c r="F43" s="65"/>
    </row>
  </sheetData>
  <mergeCells count="5">
    <mergeCell ref="B1:F1"/>
    <mergeCell ref="B2:F2"/>
    <mergeCell ref="C3:D3"/>
    <mergeCell ref="B33:F33"/>
    <mergeCell ref="B37:F37"/>
  </mergeCells>
  <pageMargins left="0.95" right="0.7" top="0.75" bottom="0.75" header="0.3" footer="0.3"/>
  <pageSetup paperSize="5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W43"/>
  <sheetViews>
    <sheetView workbookViewId="0">
      <selection activeCell="E13" sqref="E13"/>
    </sheetView>
  </sheetViews>
  <sheetFormatPr defaultRowHeight="15"/>
  <cols>
    <col min="1" max="1" width="2.85546875" customWidth="1"/>
    <col min="2" max="2" width="14.85546875" style="48" customWidth="1"/>
    <col min="3" max="3" width="18" customWidth="1"/>
    <col min="4" max="4" width="18.42578125" style="38" customWidth="1"/>
    <col min="5" max="5" width="14.140625" style="38" customWidth="1"/>
    <col min="6" max="6" width="14" style="38" customWidth="1"/>
    <col min="7" max="7" width="13.5703125" customWidth="1"/>
    <col min="8" max="8" width="10.7109375" bestFit="1" customWidth="1"/>
    <col min="9" max="9" width="13.5703125" customWidth="1"/>
    <col min="10" max="10" width="15.28515625" customWidth="1"/>
  </cols>
  <sheetData>
    <row r="1" spans="2:23" ht="42" customHeight="1">
      <c r="B1" s="214" t="s">
        <v>26</v>
      </c>
      <c r="C1" s="214"/>
      <c r="D1" s="214"/>
      <c r="E1" s="214"/>
      <c r="F1" s="214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</row>
    <row r="2" spans="2:23" ht="29.25" customHeight="1">
      <c r="B2" s="215" t="s">
        <v>115</v>
      </c>
      <c r="C2" s="215"/>
      <c r="D2" s="215"/>
      <c r="E2" s="215"/>
      <c r="F2" s="215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</row>
    <row r="3" spans="2:23" ht="18.75" customHeight="1">
      <c r="B3" s="113"/>
      <c r="C3" s="216">
        <v>42289</v>
      </c>
      <c r="D3" s="216"/>
      <c r="E3" s="113"/>
      <c r="F3" s="113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</row>
    <row r="4" spans="2:23" s="43" customFormat="1" ht="20.100000000000001" customHeight="1">
      <c r="B4" s="47" t="s">
        <v>43</v>
      </c>
      <c r="C4" s="47" t="s">
        <v>45</v>
      </c>
      <c r="D4" s="70" t="s">
        <v>23</v>
      </c>
      <c r="E4" s="70" t="s">
        <v>24</v>
      </c>
      <c r="F4" s="70" t="s">
        <v>42</v>
      </c>
    </row>
    <row r="5" spans="2:23" s="51" customFormat="1" ht="20.100000000000001" customHeight="1">
      <c r="B5" s="53" t="s">
        <v>2</v>
      </c>
      <c r="C5" s="54" t="s">
        <v>9</v>
      </c>
      <c r="D5" s="69">
        <v>817055</v>
      </c>
      <c r="E5" s="61">
        <f>1785520-7500</f>
        <v>1778020</v>
      </c>
      <c r="F5" s="50">
        <f t="shared" ref="F5:F14" si="0">SUM(D5:E5)</f>
        <v>2595075</v>
      </c>
    </row>
    <row r="6" spans="2:23" s="51" customFormat="1" ht="20.100000000000001" customHeight="1">
      <c r="B6" s="53"/>
      <c r="C6" s="54" t="s">
        <v>10</v>
      </c>
      <c r="D6" s="69">
        <v>358625</v>
      </c>
      <c r="E6" s="61">
        <f>870832.31+65</f>
        <v>870897.31</v>
      </c>
      <c r="F6" s="50">
        <f t="shared" si="0"/>
        <v>1229522.31</v>
      </c>
    </row>
    <row r="7" spans="2:23" s="51" customFormat="1" ht="20.100000000000001" customHeight="1">
      <c r="B7" s="53" t="s">
        <v>3</v>
      </c>
      <c r="C7" s="54" t="s">
        <v>9</v>
      </c>
      <c r="D7" s="69">
        <v>219000</v>
      </c>
      <c r="E7" s="61">
        <v>781000</v>
      </c>
      <c r="F7" s="50">
        <f t="shared" si="0"/>
        <v>1000000</v>
      </c>
    </row>
    <row r="8" spans="2:23" s="51" customFormat="1" ht="20.100000000000001" customHeight="1">
      <c r="B8" s="53"/>
      <c r="C8" s="54" t="s">
        <v>10</v>
      </c>
      <c r="D8" s="69">
        <v>26483.279999999999</v>
      </c>
      <c r="E8" s="61">
        <v>95931</v>
      </c>
      <c r="F8" s="50">
        <f t="shared" si="0"/>
        <v>122414.28</v>
      </c>
    </row>
    <row r="9" spans="2:23" s="51" customFormat="1" ht="20.100000000000001" customHeight="1">
      <c r="B9" s="53" t="s">
        <v>4</v>
      </c>
      <c r="C9" s="54" t="s">
        <v>9</v>
      </c>
      <c r="D9" s="69">
        <v>19100</v>
      </c>
      <c r="E9" s="61">
        <v>41360</v>
      </c>
      <c r="F9" s="50">
        <f t="shared" si="0"/>
        <v>60460</v>
      </c>
      <c r="I9" s="51">
        <v>1727213</v>
      </c>
      <c r="J9" s="51">
        <v>6652</v>
      </c>
      <c r="K9" s="51">
        <v>862183.52054794517</v>
      </c>
    </row>
    <row r="10" spans="2:23" s="51" customFormat="1" ht="20.100000000000001" customHeight="1">
      <c r="B10" s="53"/>
      <c r="C10" s="54" t="s">
        <v>10</v>
      </c>
      <c r="D10" s="69">
        <v>3231</v>
      </c>
      <c r="E10" s="61">
        <v>13807</v>
      </c>
      <c r="F10" s="50">
        <f t="shared" si="0"/>
        <v>17038</v>
      </c>
      <c r="I10" s="51">
        <v>3315.5</v>
      </c>
    </row>
    <row r="11" spans="2:23" s="51" customFormat="1" ht="20.100000000000001" customHeight="1">
      <c r="B11" s="53" t="s">
        <v>5</v>
      </c>
      <c r="C11" s="54" t="s">
        <v>9</v>
      </c>
      <c r="D11" s="69"/>
      <c r="E11" s="61"/>
      <c r="F11" s="50">
        <f t="shared" si="0"/>
        <v>0</v>
      </c>
      <c r="I11" s="51">
        <v>346577.76712328766</v>
      </c>
    </row>
    <row r="12" spans="2:23" s="51" customFormat="1" ht="20.100000000000001" customHeight="1">
      <c r="B12" s="53"/>
      <c r="C12" s="54" t="s">
        <v>10</v>
      </c>
      <c r="D12" s="69"/>
      <c r="E12" s="61"/>
      <c r="F12" s="50">
        <f t="shared" si="0"/>
        <v>0</v>
      </c>
    </row>
    <row r="13" spans="2:23" s="51" customFormat="1" ht="20.100000000000001" customHeight="1">
      <c r="B13" s="53"/>
      <c r="C13" s="54" t="s">
        <v>11</v>
      </c>
      <c r="D13" s="50">
        <v>2267</v>
      </c>
      <c r="E13" s="68">
        <v>7500</v>
      </c>
      <c r="F13" s="50">
        <f t="shared" si="0"/>
        <v>9767</v>
      </c>
    </row>
    <row r="14" spans="2:23" s="51" customFormat="1" ht="20.100000000000001" customHeight="1">
      <c r="B14" s="53"/>
      <c r="C14" s="54" t="s">
        <v>51</v>
      </c>
      <c r="D14" s="50"/>
      <c r="E14" s="61"/>
      <c r="F14" s="50">
        <f t="shared" si="0"/>
        <v>0</v>
      </c>
      <c r="I14" s="50">
        <v>1413940</v>
      </c>
      <c r="J14" s="61">
        <v>3480540.22</v>
      </c>
    </row>
    <row r="15" spans="2:23" s="51" customFormat="1" ht="20.100000000000001" customHeight="1">
      <c r="B15" s="53" t="s">
        <v>43</v>
      </c>
      <c r="C15" s="53" t="s">
        <v>12</v>
      </c>
      <c r="D15" s="52">
        <f>SUM(D5:D14)</f>
        <v>1445761.28</v>
      </c>
      <c r="E15" s="52">
        <f t="shared" ref="E15" si="1">SUM(E5:E14)</f>
        <v>3588515.31</v>
      </c>
      <c r="F15" s="52">
        <f>SUM(D15:E15)</f>
        <v>5034276.59</v>
      </c>
    </row>
    <row r="16" spans="2:23" s="51" customFormat="1" ht="20.100000000000001" customHeight="1">
      <c r="B16" s="53"/>
      <c r="C16" s="54"/>
      <c r="D16" s="50"/>
      <c r="E16" s="50"/>
      <c r="F16" s="50">
        <f t="shared" ref="F16:F27" si="2">SUM(D16:E16)</f>
        <v>0</v>
      </c>
    </row>
    <row r="17" spans="2:9" s="51" customFormat="1" ht="20.100000000000001" customHeight="1">
      <c r="B17" s="53" t="s">
        <v>78</v>
      </c>
      <c r="C17" s="54" t="s">
        <v>14</v>
      </c>
      <c r="D17" s="50">
        <v>48510</v>
      </c>
      <c r="E17" s="50">
        <v>267166.65999999997</v>
      </c>
      <c r="F17" s="50">
        <f t="shared" si="2"/>
        <v>315676.65999999997</v>
      </c>
      <c r="G17" s="51">
        <v>338704.38</v>
      </c>
      <c r="H17" s="72"/>
      <c r="I17" s="72"/>
    </row>
    <row r="18" spans="2:9" s="51" customFormat="1" ht="20.100000000000001" customHeight="1">
      <c r="B18" s="53"/>
      <c r="C18" s="54" t="s">
        <v>11</v>
      </c>
      <c r="D18" s="50"/>
      <c r="E18" s="50"/>
      <c r="F18" s="50">
        <f t="shared" si="2"/>
        <v>0</v>
      </c>
    </row>
    <row r="19" spans="2:9" s="51" customFormat="1" ht="20.100000000000001" customHeight="1">
      <c r="B19" s="53" t="s">
        <v>50</v>
      </c>
      <c r="C19" s="54" t="s">
        <v>44</v>
      </c>
      <c r="D19" s="50">
        <v>406000</v>
      </c>
      <c r="E19" s="50">
        <v>713000</v>
      </c>
      <c r="F19" s="50">
        <f t="shared" si="2"/>
        <v>1119000</v>
      </c>
    </row>
    <row r="20" spans="2:9" s="51" customFormat="1" ht="20.100000000000001" customHeight="1">
      <c r="B20" s="53" t="s">
        <v>77</v>
      </c>
      <c r="C20" s="54" t="s">
        <v>44</v>
      </c>
      <c r="D20" s="50"/>
      <c r="E20" s="50"/>
      <c r="F20" s="50">
        <f t="shared" si="2"/>
        <v>0</v>
      </c>
    </row>
    <row r="21" spans="2:9" s="51" customFormat="1" ht="20.100000000000001" customHeight="1">
      <c r="B21" s="53" t="s">
        <v>18</v>
      </c>
      <c r="C21" s="54" t="s">
        <v>18</v>
      </c>
      <c r="D21" s="50">
        <v>10000</v>
      </c>
      <c r="E21" s="50"/>
      <c r="F21" s="50">
        <f t="shared" si="2"/>
        <v>10000</v>
      </c>
    </row>
    <row r="22" spans="2:9" s="51" customFormat="1" ht="20.100000000000001" customHeight="1">
      <c r="B22" s="53"/>
      <c r="C22" s="54" t="s">
        <v>19</v>
      </c>
      <c r="D22" s="50"/>
      <c r="E22" s="50"/>
      <c r="F22" s="50">
        <f t="shared" si="2"/>
        <v>0</v>
      </c>
    </row>
    <row r="23" spans="2:9" s="51" customFormat="1" ht="20.100000000000001" customHeight="1">
      <c r="B23" s="53" t="s">
        <v>7</v>
      </c>
      <c r="C23" s="54" t="s">
        <v>7</v>
      </c>
      <c r="D23" s="50"/>
      <c r="E23" s="50"/>
      <c r="F23" s="50">
        <f t="shared" si="2"/>
        <v>0</v>
      </c>
    </row>
    <row r="24" spans="2:9" s="51" customFormat="1" ht="20.100000000000001" customHeight="1">
      <c r="B24" s="53"/>
      <c r="C24" s="54" t="s">
        <v>9</v>
      </c>
      <c r="D24" s="50">
        <v>48940</v>
      </c>
      <c r="E24" s="50"/>
      <c r="F24" s="50">
        <f t="shared" si="2"/>
        <v>48940</v>
      </c>
    </row>
    <row r="25" spans="2:9" s="51" customFormat="1" ht="20.100000000000001" customHeight="1">
      <c r="B25" s="53"/>
      <c r="C25" s="54" t="s">
        <v>10</v>
      </c>
      <c r="D25" s="50">
        <v>13634</v>
      </c>
      <c r="E25" s="50"/>
      <c r="F25" s="50">
        <f t="shared" si="2"/>
        <v>13634</v>
      </c>
    </row>
    <row r="26" spans="2:9" s="51" customFormat="1" ht="20.100000000000001" customHeight="1">
      <c r="B26" s="53"/>
      <c r="C26" s="54" t="s">
        <v>20</v>
      </c>
      <c r="D26" s="50"/>
      <c r="E26" s="50"/>
      <c r="F26" s="50">
        <f t="shared" si="2"/>
        <v>0</v>
      </c>
    </row>
    <row r="27" spans="2:9" s="51" customFormat="1" ht="20.100000000000001" customHeight="1">
      <c r="B27" s="53" t="s">
        <v>84</v>
      </c>
      <c r="C27" s="54" t="s">
        <v>75</v>
      </c>
      <c r="D27" s="50">
        <v>30000</v>
      </c>
      <c r="E27" s="50"/>
      <c r="F27" s="50">
        <f t="shared" si="2"/>
        <v>30000</v>
      </c>
    </row>
    <row r="28" spans="2:9" s="51" customFormat="1" ht="20.100000000000001" customHeight="1">
      <c r="B28" s="53"/>
      <c r="C28" s="54" t="s">
        <v>110</v>
      </c>
      <c r="D28" s="50"/>
      <c r="E28" s="50"/>
      <c r="F28" s="50"/>
    </row>
    <row r="29" spans="2:9" s="51" customFormat="1" ht="20.100000000000001" customHeight="1">
      <c r="B29" s="53" t="s">
        <v>47</v>
      </c>
      <c r="C29" s="54" t="s">
        <v>48</v>
      </c>
      <c r="D29" s="50"/>
      <c r="E29" s="50"/>
      <c r="F29" s="50">
        <v>533600</v>
      </c>
    </row>
    <row r="30" spans="2:9" s="51" customFormat="1" ht="20.100000000000001" customHeight="1">
      <c r="B30" s="53"/>
      <c r="C30" s="54" t="s">
        <v>12</v>
      </c>
      <c r="D30" s="52">
        <f>SUM(D15:D29)</f>
        <v>2002845.28</v>
      </c>
      <c r="E30" s="52">
        <f>SUM(E15:E29)</f>
        <v>4568681.9700000007</v>
      </c>
      <c r="F30" s="52">
        <f>SUM(F15:F29)</f>
        <v>7105127.25</v>
      </c>
    </row>
    <row r="31" spans="2:9" s="51" customFormat="1" ht="20.100000000000001" customHeight="1">
      <c r="B31" s="53"/>
      <c r="C31" s="54" t="s">
        <v>49</v>
      </c>
      <c r="D31" s="52"/>
      <c r="E31" s="52"/>
      <c r="F31" s="52">
        <v>7105127.25</v>
      </c>
      <c r="G31" s="72">
        <f>+F31-F30</f>
        <v>0</v>
      </c>
      <c r="I31" s="72"/>
    </row>
    <row r="33" spans="2:6">
      <c r="B33" s="219" t="s">
        <v>83</v>
      </c>
      <c r="C33" s="219"/>
      <c r="D33" s="219"/>
      <c r="E33" s="219"/>
      <c r="F33" s="219"/>
    </row>
    <row r="34" spans="2:6">
      <c r="B34" s="114" t="s">
        <v>52</v>
      </c>
      <c r="C34" s="114" t="s">
        <v>53</v>
      </c>
      <c r="D34" s="114" t="s">
        <v>54</v>
      </c>
      <c r="E34" s="114" t="s">
        <v>55</v>
      </c>
      <c r="F34" s="114" t="s">
        <v>56</v>
      </c>
    </row>
    <row r="35" spans="2:6" s="64" customFormat="1">
      <c r="B35" s="102">
        <v>1</v>
      </c>
      <c r="C35" s="58">
        <v>3140</v>
      </c>
      <c r="D35" s="99" t="s">
        <v>117</v>
      </c>
      <c r="E35" s="94"/>
      <c r="F35" s="24">
        <v>533600</v>
      </c>
    </row>
    <row r="36" spans="2:6">
      <c r="B36" s="46"/>
      <c r="C36" s="44"/>
      <c r="D36" s="70" t="s">
        <v>12</v>
      </c>
      <c r="E36" s="98"/>
      <c r="F36" s="98">
        <f>SUM(F35:F35)</f>
        <v>533600</v>
      </c>
    </row>
    <row r="37" spans="2:6">
      <c r="B37" s="219" t="s">
        <v>68</v>
      </c>
      <c r="C37" s="219"/>
      <c r="D37" s="219"/>
      <c r="E37" s="219"/>
      <c r="F37" s="219"/>
    </row>
    <row r="38" spans="2:6">
      <c r="B38" s="114" t="s">
        <v>52</v>
      </c>
      <c r="C38" s="114" t="s">
        <v>53</v>
      </c>
      <c r="D38" s="114" t="s">
        <v>54</v>
      </c>
      <c r="E38" s="114" t="s">
        <v>55</v>
      </c>
      <c r="F38" s="114" t="s">
        <v>56</v>
      </c>
    </row>
    <row r="39" spans="2:6" ht="16.5">
      <c r="B39" s="91">
        <v>1</v>
      </c>
      <c r="C39" s="110">
        <v>1385</v>
      </c>
      <c r="D39" s="111" t="s">
        <v>111</v>
      </c>
      <c r="E39" s="94"/>
      <c r="F39" s="24">
        <v>2267</v>
      </c>
    </row>
    <row r="40" spans="2:6">
      <c r="B40" s="91">
        <v>2</v>
      </c>
      <c r="C40" s="115">
        <v>4089</v>
      </c>
      <c r="D40" s="116" t="s">
        <v>116</v>
      </c>
      <c r="E40" s="94"/>
      <c r="F40" s="24">
        <v>7500</v>
      </c>
    </row>
    <row r="41" spans="2:6">
      <c r="B41" s="46"/>
      <c r="C41" s="58"/>
      <c r="D41" s="99"/>
      <c r="E41" s="45"/>
      <c r="F41" s="112"/>
    </row>
    <row r="42" spans="2:6">
      <c r="B42" s="46"/>
      <c r="C42" s="44"/>
      <c r="D42" s="70" t="s">
        <v>12</v>
      </c>
      <c r="E42" s="98"/>
      <c r="F42" s="98">
        <f>SUM(F39:F41)</f>
        <v>9767</v>
      </c>
    </row>
    <row r="43" spans="2:6">
      <c r="B43" s="66"/>
      <c r="C43" s="24"/>
      <c r="D43" s="65"/>
      <c r="E43" s="65"/>
      <c r="F43" s="65"/>
    </row>
  </sheetData>
  <mergeCells count="5">
    <mergeCell ref="B1:F1"/>
    <mergeCell ref="B2:F2"/>
    <mergeCell ref="C3:D3"/>
    <mergeCell ref="B33:F33"/>
    <mergeCell ref="B37:F37"/>
  </mergeCells>
  <pageMargins left="0.95" right="0.7" top="0.75" bottom="0.75" header="0.3" footer="0.3"/>
  <pageSetup paperSize="5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1"/>
  <dimension ref="B1:W52"/>
  <sheetViews>
    <sheetView topLeftCell="A37" workbookViewId="0">
      <selection activeCell="J26" sqref="J26"/>
    </sheetView>
  </sheetViews>
  <sheetFormatPr defaultRowHeight="15"/>
  <cols>
    <col min="1" max="1" width="2.85546875" customWidth="1"/>
    <col min="2" max="2" width="14.85546875" style="48" customWidth="1"/>
    <col min="3" max="3" width="18" customWidth="1"/>
    <col min="4" max="4" width="18.42578125" style="38" customWidth="1"/>
    <col min="5" max="5" width="14.140625" style="38" customWidth="1"/>
    <col min="6" max="6" width="14" style="38" customWidth="1"/>
    <col min="7" max="7" width="13.5703125" customWidth="1"/>
    <col min="8" max="8" width="10.7109375" bestFit="1" customWidth="1"/>
    <col min="9" max="9" width="13.5703125" customWidth="1"/>
    <col min="10" max="10" width="15.28515625" customWidth="1"/>
  </cols>
  <sheetData>
    <row r="1" spans="2:23" ht="42" customHeight="1">
      <c r="B1" s="214" t="s">
        <v>26</v>
      </c>
      <c r="C1" s="214"/>
      <c r="D1" s="214"/>
      <c r="E1" s="214"/>
      <c r="F1" s="214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</row>
    <row r="2" spans="2:23" ht="29.25" customHeight="1">
      <c r="B2" s="215" t="s">
        <v>109</v>
      </c>
      <c r="C2" s="215"/>
      <c r="D2" s="215"/>
      <c r="E2" s="215"/>
      <c r="F2" s="215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</row>
    <row r="3" spans="2:23" ht="18.75" customHeight="1">
      <c r="B3" s="108"/>
      <c r="C3" s="216">
        <v>42259</v>
      </c>
      <c r="D3" s="216"/>
      <c r="E3" s="108"/>
      <c r="F3" s="108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</row>
    <row r="4" spans="2:23" s="43" customFormat="1" ht="20.100000000000001" customHeight="1">
      <c r="B4" s="47" t="s">
        <v>43</v>
      </c>
      <c r="C4" s="47" t="s">
        <v>45</v>
      </c>
      <c r="D4" s="70" t="s">
        <v>23</v>
      </c>
      <c r="E4" s="70" t="s">
        <v>24</v>
      </c>
      <c r="F4" s="70" t="s">
        <v>42</v>
      </c>
    </row>
    <row r="5" spans="2:23" s="51" customFormat="1" ht="20.100000000000001" customHeight="1">
      <c r="B5" s="53" t="s">
        <v>2</v>
      </c>
      <c r="C5" s="54" t="s">
        <v>9</v>
      </c>
      <c r="D5" s="69">
        <v>815950</v>
      </c>
      <c r="E5" s="61">
        <v>1727213</v>
      </c>
      <c r="F5" s="50">
        <f t="shared" ref="F5:F14" si="0">SUM(D5:E5)</f>
        <v>2543163</v>
      </c>
    </row>
    <row r="6" spans="2:23" s="51" customFormat="1" ht="20.100000000000001" customHeight="1">
      <c r="B6" s="53"/>
      <c r="C6" s="54" t="s">
        <v>10</v>
      </c>
      <c r="D6" s="69">
        <f>351008+16</f>
        <v>351024</v>
      </c>
      <c r="E6" s="61">
        <v>862184</v>
      </c>
      <c r="F6" s="50">
        <f t="shared" si="0"/>
        <v>1213208</v>
      </c>
    </row>
    <row r="7" spans="2:23" s="51" customFormat="1" ht="20.100000000000001" customHeight="1">
      <c r="B7" s="53" t="s">
        <v>3</v>
      </c>
      <c r="C7" s="54" t="s">
        <v>9</v>
      </c>
      <c r="D7" s="69">
        <f>209000+2000</f>
        <v>211000</v>
      </c>
      <c r="E7" s="61">
        <v>741260</v>
      </c>
      <c r="F7" s="50">
        <f t="shared" si="0"/>
        <v>952260</v>
      </c>
    </row>
    <row r="8" spans="2:23" s="51" customFormat="1" ht="20.100000000000001" customHeight="1">
      <c r="B8" s="53"/>
      <c r="C8" s="54" t="s">
        <v>10</v>
      </c>
      <c r="D8" s="69">
        <f>26427+267</f>
        <v>26694</v>
      </c>
      <c r="E8" s="61">
        <v>95840</v>
      </c>
      <c r="F8" s="50">
        <f t="shared" si="0"/>
        <v>122534</v>
      </c>
    </row>
    <row r="9" spans="2:23" s="51" customFormat="1" ht="20.100000000000001" customHeight="1">
      <c r="B9" s="53" t="s">
        <v>4</v>
      </c>
      <c r="C9" s="54" t="s">
        <v>9</v>
      </c>
      <c r="D9" s="69">
        <v>7100</v>
      </c>
      <c r="E9" s="61">
        <v>39760</v>
      </c>
      <c r="F9" s="50">
        <f t="shared" si="0"/>
        <v>46860</v>
      </c>
      <c r="I9" s="51">
        <v>1727213</v>
      </c>
      <c r="J9" s="51">
        <v>6652</v>
      </c>
      <c r="K9" s="51">
        <v>862183.52054794517</v>
      </c>
    </row>
    <row r="10" spans="2:23" s="51" customFormat="1" ht="20.100000000000001" customHeight="1">
      <c r="B10" s="53"/>
      <c r="C10" s="54" t="s">
        <v>10</v>
      </c>
      <c r="D10" s="69">
        <v>2172</v>
      </c>
      <c r="E10" s="61">
        <v>13175.22</v>
      </c>
      <c r="F10" s="50">
        <f t="shared" si="0"/>
        <v>15347.22</v>
      </c>
      <c r="I10" s="51">
        <v>3315.5</v>
      </c>
    </row>
    <row r="11" spans="2:23" s="51" customFormat="1" ht="20.100000000000001" customHeight="1">
      <c r="B11" s="53" t="s">
        <v>5</v>
      </c>
      <c r="C11" s="54" t="s">
        <v>9</v>
      </c>
      <c r="D11" s="69"/>
      <c r="E11" s="61"/>
      <c r="F11" s="50">
        <f t="shared" si="0"/>
        <v>0</v>
      </c>
      <c r="I11" s="51">
        <v>346577.76712328766</v>
      </c>
    </row>
    <row r="12" spans="2:23" s="51" customFormat="1" ht="20.100000000000001" customHeight="1">
      <c r="B12" s="53"/>
      <c r="C12" s="54" t="s">
        <v>10</v>
      </c>
      <c r="D12" s="69"/>
      <c r="E12" s="61"/>
      <c r="F12" s="50">
        <f t="shared" si="0"/>
        <v>0</v>
      </c>
    </row>
    <row r="13" spans="2:23" s="51" customFormat="1" ht="20.100000000000001" customHeight="1">
      <c r="B13" s="53"/>
      <c r="C13" s="54" t="s">
        <v>11</v>
      </c>
      <c r="D13" s="50"/>
      <c r="E13" s="68">
        <v>1108</v>
      </c>
      <c r="F13" s="50">
        <f t="shared" si="0"/>
        <v>1108</v>
      </c>
    </row>
    <row r="14" spans="2:23" s="51" customFormat="1" ht="20.100000000000001" customHeight="1">
      <c r="B14" s="53"/>
      <c r="C14" s="54" t="s">
        <v>51</v>
      </c>
      <c r="D14" s="50"/>
      <c r="E14" s="61"/>
      <c r="F14" s="50">
        <f t="shared" si="0"/>
        <v>0</v>
      </c>
      <c r="I14" s="50">
        <v>1413940</v>
      </c>
      <c r="J14" s="61">
        <v>3480540.22</v>
      </c>
    </row>
    <row r="15" spans="2:23" s="51" customFormat="1" ht="20.100000000000001" customHeight="1">
      <c r="B15" s="53" t="s">
        <v>43</v>
      </c>
      <c r="C15" s="53" t="s">
        <v>12</v>
      </c>
      <c r="D15" s="52">
        <f>SUM(D5:D14)</f>
        <v>1413940</v>
      </c>
      <c r="E15" s="52">
        <f t="shared" ref="E15" si="1">SUM(E5:E14)</f>
        <v>3480540.22</v>
      </c>
      <c r="F15" s="52">
        <f>SUM(D15:E15)</f>
        <v>4894480.2200000007</v>
      </c>
    </row>
    <row r="16" spans="2:23" s="51" customFormat="1" ht="20.100000000000001" customHeight="1">
      <c r="B16" s="53"/>
      <c r="C16" s="54"/>
      <c r="D16" s="50"/>
      <c r="E16" s="50"/>
      <c r="F16" s="50">
        <f t="shared" ref="F16:F27" si="2">SUM(D16:E16)</f>
        <v>0</v>
      </c>
    </row>
    <row r="17" spans="2:9" s="51" customFormat="1" ht="20.100000000000001" customHeight="1">
      <c r="B17" s="53" t="s">
        <v>78</v>
      </c>
      <c r="C17" s="54" t="s">
        <v>14</v>
      </c>
      <c r="D17" s="50">
        <v>51996</v>
      </c>
      <c r="E17" s="50">
        <f>276579.32-854-2000</f>
        <v>273725.32</v>
      </c>
      <c r="F17" s="50">
        <f t="shared" si="2"/>
        <v>325721.32</v>
      </c>
      <c r="G17" s="51">
        <v>338704.38</v>
      </c>
      <c r="H17" s="72"/>
      <c r="I17" s="72"/>
    </row>
    <row r="18" spans="2:9" s="51" customFormat="1" ht="20.100000000000001" customHeight="1">
      <c r="B18" s="53"/>
      <c r="C18" s="54" t="s">
        <v>11</v>
      </c>
      <c r="D18" s="50"/>
      <c r="E18" s="50">
        <v>2854</v>
      </c>
      <c r="F18" s="50">
        <f t="shared" si="2"/>
        <v>2854</v>
      </c>
    </row>
    <row r="19" spans="2:9" s="51" customFormat="1" ht="20.100000000000001" customHeight="1">
      <c r="B19" s="53" t="s">
        <v>50</v>
      </c>
      <c r="C19" s="54" t="s">
        <v>44</v>
      </c>
      <c r="D19" s="50">
        <f>407000-440</f>
        <v>406560</v>
      </c>
      <c r="E19" s="50">
        <v>714000</v>
      </c>
      <c r="F19" s="50">
        <f t="shared" si="2"/>
        <v>1120560</v>
      </c>
    </row>
    <row r="20" spans="2:9" s="51" customFormat="1" ht="20.100000000000001" customHeight="1">
      <c r="B20" s="53" t="s">
        <v>77</v>
      </c>
      <c r="C20" s="54" t="s">
        <v>44</v>
      </c>
      <c r="D20" s="50">
        <v>440</v>
      </c>
      <c r="E20" s="50"/>
      <c r="F20" s="50">
        <f t="shared" si="2"/>
        <v>440</v>
      </c>
    </row>
    <row r="21" spans="2:9" s="51" customFormat="1" ht="20.100000000000001" customHeight="1">
      <c r="B21" s="53" t="s">
        <v>18</v>
      </c>
      <c r="C21" s="54" t="s">
        <v>18</v>
      </c>
      <c r="D21" s="50">
        <v>10000</v>
      </c>
      <c r="E21" s="50"/>
      <c r="F21" s="50">
        <f t="shared" si="2"/>
        <v>10000</v>
      </c>
    </row>
    <row r="22" spans="2:9" s="51" customFormat="1" ht="20.100000000000001" customHeight="1">
      <c r="B22" s="53"/>
      <c r="C22" s="54" t="s">
        <v>19</v>
      </c>
      <c r="D22" s="50"/>
      <c r="E22" s="50"/>
      <c r="F22" s="50">
        <f t="shared" si="2"/>
        <v>0</v>
      </c>
    </row>
    <row r="23" spans="2:9" s="51" customFormat="1" ht="20.100000000000001" customHeight="1">
      <c r="B23" s="53" t="s">
        <v>7</v>
      </c>
      <c r="C23" s="54" t="s">
        <v>7</v>
      </c>
      <c r="D23" s="50"/>
      <c r="E23" s="50"/>
      <c r="F23" s="50">
        <f t="shared" si="2"/>
        <v>0</v>
      </c>
    </row>
    <row r="24" spans="2:9" s="51" customFormat="1" ht="20.100000000000001" customHeight="1">
      <c r="B24" s="53"/>
      <c r="C24" s="54" t="s">
        <v>9</v>
      </c>
      <c r="D24" s="50">
        <v>1185</v>
      </c>
      <c r="E24" s="50">
        <f>48559-1185</f>
        <v>47374</v>
      </c>
      <c r="F24" s="50">
        <f t="shared" si="2"/>
        <v>48559</v>
      </c>
    </row>
    <row r="25" spans="2:9" s="51" customFormat="1" ht="20.100000000000001" customHeight="1">
      <c r="B25" s="53"/>
      <c r="C25" s="54" t="s">
        <v>10</v>
      </c>
      <c r="D25" s="50">
        <v>389</v>
      </c>
      <c r="E25" s="50">
        <f>14015-389</f>
        <v>13626</v>
      </c>
      <c r="F25" s="50">
        <f t="shared" si="2"/>
        <v>14015</v>
      </c>
    </row>
    <row r="26" spans="2:9" s="51" customFormat="1" ht="20.100000000000001" customHeight="1">
      <c r="B26" s="53"/>
      <c r="C26" s="54" t="s">
        <v>20</v>
      </c>
      <c r="D26" s="50"/>
      <c r="E26" s="50"/>
      <c r="F26" s="50">
        <f t="shared" si="2"/>
        <v>0</v>
      </c>
    </row>
    <row r="27" spans="2:9" s="51" customFormat="1" ht="20.100000000000001" customHeight="1">
      <c r="B27" s="53" t="s">
        <v>84</v>
      </c>
      <c r="C27" s="54" t="s">
        <v>75</v>
      </c>
      <c r="D27" s="50"/>
      <c r="E27" s="50">
        <v>30000</v>
      </c>
      <c r="F27" s="50">
        <f t="shared" si="2"/>
        <v>30000</v>
      </c>
    </row>
    <row r="28" spans="2:9" s="51" customFormat="1" ht="20.100000000000001" customHeight="1">
      <c r="B28" s="53"/>
      <c r="C28" s="54" t="s">
        <v>110</v>
      </c>
      <c r="D28" s="50"/>
      <c r="E28" s="50"/>
      <c r="F28" s="50">
        <v>112090</v>
      </c>
    </row>
    <row r="29" spans="2:9" s="51" customFormat="1" ht="20.100000000000001" customHeight="1">
      <c r="B29" s="53" t="s">
        <v>47</v>
      </c>
      <c r="C29" s="54" t="s">
        <v>48</v>
      </c>
      <c r="D29" s="50"/>
      <c r="E29" s="50"/>
      <c r="F29" s="50">
        <v>136780</v>
      </c>
    </row>
    <row r="30" spans="2:9" s="51" customFormat="1" ht="20.100000000000001" customHeight="1">
      <c r="B30" s="53"/>
      <c r="C30" s="54" t="s">
        <v>12</v>
      </c>
      <c r="D30" s="52">
        <f>SUM(D15:D29)</f>
        <v>1884510</v>
      </c>
      <c r="E30" s="52">
        <f>SUM(E15:E29)</f>
        <v>4562119.54</v>
      </c>
      <c r="F30" s="52">
        <f>SUM(F15:F29)</f>
        <v>6695499.540000001</v>
      </c>
    </row>
    <row r="31" spans="2:9" s="51" customFormat="1" ht="20.100000000000001" customHeight="1">
      <c r="B31" s="53"/>
      <c r="C31" s="54" t="s">
        <v>49</v>
      </c>
      <c r="D31" s="52"/>
      <c r="E31" s="52"/>
      <c r="F31" s="52">
        <v>6695499.54</v>
      </c>
      <c r="G31" s="72">
        <f>+F31-F30</f>
        <v>0</v>
      </c>
      <c r="I31" s="72"/>
    </row>
    <row r="33" spans="2:6">
      <c r="B33" s="219" t="s">
        <v>83</v>
      </c>
      <c r="C33" s="219"/>
      <c r="D33" s="219"/>
      <c r="E33" s="219"/>
      <c r="F33" s="219"/>
    </row>
    <row r="34" spans="2:6">
      <c r="B34" s="109" t="s">
        <v>52</v>
      </c>
      <c r="C34" s="109" t="s">
        <v>53</v>
      </c>
      <c r="D34" s="109" t="s">
        <v>54</v>
      </c>
      <c r="E34" s="109" t="s">
        <v>55</v>
      </c>
      <c r="F34" s="109" t="s">
        <v>56</v>
      </c>
    </row>
    <row r="35" spans="2:6" s="64" customFormat="1">
      <c r="B35" s="102">
        <v>1</v>
      </c>
      <c r="C35" s="92">
        <v>2661</v>
      </c>
      <c r="D35" s="107" t="s">
        <v>108</v>
      </c>
      <c r="E35" s="94"/>
      <c r="F35" s="24">
        <v>136780</v>
      </c>
    </row>
    <row r="36" spans="2:6" s="64" customFormat="1">
      <c r="B36" s="102">
        <v>2</v>
      </c>
      <c r="C36" s="92"/>
      <c r="D36" s="99"/>
      <c r="E36" s="94"/>
      <c r="F36" s="24"/>
    </row>
    <row r="37" spans="2:6" s="64" customFormat="1">
      <c r="B37" s="102">
        <v>3</v>
      </c>
      <c r="C37" s="92"/>
      <c r="D37" s="93" t="s">
        <v>113</v>
      </c>
      <c r="E37" s="94"/>
      <c r="F37" s="95"/>
    </row>
    <row r="38" spans="2:6" s="64" customFormat="1">
      <c r="B38" s="102">
        <v>4</v>
      </c>
      <c r="C38" s="92">
        <v>5491</v>
      </c>
      <c r="D38" s="99" t="s">
        <v>107</v>
      </c>
      <c r="E38" s="94"/>
      <c r="F38" s="24">
        <v>112090</v>
      </c>
    </row>
    <row r="39" spans="2:6" s="64" customFormat="1">
      <c r="B39" s="102">
        <v>5</v>
      </c>
      <c r="C39" s="92"/>
      <c r="D39" s="93"/>
      <c r="E39" s="94"/>
      <c r="F39" s="95"/>
    </row>
    <row r="40" spans="2:6" s="64" customFormat="1">
      <c r="B40" s="102">
        <v>6</v>
      </c>
      <c r="C40" s="92"/>
      <c r="D40" s="93"/>
      <c r="E40" s="94"/>
      <c r="F40" s="95"/>
    </row>
    <row r="41" spans="2:6" s="64" customFormat="1">
      <c r="B41" s="102">
        <v>7</v>
      </c>
      <c r="C41" s="92"/>
      <c r="D41" s="93"/>
      <c r="E41" s="94"/>
      <c r="F41" s="95"/>
    </row>
    <row r="42" spans="2:6" s="64" customFormat="1">
      <c r="B42" s="102">
        <v>8</v>
      </c>
      <c r="C42" s="92"/>
      <c r="D42" s="93"/>
      <c r="E42" s="94"/>
      <c r="F42" s="95"/>
    </row>
    <row r="43" spans="2:6">
      <c r="B43" s="46"/>
      <c r="C43" s="44"/>
      <c r="D43" s="70" t="s">
        <v>12</v>
      </c>
      <c r="E43" s="98"/>
      <c r="F43" s="98">
        <f>SUM(F35:F42)</f>
        <v>248870</v>
      </c>
    </row>
    <row r="44" spans="2:6">
      <c r="B44" s="219" t="s">
        <v>68</v>
      </c>
      <c r="C44" s="219"/>
      <c r="D44" s="219"/>
      <c r="E44" s="219"/>
      <c r="F44" s="219"/>
    </row>
    <row r="45" spans="2:6">
      <c r="B45" s="109" t="s">
        <v>52</v>
      </c>
      <c r="C45" s="109" t="s">
        <v>53</v>
      </c>
      <c r="D45" s="109" t="s">
        <v>54</v>
      </c>
      <c r="E45" s="109" t="s">
        <v>55</v>
      </c>
      <c r="F45" s="109" t="s">
        <v>56</v>
      </c>
    </row>
    <row r="46" spans="2:6" ht="16.5">
      <c r="B46" s="91"/>
      <c r="C46" s="110"/>
      <c r="D46" s="111"/>
      <c r="E46" s="94"/>
      <c r="F46" s="24"/>
    </row>
    <row r="47" spans="2:6">
      <c r="B47" s="91">
        <v>1</v>
      </c>
      <c r="C47" s="58">
        <v>2603</v>
      </c>
      <c r="D47" s="99" t="s">
        <v>112</v>
      </c>
      <c r="E47" s="94"/>
      <c r="F47" s="24">
        <v>1108</v>
      </c>
    </row>
    <row r="48" spans="2:6">
      <c r="B48" s="46">
        <v>2</v>
      </c>
      <c r="C48" s="58">
        <v>2885</v>
      </c>
      <c r="D48" s="99" t="s">
        <v>114</v>
      </c>
      <c r="E48" s="45"/>
      <c r="F48" s="112">
        <v>854</v>
      </c>
    </row>
    <row r="49" spans="2:6">
      <c r="B49" s="46"/>
      <c r="C49" s="58">
        <v>1409</v>
      </c>
      <c r="D49" s="99" t="s">
        <v>118</v>
      </c>
      <c r="E49" s="45"/>
      <c r="F49" s="112">
        <v>2000</v>
      </c>
    </row>
    <row r="50" spans="2:6">
      <c r="B50" s="46"/>
      <c r="C50" s="44"/>
      <c r="D50" s="70" t="s">
        <v>12</v>
      </c>
      <c r="E50" s="98"/>
      <c r="F50" s="98">
        <f>SUM(F46:F49)</f>
        <v>3962</v>
      </c>
    </row>
    <row r="51" spans="2:6">
      <c r="B51" s="219" t="s">
        <v>68</v>
      </c>
      <c r="C51" s="219"/>
      <c r="D51" s="219"/>
      <c r="E51" s="219"/>
      <c r="F51" s="219"/>
    </row>
    <row r="52" spans="2:6">
      <c r="C52" s="103">
        <v>6026</v>
      </c>
      <c r="D52" s="104" t="s">
        <v>99</v>
      </c>
      <c r="E52" s="103"/>
      <c r="F52" s="65">
        <v>440</v>
      </c>
    </row>
  </sheetData>
  <mergeCells count="6">
    <mergeCell ref="B51:F51"/>
    <mergeCell ref="B1:F1"/>
    <mergeCell ref="B2:F2"/>
    <mergeCell ref="C3:D3"/>
    <mergeCell ref="B33:F33"/>
    <mergeCell ref="B44:F44"/>
  </mergeCells>
  <pageMargins left="0.95" right="0.7" top="0.75" bottom="0.75" header="0.3" footer="0.3"/>
  <pageSetup paperSize="5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2"/>
  <dimension ref="B1:W51"/>
  <sheetViews>
    <sheetView workbookViewId="0">
      <selection activeCell="D54" sqref="D54"/>
    </sheetView>
  </sheetViews>
  <sheetFormatPr defaultRowHeight="15"/>
  <cols>
    <col min="1" max="1" width="2.85546875" customWidth="1"/>
    <col min="2" max="2" width="14.85546875" style="48" customWidth="1"/>
    <col min="3" max="3" width="18" customWidth="1"/>
    <col min="4" max="4" width="18.42578125" style="38" customWidth="1"/>
    <col min="5" max="5" width="14.140625" style="38" customWidth="1"/>
    <col min="6" max="6" width="14" style="38" customWidth="1"/>
    <col min="7" max="7" width="13.5703125" customWidth="1"/>
    <col min="8" max="8" width="10.7109375" bestFit="1" customWidth="1"/>
    <col min="9" max="9" width="13.5703125" customWidth="1"/>
    <col min="10" max="10" width="15.28515625" customWidth="1"/>
  </cols>
  <sheetData>
    <row r="1" spans="2:23" ht="42" customHeight="1">
      <c r="B1" s="214" t="s">
        <v>26</v>
      </c>
      <c r="C1" s="214"/>
      <c r="D1" s="214"/>
      <c r="E1" s="214"/>
      <c r="F1" s="214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</row>
    <row r="2" spans="2:23" ht="29.25" customHeight="1">
      <c r="B2" s="215" t="s">
        <v>102</v>
      </c>
      <c r="C2" s="215"/>
      <c r="D2" s="215"/>
      <c r="E2" s="215"/>
      <c r="F2" s="215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</row>
    <row r="3" spans="2:23" ht="18.75" customHeight="1">
      <c r="B3" s="105"/>
      <c r="C3" s="216">
        <v>42229</v>
      </c>
      <c r="D3" s="216"/>
      <c r="E3" s="105"/>
      <c r="F3" s="105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</row>
    <row r="4" spans="2:23" s="43" customFormat="1" ht="20.100000000000001" customHeight="1">
      <c r="B4" s="47" t="s">
        <v>43</v>
      </c>
      <c r="C4" s="47" t="s">
        <v>45</v>
      </c>
      <c r="D4" s="70" t="s">
        <v>23</v>
      </c>
      <c r="E4" s="70" t="s">
        <v>24</v>
      </c>
      <c r="F4" s="70" t="s">
        <v>42</v>
      </c>
    </row>
    <row r="5" spans="2:23" s="51" customFormat="1" ht="20.100000000000001" customHeight="1">
      <c r="B5" s="53" t="s">
        <v>2</v>
      </c>
      <c r="C5" s="54" t="s">
        <v>9</v>
      </c>
      <c r="D5" s="69">
        <v>816425</v>
      </c>
      <c r="E5" s="61">
        <v>1698460</v>
      </c>
      <c r="F5" s="50">
        <f t="shared" ref="F5:F14" si="0">SUM(D5:E5)</f>
        <v>2514885</v>
      </c>
      <c r="I5" s="51">
        <v>1698460</v>
      </c>
      <c r="L5" s="51">
        <v>826425</v>
      </c>
      <c r="M5" s="51">
        <v>3315.5</v>
      </c>
      <c r="N5" s="51">
        <v>346577.76712328766</v>
      </c>
    </row>
    <row r="6" spans="2:23" s="51" customFormat="1" ht="20.100000000000001" customHeight="1">
      <c r="B6" s="53"/>
      <c r="C6" s="54" t="s">
        <v>10</v>
      </c>
      <c r="D6" s="69">
        <f>346578-33</f>
        <v>346545</v>
      </c>
      <c r="E6" s="61">
        <v>800144.6</v>
      </c>
      <c r="F6" s="50">
        <f t="shared" si="0"/>
        <v>1146689.6000000001</v>
      </c>
      <c r="I6" s="51">
        <v>6659.5</v>
      </c>
    </row>
    <row r="7" spans="2:23" s="51" customFormat="1" ht="20.100000000000001" customHeight="1">
      <c r="B7" s="53" t="s">
        <v>3</v>
      </c>
      <c r="C7" s="54" t="s">
        <v>9</v>
      </c>
      <c r="D7" s="69">
        <v>197000</v>
      </c>
      <c r="E7" s="61">
        <v>717740</v>
      </c>
      <c r="F7" s="50">
        <f t="shared" si="0"/>
        <v>914740</v>
      </c>
      <c r="I7" s="51">
        <v>800144.60273972596</v>
      </c>
      <c r="J7" s="51">
        <v>717740</v>
      </c>
    </row>
    <row r="8" spans="2:23" s="51" customFormat="1" ht="20.100000000000001" customHeight="1">
      <c r="B8" s="53"/>
      <c r="C8" s="54" t="s">
        <v>10</v>
      </c>
      <c r="D8" s="69">
        <v>25591</v>
      </c>
      <c r="E8" s="61">
        <v>97096.28</v>
      </c>
      <c r="F8" s="50">
        <f t="shared" si="0"/>
        <v>122687.28</v>
      </c>
    </row>
    <row r="9" spans="2:23" s="51" customFormat="1" ht="20.100000000000001" customHeight="1">
      <c r="B9" s="53" t="s">
        <v>4</v>
      </c>
      <c r="C9" s="54" t="s">
        <v>9</v>
      </c>
      <c r="D9" s="69">
        <v>17100</v>
      </c>
      <c r="E9" s="61">
        <v>37120</v>
      </c>
      <c r="F9" s="50">
        <f t="shared" si="0"/>
        <v>54220</v>
      </c>
    </row>
    <row r="10" spans="2:23" s="51" customFormat="1" ht="20.100000000000001" customHeight="1">
      <c r="B10" s="53"/>
      <c r="C10" s="54" t="s">
        <v>10</v>
      </c>
      <c r="D10" s="69">
        <v>2212</v>
      </c>
      <c r="E10" s="61">
        <v>11380</v>
      </c>
      <c r="F10" s="50">
        <f t="shared" si="0"/>
        <v>13592</v>
      </c>
      <c r="I10" s="51">
        <v>25120</v>
      </c>
    </row>
    <row r="11" spans="2:23" s="51" customFormat="1" ht="20.100000000000001" customHeight="1">
      <c r="B11" s="53" t="s">
        <v>5</v>
      </c>
      <c r="C11" s="54" t="s">
        <v>9</v>
      </c>
      <c r="D11" s="69"/>
      <c r="E11" s="61">
        <v>1330</v>
      </c>
      <c r="F11" s="50">
        <f t="shared" si="0"/>
        <v>1330</v>
      </c>
      <c r="I11" s="51">
        <v>12000</v>
      </c>
    </row>
    <row r="12" spans="2:23" s="51" customFormat="1" ht="20.100000000000001" customHeight="1">
      <c r="B12" s="53"/>
      <c r="C12" s="54" t="s">
        <v>10</v>
      </c>
      <c r="D12" s="69"/>
      <c r="E12" s="61">
        <v>13</v>
      </c>
      <c r="F12" s="50">
        <f t="shared" si="0"/>
        <v>13</v>
      </c>
      <c r="I12" s="51">
        <f>SUM(I10:I11)</f>
        <v>37120</v>
      </c>
    </row>
    <row r="13" spans="2:23" s="51" customFormat="1" ht="20.100000000000001" customHeight="1">
      <c r="B13" s="53"/>
      <c r="C13" s="54" t="s">
        <v>11</v>
      </c>
      <c r="D13" s="50">
        <v>7200</v>
      </c>
      <c r="E13" s="68">
        <v>5667</v>
      </c>
      <c r="F13" s="50">
        <f t="shared" si="0"/>
        <v>12867</v>
      </c>
    </row>
    <row r="14" spans="2:23" s="51" customFormat="1" ht="20.100000000000001" customHeight="1">
      <c r="B14" s="53"/>
      <c r="C14" s="54" t="s">
        <v>51</v>
      </c>
      <c r="D14" s="50"/>
      <c r="E14" s="61"/>
      <c r="F14" s="50">
        <f t="shared" si="0"/>
        <v>0</v>
      </c>
      <c r="I14" s="68">
        <v>3368951.5</v>
      </c>
      <c r="J14" s="61">
        <v>1412073</v>
      </c>
    </row>
    <row r="15" spans="2:23" s="51" customFormat="1" ht="20.100000000000001" customHeight="1">
      <c r="B15" s="53" t="s">
        <v>43</v>
      </c>
      <c r="C15" s="53" t="s">
        <v>12</v>
      </c>
      <c r="D15" s="52">
        <f>SUM(D5:D14)</f>
        <v>1412073</v>
      </c>
      <c r="E15" s="52">
        <f t="shared" ref="E15" si="1">SUM(E5:E14)</f>
        <v>3368950.88</v>
      </c>
      <c r="F15" s="52">
        <f>SUM(D15:E15)</f>
        <v>4781023.88</v>
      </c>
    </row>
    <row r="16" spans="2:23" s="51" customFormat="1" ht="20.100000000000001" customHeight="1">
      <c r="B16" s="53"/>
      <c r="C16" s="54"/>
      <c r="D16" s="50"/>
      <c r="E16" s="50"/>
      <c r="F16" s="50">
        <f t="shared" ref="F16:F28" si="2">SUM(D16:E16)</f>
        <v>0</v>
      </c>
    </row>
    <row r="17" spans="2:9" s="51" customFormat="1" ht="20.100000000000001" customHeight="1">
      <c r="B17" s="53" t="s">
        <v>78</v>
      </c>
      <c r="C17" s="54" t="s">
        <v>14</v>
      </c>
      <c r="D17" s="50">
        <v>49857</v>
      </c>
      <c r="E17" s="50">
        <f>288847.34-1100</f>
        <v>287747.34000000003</v>
      </c>
      <c r="F17" s="50">
        <f t="shared" si="2"/>
        <v>337604.34</v>
      </c>
      <c r="G17" s="51">
        <v>338704.38</v>
      </c>
      <c r="H17" s="72">
        <f>+G17-D17</f>
        <v>288847.38</v>
      </c>
      <c r="I17" s="72">
        <f>+H17-E17</f>
        <v>1100.039999999979</v>
      </c>
    </row>
    <row r="18" spans="2:9" s="51" customFormat="1" ht="20.100000000000001" customHeight="1">
      <c r="B18" s="53"/>
      <c r="C18" s="54" t="s">
        <v>101</v>
      </c>
      <c r="D18" s="50"/>
      <c r="E18" s="50">
        <v>3000</v>
      </c>
      <c r="F18" s="50">
        <f t="shared" si="2"/>
        <v>3000</v>
      </c>
    </row>
    <row r="19" spans="2:9" s="51" customFormat="1" ht="20.100000000000001" customHeight="1">
      <c r="B19" s="53" t="s">
        <v>77</v>
      </c>
      <c r="C19" s="54"/>
      <c r="D19" s="50"/>
      <c r="E19" s="50">
        <v>1100</v>
      </c>
      <c r="F19" s="50">
        <v>1100</v>
      </c>
    </row>
    <row r="20" spans="2:9" s="51" customFormat="1" ht="20.100000000000001" customHeight="1">
      <c r="B20" s="53" t="s">
        <v>50</v>
      </c>
      <c r="C20" s="54" t="s">
        <v>44</v>
      </c>
      <c r="D20" s="50">
        <v>402000</v>
      </c>
      <c r="E20" s="50">
        <v>715000</v>
      </c>
      <c r="F20" s="50">
        <f t="shared" si="2"/>
        <v>1117000</v>
      </c>
    </row>
    <row r="21" spans="2:9" s="51" customFormat="1" ht="20.100000000000001" customHeight="1">
      <c r="B21" s="53" t="s">
        <v>77</v>
      </c>
      <c r="C21" s="54" t="s">
        <v>44</v>
      </c>
      <c r="D21" s="50"/>
      <c r="E21" s="50"/>
      <c r="F21" s="50">
        <f t="shared" si="2"/>
        <v>0</v>
      </c>
    </row>
    <row r="22" spans="2:9" s="51" customFormat="1" ht="20.100000000000001" customHeight="1">
      <c r="B22" s="53" t="s">
        <v>18</v>
      </c>
      <c r="C22" s="54" t="s">
        <v>18</v>
      </c>
      <c r="D22" s="50">
        <v>10000</v>
      </c>
      <c r="E22" s="50"/>
      <c r="F22" s="50">
        <f t="shared" si="2"/>
        <v>10000</v>
      </c>
    </row>
    <row r="23" spans="2:9" s="51" customFormat="1" ht="20.100000000000001" customHeight="1">
      <c r="B23" s="53"/>
      <c r="C23" s="54" t="s">
        <v>19</v>
      </c>
      <c r="D23" s="50"/>
      <c r="E23" s="50"/>
      <c r="F23" s="50">
        <f t="shared" si="2"/>
        <v>0</v>
      </c>
    </row>
    <row r="24" spans="2:9" s="51" customFormat="1" ht="20.100000000000001" customHeight="1">
      <c r="B24" s="53" t="s">
        <v>7</v>
      </c>
      <c r="C24" s="54" t="s">
        <v>7</v>
      </c>
      <c r="D24" s="50"/>
      <c r="E24" s="50"/>
      <c r="F24" s="50">
        <f t="shared" si="2"/>
        <v>0</v>
      </c>
    </row>
    <row r="25" spans="2:9" s="51" customFormat="1" ht="20.100000000000001" customHeight="1">
      <c r="B25" s="53"/>
      <c r="C25" s="54" t="s">
        <v>9</v>
      </c>
      <c r="D25" s="50"/>
      <c r="E25" s="50">
        <v>48176</v>
      </c>
      <c r="F25" s="50">
        <f t="shared" si="2"/>
        <v>48176</v>
      </c>
    </row>
    <row r="26" spans="2:9" s="51" customFormat="1" ht="20.100000000000001" customHeight="1">
      <c r="B26" s="53"/>
      <c r="C26" s="54" t="s">
        <v>10</v>
      </c>
      <c r="D26" s="50"/>
      <c r="E26" s="50">
        <v>14398</v>
      </c>
      <c r="F26" s="50">
        <f t="shared" si="2"/>
        <v>14398</v>
      </c>
    </row>
    <row r="27" spans="2:9" s="51" customFormat="1" ht="20.100000000000001" customHeight="1">
      <c r="B27" s="53"/>
      <c r="C27" s="54" t="s">
        <v>20</v>
      </c>
      <c r="D27" s="50"/>
      <c r="E27" s="50">
        <v>2238</v>
      </c>
      <c r="F27" s="50">
        <f t="shared" si="2"/>
        <v>2238</v>
      </c>
    </row>
    <row r="28" spans="2:9" s="51" customFormat="1" ht="20.100000000000001" customHeight="1">
      <c r="B28" s="53" t="s">
        <v>84</v>
      </c>
      <c r="C28" s="54" t="s">
        <v>75</v>
      </c>
      <c r="D28" s="50"/>
      <c r="E28" s="50">
        <v>29800</v>
      </c>
      <c r="F28" s="50">
        <f t="shared" si="2"/>
        <v>29800</v>
      </c>
    </row>
    <row r="29" spans="2:9" s="51" customFormat="1" ht="20.100000000000001" customHeight="1">
      <c r="B29" s="53" t="s">
        <v>47</v>
      </c>
      <c r="C29" s="54" t="s">
        <v>48</v>
      </c>
      <c r="D29" s="50"/>
      <c r="E29" s="50"/>
      <c r="F29" s="50">
        <f>213799.38+3000+0.62</f>
        <v>216800</v>
      </c>
    </row>
    <row r="30" spans="2:9" s="51" customFormat="1" ht="20.100000000000001" customHeight="1">
      <c r="B30" s="53"/>
      <c r="C30" s="54" t="s">
        <v>12</v>
      </c>
      <c r="D30" s="52">
        <f>SUM(D15:D29)</f>
        <v>1873930</v>
      </c>
      <c r="E30" s="52">
        <f>SUM(E15:E29)</f>
        <v>4470410.22</v>
      </c>
      <c r="F30" s="52">
        <f>SUM(F15:F29)</f>
        <v>6561140.2199999997</v>
      </c>
      <c r="I30" s="51">
        <v>77230</v>
      </c>
    </row>
    <row r="31" spans="2:9" s="51" customFormat="1" ht="20.100000000000001" customHeight="1">
      <c r="B31" s="53"/>
      <c r="C31" s="54" t="s">
        <v>49</v>
      </c>
      <c r="D31" s="52"/>
      <c r="E31" s="52"/>
      <c r="F31" s="52">
        <v>6561140.2199999997</v>
      </c>
      <c r="G31" s="72">
        <f>+F31-F30</f>
        <v>0</v>
      </c>
      <c r="I31" s="72">
        <f>+I30-D30</f>
        <v>-1796700</v>
      </c>
    </row>
    <row r="33" spans="2:6">
      <c r="B33" s="219" t="s">
        <v>83</v>
      </c>
      <c r="C33" s="219"/>
      <c r="D33" s="219"/>
      <c r="E33" s="219"/>
      <c r="F33" s="219"/>
    </row>
    <row r="34" spans="2:6">
      <c r="B34" s="106" t="s">
        <v>52</v>
      </c>
      <c r="C34" s="106" t="s">
        <v>53</v>
      </c>
      <c r="D34" s="106" t="s">
        <v>54</v>
      </c>
      <c r="E34" s="106" t="s">
        <v>55</v>
      </c>
      <c r="F34" s="106" t="s">
        <v>56</v>
      </c>
    </row>
    <row r="35" spans="2:6" s="64" customFormat="1">
      <c r="B35" s="102">
        <v>1</v>
      </c>
      <c r="C35" s="92">
        <v>3065</v>
      </c>
      <c r="D35" s="107" t="s">
        <v>106</v>
      </c>
      <c r="E35" s="94"/>
      <c r="F35" s="24">
        <v>216800</v>
      </c>
    </row>
    <row r="36" spans="2:6" s="64" customFormat="1">
      <c r="B36" s="102">
        <v>2</v>
      </c>
      <c r="C36" s="92"/>
      <c r="D36" s="99"/>
      <c r="E36" s="94"/>
      <c r="F36" s="24"/>
    </row>
    <row r="37" spans="2:6" s="64" customFormat="1">
      <c r="B37" s="102">
        <v>3</v>
      </c>
      <c r="C37" s="92"/>
      <c r="D37" s="93"/>
      <c r="E37" s="94"/>
      <c r="F37" s="95"/>
    </row>
    <row r="38" spans="2:6" s="64" customFormat="1">
      <c r="B38" s="102">
        <v>4</v>
      </c>
      <c r="C38" s="92"/>
      <c r="D38" s="93"/>
      <c r="E38" s="94"/>
      <c r="F38" s="95"/>
    </row>
    <row r="39" spans="2:6" s="64" customFormat="1">
      <c r="B39" s="102">
        <v>5</v>
      </c>
      <c r="C39" s="92"/>
      <c r="D39" s="93"/>
      <c r="E39" s="94"/>
      <c r="F39" s="95"/>
    </row>
    <row r="40" spans="2:6" s="64" customFormat="1">
      <c r="B40" s="102">
        <v>6</v>
      </c>
      <c r="C40" s="92"/>
      <c r="D40" s="93"/>
      <c r="E40" s="94"/>
      <c r="F40" s="95"/>
    </row>
    <row r="41" spans="2:6" s="64" customFormat="1">
      <c r="B41" s="102">
        <v>7</v>
      </c>
      <c r="C41" s="92"/>
      <c r="D41" s="93"/>
      <c r="E41" s="94"/>
      <c r="F41" s="95"/>
    </row>
    <row r="42" spans="2:6" s="64" customFormat="1">
      <c r="B42" s="102">
        <v>8</v>
      </c>
      <c r="C42" s="92"/>
      <c r="D42" s="93"/>
      <c r="E42" s="94"/>
      <c r="F42" s="95"/>
    </row>
    <row r="43" spans="2:6">
      <c r="B43" s="46"/>
      <c r="C43" s="44"/>
      <c r="D43" s="70" t="s">
        <v>12</v>
      </c>
      <c r="E43" s="98"/>
      <c r="F43" s="98">
        <f>SUM(F35:F42)</f>
        <v>216800</v>
      </c>
    </row>
    <row r="44" spans="2:6">
      <c r="B44" s="219" t="s">
        <v>68</v>
      </c>
      <c r="C44" s="219"/>
      <c r="D44" s="219"/>
      <c r="E44" s="219"/>
      <c r="F44" s="219"/>
    </row>
    <row r="45" spans="2:6">
      <c r="B45" s="106" t="s">
        <v>52</v>
      </c>
      <c r="C45" s="106" t="s">
        <v>53</v>
      </c>
      <c r="D45" s="106" t="s">
        <v>54</v>
      </c>
      <c r="E45" s="106" t="s">
        <v>55</v>
      </c>
      <c r="F45" s="106" t="s">
        <v>56</v>
      </c>
    </row>
    <row r="46" spans="2:6">
      <c r="B46" s="91">
        <v>1</v>
      </c>
      <c r="C46" s="92">
        <v>1601</v>
      </c>
      <c r="D46" s="107" t="s">
        <v>103</v>
      </c>
      <c r="E46" s="94"/>
      <c r="F46" s="24">
        <v>7200</v>
      </c>
    </row>
    <row r="47" spans="2:6">
      <c r="B47" s="91"/>
      <c r="C47" s="92">
        <v>4097</v>
      </c>
      <c r="D47" s="99" t="s">
        <v>104</v>
      </c>
      <c r="E47" s="94"/>
      <c r="F47" s="24">
        <v>5667</v>
      </c>
    </row>
    <row r="48" spans="2:6">
      <c r="B48" s="46"/>
      <c r="C48" s="44">
        <v>2671</v>
      </c>
      <c r="D48" s="78" t="s">
        <v>105</v>
      </c>
      <c r="E48" s="45"/>
      <c r="F48" s="45">
        <v>2238</v>
      </c>
    </row>
    <row r="49" spans="2:6">
      <c r="B49" s="46"/>
      <c r="C49" s="44">
        <v>2951</v>
      </c>
      <c r="D49" s="78" t="s">
        <v>119</v>
      </c>
      <c r="E49" s="45"/>
      <c r="F49" s="45">
        <v>1100</v>
      </c>
    </row>
    <row r="50" spans="2:6">
      <c r="B50" s="46"/>
      <c r="C50" s="44"/>
      <c r="D50" s="70" t="s">
        <v>12</v>
      </c>
      <c r="E50" s="98"/>
      <c r="F50" s="98">
        <f>SUM(F46:F48)</f>
        <v>15105</v>
      </c>
    </row>
    <row r="51" spans="2:6">
      <c r="B51" s="66"/>
      <c r="C51" s="24"/>
      <c r="D51" s="65"/>
      <c r="E51" s="65"/>
      <c r="F51" s="65"/>
    </row>
  </sheetData>
  <mergeCells count="5">
    <mergeCell ref="B1:F1"/>
    <mergeCell ref="B2:F2"/>
    <mergeCell ref="C3:D3"/>
    <mergeCell ref="B33:F33"/>
    <mergeCell ref="B44:F44"/>
  </mergeCells>
  <pageMargins left="0.95" right="0.7" top="0.75" bottom="0.75" header="0.3" footer="0.3"/>
  <pageSetup paperSize="5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3"/>
  <dimension ref="B1:W49"/>
  <sheetViews>
    <sheetView topLeftCell="A4" workbookViewId="0">
      <selection activeCell="J37" sqref="J37"/>
    </sheetView>
  </sheetViews>
  <sheetFormatPr defaultRowHeight="15"/>
  <cols>
    <col min="1" max="1" width="2.85546875" customWidth="1"/>
    <col min="2" max="2" width="14.85546875" style="48" customWidth="1"/>
    <col min="3" max="3" width="18" customWidth="1"/>
    <col min="4" max="4" width="18.42578125" style="38" customWidth="1"/>
    <col min="5" max="5" width="14.140625" style="38" customWidth="1"/>
    <col min="6" max="6" width="14" style="38" customWidth="1"/>
    <col min="7" max="7" width="13.5703125" customWidth="1"/>
    <col min="9" max="9" width="13.5703125" customWidth="1"/>
    <col min="10" max="10" width="15.28515625" customWidth="1"/>
  </cols>
  <sheetData>
    <row r="1" spans="2:23" ht="42" customHeight="1">
      <c r="B1" s="214" t="s">
        <v>26</v>
      </c>
      <c r="C1" s="214"/>
      <c r="D1" s="214"/>
      <c r="E1" s="214"/>
      <c r="F1" s="214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</row>
    <row r="2" spans="2:23" ht="29.25" customHeight="1">
      <c r="B2" s="215" t="s">
        <v>85</v>
      </c>
      <c r="C2" s="215"/>
      <c r="D2" s="215"/>
      <c r="E2" s="215"/>
      <c r="F2" s="215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</row>
    <row r="3" spans="2:23" ht="18.75" customHeight="1">
      <c r="B3" s="100"/>
      <c r="C3" s="216">
        <v>42198</v>
      </c>
      <c r="D3" s="216"/>
      <c r="E3" s="100"/>
      <c r="F3" s="100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</row>
    <row r="4" spans="2:23" s="43" customFormat="1" ht="20.100000000000001" customHeight="1">
      <c r="B4" s="47" t="s">
        <v>43</v>
      </c>
      <c r="C4" s="47" t="s">
        <v>45</v>
      </c>
      <c r="D4" s="70" t="s">
        <v>23</v>
      </c>
      <c r="E4" s="70" t="s">
        <v>24</v>
      </c>
      <c r="F4" s="70" t="s">
        <v>42</v>
      </c>
    </row>
    <row r="5" spans="2:23" s="51" customFormat="1" ht="20.100000000000001" customHeight="1">
      <c r="B5" s="53" t="s">
        <v>2</v>
      </c>
      <c r="C5" s="54" t="s">
        <v>9</v>
      </c>
      <c r="D5" s="69">
        <v>808925</v>
      </c>
      <c r="E5" s="61">
        <v>1698338</v>
      </c>
      <c r="F5" s="50">
        <f t="shared" ref="F5:F14" si="0">SUM(D5:E5)</f>
        <v>2507263</v>
      </c>
    </row>
    <row r="6" spans="2:23" s="51" customFormat="1" ht="20.100000000000001" customHeight="1">
      <c r="B6" s="53"/>
      <c r="C6" s="54" t="s">
        <v>10</v>
      </c>
      <c r="D6" s="69">
        <v>349622</v>
      </c>
      <c r="E6" s="61">
        <v>818966.3</v>
      </c>
      <c r="F6" s="50">
        <f t="shared" si="0"/>
        <v>1168588.3</v>
      </c>
    </row>
    <row r="7" spans="2:23" s="51" customFormat="1" ht="20.100000000000001" customHeight="1">
      <c r="B7" s="53" t="s">
        <v>3</v>
      </c>
      <c r="C7" s="54" t="s">
        <v>9</v>
      </c>
      <c r="D7" s="69">
        <v>169000</v>
      </c>
      <c r="E7" s="61">
        <v>658000</v>
      </c>
      <c r="F7" s="50">
        <f t="shared" si="0"/>
        <v>827000</v>
      </c>
    </row>
    <row r="8" spans="2:23" s="51" customFormat="1" ht="20.100000000000001" customHeight="1">
      <c r="B8" s="53"/>
      <c r="C8" s="54" t="s">
        <v>10</v>
      </c>
      <c r="D8" s="69">
        <v>21959</v>
      </c>
      <c r="E8" s="61">
        <v>91766</v>
      </c>
      <c r="F8" s="50">
        <f t="shared" si="0"/>
        <v>113725</v>
      </c>
    </row>
    <row r="9" spans="2:23" s="51" customFormat="1" ht="20.100000000000001" customHeight="1">
      <c r="B9" s="53" t="s">
        <v>4</v>
      </c>
      <c r="C9" s="54" t="s">
        <v>9</v>
      </c>
      <c r="D9" s="69">
        <v>9100</v>
      </c>
      <c r="E9" s="61">
        <v>31990</v>
      </c>
      <c r="F9" s="50">
        <f t="shared" si="0"/>
        <v>41090</v>
      </c>
    </row>
    <row r="10" spans="2:23" s="51" customFormat="1" ht="20.100000000000001" customHeight="1">
      <c r="B10" s="53"/>
      <c r="C10" s="54" t="s">
        <v>10</v>
      </c>
      <c r="D10" s="69">
        <v>2186</v>
      </c>
      <c r="E10" s="61">
        <v>9472</v>
      </c>
      <c r="F10" s="50">
        <f t="shared" si="0"/>
        <v>11658</v>
      </c>
    </row>
    <row r="11" spans="2:23" s="51" customFormat="1" ht="20.100000000000001" customHeight="1">
      <c r="B11" s="53" t="s">
        <v>5</v>
      </c>
      <c r="C11" s="54" t="s">
        <v>9</v>
      </c>
      <c r="D11" s="69">
        <v>1000</v>
      </c>
      <c r="E11" s="61">
        <v>7510</v>
      </c>
      <c r="F11" s="50">
        <f t="shared" si="0"/>
        <v>8510</v>
      </c>
    </row>
    <row r="12" spans="2:23" s="51" customFormat="1" ht="20.100000000000001" customHeight="1">
      <c r="B12" s="53"/>
      <c r="C12" s="54" t="s">
        <v>10</v>
      </c>
      <c r="D12" s="69">
        <v>10</v>
      </c>
      <c r="E12" s="61">
        <v>85</v>
      </c>
      <c r="F12" s="50">
        <f t="shared" si="0"/>
        <v>95</v>
      </c>
    </row>
    <row r="13" spans="2:23" s="51" customFormat="1" ht="20.100000000000001" customHeight="1">
      <c r="B13" s="53"/>
      <c r="C13" s="54" t="s">
        <v>11</v>
      </c>
      <c r="D13" s="50"/>
      <c r="E13" s="68">
        <v>13000</v>
      </c>
      <c r="F13" s="50">
        <f t="shared" si="0"/>
        <v>13000</v>
      </c>
    </row>
    <row r="14" spans="2:23" s="51" customFormat="1" ht="20.100000000000001" customHeight="1">
      <c r="B14" s="53"/>
      <c r="C14" s="54" t="s">
        <v>51</v>
      </c>
      <c r="D14" s="50"/>
      <c r="E14" s="61"/>
      <c r="F14" s="50">
        <f t="shared" si="0"/>
        <v>0</v>
      </c>
      <c r="I14" s="61">
        <v>3266755.94</v>
      </c>
      <c r="J14" s="61"/>
    </row>
    <row r="15" spans="2:23" s="51" customFormat="1" ht="20.100000000000001" customHeight="1">
      <c r="B15" s="53" t="s">
        <v>43</v>
      </c>
      <c r="C15" s="53" t="s">
        <v>12</v>
      </c>
      <c r="D15" s="52">
        <f>SUM(D5:D14)</f>
        <v>1361802</v>
      </c>
      <c r="E15" s="52">
        <f t="shared" ref="E15" si="1">SUM(E5:E14)</f>
        <v>3329127.3</v>
      </c>
      <c r="F15" s="52">
        <f>SUM(D15:E15)</f>
        <v>4690929.3</v>
      </c>
    </row>
    <row r="16" spans="2:23" s="51" customFormat="1" ht="20.100000000000001" customHeight="1">
      <c r="B16" s="53"/>
      <c r="C16" s="54"/>
      <c r="D16" s="50"/>
      <c r="E16" s="50"/>
      <c r="F16" s="50">
        <f t="shared" ref="F16:F27" si="2">SUM(D16:E16)</f>
        <v>0</v>
      </c>
    </row>
    <row r="17" spans="2:9" s="51" customFormat="1" ht="20.100000000000001" customHeight="1">
      <c r="B17" s="53" t="s">
        <v>78</v>
      </c>
      <c r="C17" s="54" t="s">
        <v>14</v>
      </c>
      <c r="D17" s="50">
        <v>54850</v>
      </c>
      <c r="E17" s="50">
        <v>278944.64000000001</v>
      </c>
      <c r="F17" s="50">
        <f t="shared" si="2"/>
        <v>333794.64</v>
      </c>
    </row>
    <row r="18" spans="2:9" s="51" customFormat="1" ht="20.100000000000001" customHeight="1">
      <c r="B18" s="53"/>
      <c r="C18" s="54" t="s">
        <v>101</v>
      </c>
      <c r="D18" s="50"/>
      <c r="E18" s="50">
        <v>3000</v>
      </c>
      <c r="F18" s="50">
        <f t="shared" si="2"/>
        <v>3000</v>
      </c>
    </row>
    <row r="19" spans="2:9" s="51" customFormat="1" ht="20.100000000000001" customHeight="1">
      <c r="B19" s="53" t="s">
        <v>50</v>
      </c>
      <c r="C19" s="54" t="s">
        <v>44</v>
      </c>
      <c r="D19" s="50">
        <v>399000</v>
      </c>
      <c r="E19" s="50">
        <v>719000</v>
      </c>
      <c r="F19" s="50">
        <f t="shared" si="2"/>
        <v>1118000</v>
      </c>
    </row>
    <row r="20" spans="2:9" s="51" customFormat="1" ht="20.100000000000001" customHeight="1">
      <c r="B20" s="53" t="s">
        <v>77</v>
      </c>
      <c r="C20" s="54" t="s">
        <v>44</v>
      </c>
      <c r="D20" s="50"/>
      <c r="E20" s="50"/>
      <c r="F20" s="50">
        <f t="shared" si="2"/>
        <v>0</v>
      </c>
    </row>
    <row r="21" spans="2:9" s="51" customFormat="1" ht="20.100000000000001" customHeight="1">
      <c r="B21" s="53" t="s">
        <v>18</v>
      </c>
      <c r="C21" s="54" t="s">
        <v>18</v>
      </c>
      <c r="D21" s="50">
        <v>10000</v>
      </c>
      <c r="E21" s="50"/>
      <c r="F21" s="50">
        <f t="shared" si="2"/>
        <v>10000</v>
      </c>
    </row>
    <row r="22" spans="2:9" s="51" customFormat="1" ht="20.100000000000001" customHeight="1">
      <c r="B22" s="53"/>
      <c r="C22" s="54" t="s">
        <v>19</v>
      </c>
      <c r="D22" s="50"/>
      <c r="E22" s="50"/>
      <c r="F22" s="50">
        <f t="shared" si="2"/>
        <v>0</v>
      </c>
    </row>
    <row r="23" spans="2:9" s="51" customFormat="1" ht="20.100000000000001" customHeight="1">
      <c r="B23" s="53" t="s">
        <v>7</v>
      </c>
      <c r="C23" s="54" t="s">
        <v>7</v>
      </c>
      <c r="D23" s="50"/>
      <c r="E23" s="50"/>
      <c r="F23" s="50">
        <f t="shared" si="2"/>
        <v>0</v>
      </c>
    </row>
    <row r="24" spans="2:9" s="51" customFormat="1" ht="20.100000000000001" customHeight="1">
      <c r="B24" s="53"/>
      <c r="C24" s="54" t="s">
        <v>9</v>
      </c>
      <c r="D24" s="50">
        <v>48176</v>
      </c>
      <c r="E24" s="50"/>
      <c r="F24" s="50">
        <f t="shared" si="2"/>
        <v>48176</v>
      </c>
    </row>
    <row r="25" spans="2:9" s="51" customFormat="1" ht="20.100000000000001" customHeight="1">
      <c r="B25" s="53"/>
      <c r="C25" s="54" t="s">
        <v>10</v>
      </c>
      <c r="D25" s="50">
        <v>14398</v>
      </c>
      <c r="E25" s="50"/>
      <c r="F25" s="50">
        <f t="shared" si="2"/>
        <v>14398</v>
      </c>
    </row>
    <row r="26" spans="2:9" s="51" customFormat="1" ht="20.100000000000001" customHeight="1">
      <c r="B26" s="53"/>
      <c r="C26" s="54" t="s">
        <v>20</v>
      </c>
      <c r="D26" s="50">
        <v>2238</v>
      </c>
      <c r="E26" s="50"/>
      <c r="F26" s="50">
        <f t="shared" si="2"/>
        <v>2238</v>
      </c>
    </row>
    <row r="27" spans="2:9" s="51" customFormat="1" ht="20.100000000000001" customHeight="1">
      <c r="B27" s="53" t="s">
        <v>84</v>
      </c>
      <c r="C27" s="54" t="s">
        <v>75</v>
      </c>
      <c r="D27" s="50">
        <v>2400</v>
      </c>
      <c r="E27" s="50">
        <v>37100</v>
      </c>
      <c r="F27" s="50">
        <f t="shared" si="2"/>
        <v>39500</v>
      </c>
    </row>
    <row r="28" spans="2:9" s="51" customFormat="1" ht="20.100000000000001" customHeight="1">
      <c r="B28" s="53" t="s">
        <v>47</v>
      </c>
      <c r="C28" s="54" t="s">
        <v>48</v>
      </c>
      <c r="D28" s="50"/>
      <c r="E28" s="50"/>
      <c r="F28" s="50">
        <v>1558830</v>
      </c>
    </row>
    <row r="29" spans="2:9" s="51" customFormat="1" ht="20.100000000000001" customHeight="1">
      <c r="B29" s="53"/>
      <c r="C29" s="54" t="s">
        <v>12</v>
      </c>
      <c r="D29" s="52">
        <f>SUM(D15:D28)</f>
        <v>1892864</v>
      </c>
      <c r="E29" s="52">
        <f>SUM(E15:E28)</f>
        <v>4367171.9399999995</v>
      </c>
      <c r="F29" s="52">
        <f>SUM(F15:F28)</f>
        <v>7818865.9399999995</v>
      </c>
      <c r="I29" s="51">
        <v>77230</v>
      </c>
    </row>
    <row r="30" spans="2:9" s="51" customFormat="1" ht="20.100000000000001" customHeight="1">
      <c r="B30" s="53"/>
      <c r="C30" s="54" t="s">
        <v>49</v>
      </c>
      <c r="D30" s="52"/>
      <c r="E30" s="52"/>
      <c r="F30" s="52">
        <v>7818865.9400000004</v>
      </c>
      <c r="G30" s="72">
        <f>+F30-F29</f>
        <v>0</v>
      </c>
      <c r="I30" s="72">
        <f>+I29-D29</f>
        <v>-1815634</v>
      </c>
    </row>
    <row r="32" spans="2:9">
      <c r="B32" s="219" t="s">
        <v>83</v>
      </c>
      <c r="C32" s="219"/>
      <c r="D32" s="219"/>
      <c r="E32" s="219"/>
      <c r="F32" s="219"/>
    </row>
    <row r="33" spans="2:6">
      <c r="B33" s="97" t="s">
        <v>52</v>
      </c>
      <c r="C33" s="97" t="s">
        <v>53</v>
      </c>
      <c r="D33" s="97" t="s">
        <v>54</v>
      </c>
      <c r="E33" s="97" t="s">
        <v>55</v>
      </c>
      <c r="F33" s="97" t="s">
        <v>56</v>
      </c>
    </row>
    <row r="34" spans="2:6" s="64" customFormat="1">
      <c r="B34" s="102">
        <v>1</v>
      </c>
      <c r="C34" s="92">
        <v>2416</v>
      </c>
      <c r="D34" s="93"/>
      <c r="E34" s="94"/>
      <c r="F34" s="24">
        <v>145900</v>
      </c>
    </row>
    <row r="35" spans="2:6" s="64" customFormat="1">
      <c r="B35" s="102">
        <v>2</v>
      </c>
      <c r="C35" s="92">
        <v>2670</v>
      </c>
      <c r="D35" s="93"/>
      <c r="E35" s="94"/>
      <c r="F35" s="24">
        <v>208700</v>
      </c>
    </row>
    <row r="36" spans="2:6" s="64" customFormat="1">
      <c r="B36" s="102">
        <v>3</v>
      </c>
      <c r="C36" s="92">
        <v>2717</v>
      </c>
      <c r="D36" s="93"/>
      <c r="E36" s="94"/>
      <c r="F36" s="95">
        <v>176290</v>
      </c>
    </row>
    <row r="37" spans="2:6" s="64" customFormat="1">
      <c r="B37" s="102">
        <v>4</v>
      </c>
      <c r="C37" s="92">
        <v>2776</v>
      </c>
      <c r="D37" s="93"/>
      <c r="E37" s="94"/>
      <c r="F37" s="95">
        <v>269240</v>
      </c>
    </row>
    <row r="38" spans="2:6" s="64" customFormat="1">
      <c r="B38" s="102">
        <v>5</v>
      </c>
      <c r="C38" s="92">
        <v>4870</v>
      </c>
      <c r="D38" s="93"/>
      <c r="E38" s="94"/>
      <c r="F38" s="95">
        <v>224270</v>
      </c>
    </row>
    <row r="39" spans="2:6" s="64" customFormat="1">
      <c r="B39" s="102">
        <v>6</v>
      </c>
      <c r="C39" s="92">
        <v>1405</v>
      </c>
      <c r="D39" s="93"/>
      <c r="E39" s="94"/>
      <c r="F39" s="95">
        <v>240110</v>
      </c>
    </row>
    <row r="40" spans="2:6" s="64" customFormat="1">
      <c r="B40" s="102">
        <v>7</v>
      </c>
      <c r="C40" s="92">
        <v>2807</v>
      </c>
      <c r="D40" s="93"/>
      <c r="E40" s="94"/>
      <c r="F40" s="95">
        <v>101310</v>
      </c>
    </row>
    <row r="41" spans="2:6" s="64" customFormat="1">
      <c r="B41" s="102">
        <v>8</v>
      </c>
      <c r="C41" s="92">
        <v>2618</v>
      </c>
      <c r="D41" s="93"/>
      <c r="E41" s="94"/>
      <c r="F41" s="95">
        <v>193010</v>
      </c>
    </row>
    <row r="42" spans="2:6">
      <c r="B42" s="46"/>
      <c r="C42" s="44"/>
      <c r="D42" s="70" t="s">
        <v>12</v>
      </c>
      <c r="E42" s="98"/>
      <c r="F42" s="98">
        <f>SUM(F34:F41)</f>
        <v>1558830</v>
      </c>
    </row>
    <row r="43" spans="2:6">
      <c r="B43" s="219" t="s">
        <v>11</v>
      </c>
      <c r="C43" s="219"/>
      <c r="D43" s="219"/>
      <c r="E43" s="219"/>
      <c r="F43" s="219"/>
    </row>
    <row r="44" spans="2:6">
      <c r="B44" s="97" t="s">
        <v>52</v>
      </c>
      <c r="C44" s="97" t="s">
        <v>53</v>
      </c>
      <c r="D44" s="97" t="s">
        <v>54</v>
      </c>
      <c r="E44" s="97" t="s">
        <v>55</v>
      </c>
      <c r="F44" s="97" t="s">
        <v>56</v>
      </c>
    </row>
    <row r="45" spans="2:6">
      <c r="B45" s="91">
        <v>1</v>
      </c>
      <c r="C45" s="44">
        <v>3038</v>
      </c>
      <c r="D45" s="99" t="s">
        <v>87</v>
      </c>
      <c r="E45" s="45">
        <v>4109</v>
      </c>
      <c r="F45" s="45">
        <v>13000</v>
      </c>
    </row>
    <row r="46" spans="2:6">
      <c r="B46" s="91"/>
      <c r="C46" s="92">
        <v>2671</v>
      </c>
      <c r="D46" s="78" t="s">
        <v>105</v>
      </c>
      <c r="E46" s="94"/>
      <c r="F46" s="96">
        <v>2238</v>
      </c>
    </row>
    <row r="47" spans="2:6">
      <c r="B47" s="46"/>
      <c r="C47" s="44"/>
      <c r="D47" s="45"/>
      <c r="E47" s="45"/>
      <c r="F47" s="45"/>
    </row>
    <row r="48" spans="2:6">
      <c r="B48" s="46"/>
      <c r="C48" s="44"/>
      <c r="D48" s="70" t="s">
        <v>12</v>
      </c>
      <c r="E48" s="98"/>
      <c r="F48" s="98">
        <f>SUM(F45:F47)</f>
        <v>15238</v>
      </c>
    </row>
    <row r="49" spans="2:6">
      <c r="B49" s="66"/>
      <c r="C49" s="24"/>
      <c r="D49" s="65"/>
      <c r="E49" s="65"/>
      <c r="F49" s="65"/>
    </row>
  </sheetData>
  <mergeCells count="5">
    <mergeCell ref="B1:F1"/>
    <mergeCell ref="B2:F2"/>
    <mergeCell ref="B32:F32"/>
    <mergeCell ref="B43:F43"/>
    <mergeCell ref="C3:D3"/>
  </mergeCells>
  <pageMargins left="0.95" right="0.7" top="0.75" bottom="0.75" header="0.3" footer="0.3"/>
  <pageSetup paperSize="5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4"/>
  <dimension ref="B1:W47"/>
  <sheetViews>
    <sheetView workbookViewId="0">
      <selection activeCell="I12" sqref="I12"/>
    </sheetView>
  </sheetViews>
  <sheetFormatPr defaultRowHeight="15"/>
  <cols>
    <col min="1" max="1" width="2.85546875" customWidth="1"/>
    <col min="2" max="2" width="14.85546875" style="48" customWidth="1"/>
    <col min="3" max="3" width="18" customWidth="1"/>
    <col min="4" max="4" width="18.42578125" style="38" customWidth="1"/>
    <col min="5" max="5" width="14.140625" style="38" customWidth="1"/>
    <col min="6" max="6" width="14" style="38" customWidth="1"/>
    <col min="7" max="7" width="13.5703125" customWidth="1"/>
    <col min="9" max="9" width="13.5703125" customWidth="1"/>
    <col min="10" max="10" width="15.28515625" customWidth="1"/>
  </cols>
  <sheetData>
    <row r="1" spans="2:23" ht="42" customHeight="1">
      <c r="B1" s="214" t="s">
        <v>26</v>
      </c>
      <c r="C1" s="214"/>
      <c r="D1" s="214"/>
      <c r="E1" s="214"/>
      <c r="F1" s="214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</row>
    <row r="2" spans="2:23" ht="29.25" customHeight="1">
      <c r="B2" s="215" t="s">
        <v>80</v>
      </c>
      <c r="C2" s="215"/>
      <c r="D2" s="215"/>
      <c r="E2" s="215"/>
      <c r="F2" s="215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</row>
    <row r="3" spans="2:23" ht="15.75" customHeight="1">
      <c r="B3" s="100"/>
      <c r="C3" s="216">
        <v>42167</v>
      </c>
      <c r="D3" s="216"/>
      <c r="E3" s="100"/>
      <c r="F3" s="100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</row>
    <row r="4" spans="2:23" s="43" customFormat="1" ht="20.100000000000001" customHeight="1">
      <c r="B4" s="47" t="s">
        <v>43</v>
      </c>
      <c r="C4" s="47" t="s">
        <v>45</v>
      </c>
      <c r="D4" s="70" t="s">
        <v>23</v>
      </c>
      <c r="E4" s="70" t="s">
        <v>24</v>
      </c>
      <c r="F4" s="70" t="s">
        <v>42</v>
      </c>
    </row>
    <row r="5" spans="2:23" s="51" customFormat="1" ht="20.100000000000001" customHeight="1">
      <c r="B5" s="53" t="s">
        <v>2</v>
      </c>
      <c r="C5" s="54" t="s">
        <v>9</v>
      </c>
      <c r="D5" s="69">
        <f>805510</f>
        <v>805510</v>
      </c>
      <c r="E5" s="61">
        <v>1718630</v>
      </c>
      <c r="F5" s="50">
        <f t="shared" ref="F5:F14" si="0">SUM(D5:E5)</f>
        <v>2524140</v>
      </c>
    </row>
    <row r="6" spans="2:23" s="51" customFormat="1" ht="20.100000000000001" customHeight="1">
      <c r="B6" s="53"/>
      <c r="C6" s="54" t="s">
        <v>10</v>
      </c>
      <c r="D6" s="69">
        <v>338875</v>
      </c>
      <c r="E6" s="61">
        <v>819060.94</v>
      </c>
      <c r="F6" s="50">
        <f t="shared" si="0"/>
        <v>1157935.94</v>
      </c>
    </row>
    <row r="7" spans="2:23" s="51" customFormat="1" ht="20.100000000000001" customHeight="1">
      <c r="B7" s="53" t="s">
        <v>3</v>
      </c>
      <c r="C7" s="54" t="s">
        <v>9</v>
      </c>
      <c r="D7" s="69">
        <v>152000</v>
      </c>
      <c r="E7" s="61">
        <v>591000</v>
      </c>
      <c r="F7" s="50">
        <f t="shared" si="0"/>
        <v>743000</v>
      </c>
    </row>
    <row r="8" spans="2:23" s="51" customFormat="1" ht="20.100000000000001" customHeight="1">
      <c r="B8" s="53"/>
      <c r="C8" s="54" t="s">
        <v>10</v>
      </c>
      <c r="D8" s="69">
        <v>18247</v>
      </c>
      <c r="E8" s="61">
        <v>81871</v>
      </c>
      <c r="F8" s="50">
        <f t="shared" si="0"/>
        <v>100118</v>
      </c>
    </row>
    <row r="9" spans="2:23" s="51" customFormat="1" ht="20.100000000000001" customHeight="1">
      <c r="B9" s="53" t="s">
        <v>4</v>
      </c>
      <c r="C9" s="54" t="s">
        <v>9</v>
      </c>
      <c r="D9" s="69">
        <v>9100</v>
      </c>
      <c r="E9" s="61">
        <v>32790</v>
      </c>
      <c r="F9" s="50">
        <f t="shared" si="0"/>
        <v>41890</v>
      </c>
    </row>
    <row r="10" spans="2:23" s="51" customFormat="1" ht="20.100000000000001" customHeight="1">
      <c r="B10" s="53"/>
      <c r="C10" s="54" t="s">
        <v>10</v>
      </c>
      <c r="D10" s="69">
        <v>2249</v>
      </c>
      <c r="E10" s="61">
        <v>10006</v>
      </c>
      <c r="F10" s="50">
        <f t="shared" si="0"/>
        <v>12255</v>
      </c>
    </row>
    <row r="11" spans="2:23" s="51" customFormat="1" ht="20.100000000000001" customHeight="1">
      <c r="B11" s="53" t="s">
        <v>5</v>
      </c>
      <c r="C11" s="54" t="s">
        <v>9</v>
      </c>
      <c r="D11" s="69">
        <v>1630</v>
      </c>
      <c r="E11" s="61">
        <v>13190</v>
      </c>
      <c r="F11" s="50">
        <f t="shared" si="0"/>
        <v>14820</v>
      </c>
    </row>
    <row r="12" spans="2:23" s="51" customFormat="1" ht="20.100000000000001" customHeight="1">
      <c r="B12" s="53"/>
      <c r="C12" s="54" t="s">
        <v>10</v>
      </c>
      <c r="D12" s="69">
        <v>25</v>
      </c>
      <c r="E12" s="61">
        <v>208</v>
      </c>
      <c r="F12" s="50">
        <f t="shared" si="0"/>
        <v>233</v>
      </c>
    </row>
    <row r="13" spans="2:23" s="51" customFormat="1" ht="20.100000000000001" customHeight="1">
      <c r="B13" s="53"/>
      <c r="C13" s="54" t="s">
        <v>11</v>
      </c>
      <c r="D13" s="50">
        <v>3000</v>
      </c>
      <c r="E13" s="68"/>
      <c r="F13" s="50">
        <f t="shared" si="0"/>
        <v>3000</v>
      </c>
    </row>
    <row r="14" spans="2:23" s="51" customFormat="1" ht="20.100000000000001" customHeight="1">
      <c r="B14" s="53"/>
      <c r="C14" s="54" t="s">
        <v>51</v>
      </c>
      <c r="D14" s="50"/>
      <c r="E14" s="61"/>
      <c r="F14" s="50">
        <f t="shared" si="0"/>
        <v>0</v>
      </c>
      <c r="I14" s="61">
        <v>3266755.94</v>
      </c>
      <c r="J14" s="61"/>
    </row>
    <row r="15" spans="2:23" s="51" customFormat="1" ht="20.100000000000001" customHeight="1">
      <c r="B15" s="53" t="s">
        <v>43</v>
      </c>
      <c r="C15" s="53" t="s">
        <v>12</v>
      </c>
      <c r="D15" s="52">
        <f>SUM(D5:D14)</f>
        <v>1330636</v>
      </c>
      <c r="E15" s="52">
        <f t="shared" ref="E15" si="1">SUM(E5:E14)</f>
        <v>3266755.94</v>
      </c>
      <c r="F15" s="52">
        <f>SUM(D15:E15)</f>
        <v>4597391.9399999995</v>
      </c>
    </row>
    <row r="16" spans="2:23" s="51" customFormat="1" ht="20.100000000000001" customHeight="1">
      <c r="B16" s="53"/>
      <c r="C16" s="54"/>
      <c r="D16" s="50"/>
      <c r="E16" s="50"/>
      <c r="F16" s="50">
        <f t="shared" ref="F16:F27" si="2">SUM(D16:E16)</f>
        <v>0</v>
      </c>
    </row>
    <row r="17" spans="2:9" s="51" customFormat="1" ht="20.100000000000001" customHeight="1">
      <c r="B17" s="53" t="s">
        <v>78</v>
      </c>
      <c r="C17" s="54" t="s">
        <v>14</v>
      </c>
      <c r="D17" s="50">
        <v>60324</v>
      </c>
      <c r="E17" s="50">
        <f>311382.87-677</f>
        <v>310705.87</v>
      </c>
      <c r="F17" s="50">
        <f t="shared" si="2"/>
        <v>371029.87</v>
      </c>
    </row>
    <row r="18" spans="2:9" s="51" customFormat="1" ht="20.100000000000001" customHeight="1">
      <c r="B18" s="53"/>
      <c r="C18" s="54" t="s">
        <v>15</v>
      </c>
      <c r="D18" s="50"/>
      <c r="E18" s="50">
        <v>677</v>
      </c>
      <c r="F18" s="50">
        <f t="shared" si="2"/>
        <v>677</v>
      </c>
    </row>
    <row r="19" spans="2:9" s="51" customFormat="1" ht="20.100000000000001" customHeight="1">
      <c r="B19" s="53" t="s">
        <v>50</v>
      </c>
      <c r="C19" s="54" t="s">
        <v>44</v>
      </c>
      <c r="D19" s="50">
        <v>399000</v>
      </c>
      <c r="E19" s="50">
        <v>729000</v>
      </c>
      <c r="F19" s="50">
        <f t="shared" si="2"/>
        <v>1128000</v>
      </c>
    </row>
    <row r="20" spans="2:9" s="51" customFormat="1" ht="20.100000000000001" customHeight="1">
      <c r="B20" s="53" t="s">
        <v>77</v>
      </c>
      <c r="C20" s="54" t="s">
        <v>44</v>
      </c>
      <c r="D20" s="50"/>
      <c r="E20" s="50"/>
      <c r="F20" s="50">
        <f t="shared" si="2"/>
        <v>0</v>
      </c>
    </row>
    <row r="21" spans="2:9" s="51" customFormat="1" ht="20.100000000000001" customHeight="1">
      <c r="B21" s="53" t="s">
        <v>18</v>
      </c>
      <c r="C21" s="54" t="s">
        <v>18</v>
      </c>
      <c r="D21" s="50">
        <v>10000</v>
      </c>
      <c r="E21" s="50"/>
      <c r="F21" s="50">
        <f t="shared" si="2"/>
        <v>10000</v>
      </c>
    </row>
    <row r="22" spans="2:9" s="51" customFormat="1" ht="20.100000000000001" customHeight="1">
      <c r="B22" s="53"/>
      <c r="C22" s="54" t="s">
        <v>19</v>
      </c>
      <c r="D22" s="50"/>
      <c r="E22" s="50"/>
      <c r="F22" s="50">
        <f t="shared" si="2"/>
        <v>0</v>
      </c>
    </row>
    <row r="23" spans="2:9" s="51" customFormat="1" ht="20.100000000000001" customHeight="1">
      <c r="B23" s="53" t="s">
        <v>7</v>
      </c>
      <c r="C23" s="54" t="s">
        <v>7</v>
      </c>
      <c r="D23" s="50"/>
      <c r="E23" s="50"/>
      <c r="F23" s="50">
        <f t="shared" si="2"/>
        <v>0</v>
      </c>
    </row>
    <row r="24" spans="2:9" s="51" customFormat="1" ht="20.100000000000001" customHeight="1">
      <c r="B24" s="53"/>
      <c r="C24" s="54" t="s">
        <v>9</v>
      </c>
      <c r="D24" s="50">
        <v>49340</v>
      </c>
      <c r="E24" s="50"/>
      <c r="F24" s="50">
        <f t="shared" si="2"/>
        <v>49340</v>
      </c>
    </row>
    <row r="25" spans="2:9" s="51" customFormat="1" ht="20.100000000000001" customHeight="1">
      <c r="B25" s="53"/>
      <c r="C25" s="54" t="s">
        <v>10</v>
      </c>
      <c r="D25" s="50">
        <v>15473</v>
      </c>
      <c r="E25" s="50"/>
      <c r="F25" s="50">
        <f t="shared" si="2"/>
        <v>15473</v>
      </c>
    </row>
    <row r="26" spans="2:9" s="51" customFormat="1" ht="20.100000000000001" customHeight="1">
      <c r="B26" s="53"/>
      <c r="C26" s="54" t="s">
        <v>20</v>
      </c>
      <c r="D26" s="50"/>
      <c r="E26" s="50"/>
      <c r="F26" s="50">
        <f t="shared" si="2"/>
        <v>0</v>
      </c>
    </row>
    <row r="27" spans="2:9" s="51" customFormat="1" ht="20.100000000000001" customHeight="1">
      <c r="B27" s="53" t="s">
        <v>84</v>
      </c>
      <c r="C27" s="54" t="s">
        <v>75</v>
      </c>
      <c r="D27" s="50">
        <v>15700</v>
      </c>
      <c r="E27" s="50"/>
      <c r="F27" s="50">
        <f t="shared" si="2"/>
        <v>15700</v>
      </c>
    </row>
    <row r="28" spans="2:9" s="51" customFormat="1" ht="20.100000000000001" customHeight="1">
      <c r="B28" s="53" t="s">
        <v>47</v>
      </c>
      <c r="C28" s="54" t="s">
        <v>48</v>
      </c>
      <c r="D28" s="50"/>
      <c r="E28" s="50"/>
      <c r="F28" s="50">
        <v>356630</v>
      </c>
    </row>
    <row r="29" spans="2:9" s="51" customFormat="1" ht="20.100000000000001" customHeight="1">
      <c r="B29" s="53"/>
      <c r="C29" s="54" t="s">
        <v>12</v>
      </c>
      <c r="D29" s="52">
        <f>SUM(D15:D28)</f>
        <v>1880473</v>
      </c>
      <c r="E29" s="52">
        <f>SUM(E15:E28)</f>
        <v>4307138.8100000005</v>
      </c>
      <c r="F29" s="52">
        <f>SUM(F15:F28)</f>
        <v>6544241.8099999996</v>
      </c>
      <c r="I29" s="51">
        <v>77230</v>
      </c>
    </row>
    <row r="30" spans="2:9" s="51" customFormat="1" ht="20.100000000000001" customHeight="1">
      <c r="B30" s="53"/>
      <c r="C30" s="54" t="s">
        <v>49</v>
      </c>
      <c r="D30" s="52"/>
      <c r="E30" s="52"/>
      <c r="F30" s="52">
        <v>6544241.8099999996</v>
      </c>
      <c r="G30" s="72">
        <f>+F30-F29</f>
        <v>0</v>
      </c>
      <c r="I30" s="72">
        <f>+I29-D29</f>
        <v>-1803243</v>
      </c>
    </row>
    <row r="31" spans="2:9">
      <c r="B31" s="219" t="s">
        <v>83</v>
      </c>
      <c r="C31" s="219"/>
      <c r="D31" s="219"/>
      <c r="E31" s="219"/>
      <c r="F31" s="219"/>
    </row>
    <row r="32" spans="2:9">
      <c r="B32" s="89" t="s">
        <v>52</v>
      </c>
      <c r="C32" s="89" t="s">
        <v>53</v>
      </c>
      <c r="D32" s="89" t="s">
        <v>54</v>
      </c>
      <c r="E32" s="89" t="s">
        <v>55</v>
      </c>
      <c r="F32" s="89" t="s">
        <v>56</v>
      </c>
    </row>
    <row r="33" spans="2:6" s="64" customFormat="1">
      <c r="B33" s="91">
        <v>1</v>
      </c>
      <c r="C33" s="92">
        <v>2440</v>
      </c>
      <c r="D33" s="93"/>
      <c r="E33" s="94"/>
      <c r="F33" s="24">
        <v>155010</v>
      </c>
    </row>
    <row r="34" spans="2:6" s="64" customFormat="1">
      <c r="B34" s="91">
        <v>2</v>
      </c>
      <c r="C34" s="92">
        <v>2561</v>
      </c>
      <c r="D34" s="93"/>
      <c r="E34" s="94"/>
      <c r="F34" s="24">
        <v>201620</v>
      </c>
    </row>
    <row r="35" spans="2:6" s="64" customFormat="1">
      <c r="B35" s="91"/>
      <c r="C35" s="92"/>
      <c r="D35" s="93"/>
      <c r="E35" s="94"/>
      <c r="F35" s="95"/>
    </row>
    <row r="36" spans="2:6">
      <c r="B36" s="46"/>
      <c r="C36" s="44"/>
      <c r="D36" s="70" t="s">
        <v>12</v>
      </c>
      <c r="E36" s="98"/>
      <c r="F36" s="98">
        <f>SUM(F33:F35)</f>
        <v>356630</v>
      </c>
    </row>
    <row r="37" spans="2:6">
      <c r="B37" s="219" t="s">
        <v>68</v>
      </c>
      <c r="C37" s="219"/>
      <c r="D37" s="219"/>
      <c r="E37" s="219"/>
      <c r="F37" s="219"/>
    </row>
    <row r="38" spans="2:6">
      <c r="B38" s="89" t="s">
        <v>52</v>
      </c>
      <c r="C38" s="89" t="s">
        <v>53</v>
      </c>
      <c r="D38" s="89" t="s">
        <v>54</v>
      </c>
      <c r="E38" s="89" t="s">
        <v>55</v>
      </c>
      <c r="F38" s="89" t="s">
        <v>56</v>
      </c>
    </row>
    <row r="39" spans="2:6">
      <c r="B39" s="91">
        <v>1</v>
      </c>
      <c r="C39" s="44"/>
      <c r="D39" s="45"/>
      <c r="E39" s="45"/>
      <c r="F39" s="45"/>
    </row>
    <row r="40" spans="2:6">
      <c r="B40" s="91"/>
      <c r="C40" s="92">
        <v>1240</v>
      </c>
      <c r="D40" s="93" t="s">
        <v>82</v>
      </c>
      <c r="E40" s="94"/>
      <c r="F40" s="96">
        <v>3000</v>
      </c>
    </row>
    <row r="41" spans="2:6">
      <c r="B41" s="46"/>
      <c r="C41" s="44"/>
      <c r="D41" s="45"/>
      <c r="E41" s="45"/>
      <c r="F41" s="45"/>
    </row>
    <row r="42" spans="2:6">
      <c r="B42" s="46"/>
      <c r="C42" s="44"/>
      <c r="D42" s="70" t="s">
        <v>12</v>
      </c>
      <c r="E42" s="98"/>
      <c r="F42" s="98">
        <f>SUM(F39:F41)</f>
        <v>3000</v>
      </c>
    </row>
    <row r="43" spans="2:6">
      <c r="B43" s="219" t="s">
        <v>15</v>
      </c>
      <c r="C43" s="219"/>
      <c r="D43" s="219"/>
      <c r="E43" s="219"/>
      <c r="F43" s="219"/>
    </row>
    <row r="44" spans="2:6">
      <c r="B44" s="101" t="s">
        <v>52</v>
      </c>
      <c r="C44" s="101" t="s">
        <v>53</v>
      </c>
      <c r="D44" s="101" t="s">
        <v>54</v>
      </c>
      <c r="E44" s="101" t="s">
        <v>55</v>
      </c>
      <c r="F44" s="101" t="s">
        <v>56</v>
      </c>
    </row>
    <row r="45" spans="2:6">
      <c r="B45" s="91">
        <v>1</v>
      </c>
      <c r="C45" s="92">
        <v>2827</v>
      </c>
      <c r="D45" s="86" t="s">
        <v>86</v>
      </c>
      <c r="E45" s="94"/>
      <c r="F45" s="24">
        <v>677</v>
      </c>
    </row>
    <row r="46" spans="2:6">
      <c r="B46" s="91">
        <v>2</v>
      </c>
      <c r="C46" s="92"/>
      <c r="D46" s="93"/>
      <c r="E46" s="94"/>
      <c r="F46" s="24"/>
    </row>
    <row r="47" spans="2:6">
      <c r="B47" s="46"/>
      <c r="C47" s="44"/>
      <c r="D47" s="70" t="s">
        <v>12</v>
      </c>
      <c r="E47" s="98"/>
      <c r="F47" s="98">
        <f>SUM(F45:F46)</f>
        <v>677</v>
      </c>
    </row>
  </sheetData>
  <mergeCells count="6">
    <mergeCell ref="B1:F1"/>
    <mergeCell ref="B2:F2"/>
    <mergeCell ref="B31:F31"/>
    <mergeCell ref="B37:F37"/>
    <mergeCell ref="B43:F43"/>
    <mergeCell ref="C3:D3"/>
  </mergeCells>
  <pageMargins left="0.95" right="0.7" top="0.75" bottom="0.75" header="0.3" footer="0.3"/>
  <pageSetup paperSize="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feb  2016</vt:lpstr>
      <vt:lpstr>Jan  2016</vt:lpstr>
      <vt:lpstr>DEC 2015</vt:lpstr>
      <vt:lpstr>NOV15</vt:lpstr>
      <vt:lpstr>OCT 2015 </vt:lpstr>
      <vt:lpstr>SEP 2015 </vt:lpstr>
      <vt:lpstr>aUG 2015 </vt:lpstr>
      <vt:lpstr>july 2015 </vt:lpstr>
      <vt:lpstr>june2015</vt:lpstr>
      <vt:lpstr>MARCH15</vt:lpstr>
      <vt:lpstr>MAY2015</vt:lpstr>
      <vt:lpstr>2013-2014 coll detail</vt:lpstr>
      <vt:lpstr>ACXLOSSLED COM CH</vt:lpstr>
      <vt:lpstr>APRIL2015</vt:lpstr>
      <vt:lpstr>Sheet3</vt:lpstr>
      <vt:lpstr>'2013-2014 coll detail'!Print_Titles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2016-03-21T06:13:08Z</dcterms:modified>
</cp:coreProperties>
</file>